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vlari\Desktop\UT DAV BC\Lecture PP\01 Excel\HW\"/>
    </mc:Choice>
  </mc:AlternateContent>
  <xr:revisionPtr revIDLastSave="0" documentId="8_{594D0B31-7D47-4D6F-BDC3-CDF5493588E4}" xr6:coauthVersionLast="34" xr6:coauthVersionMax="34" xr10:uidLastSave="{00000000-0000-0000-0000-000000000000}"/>
  <bookViews>
    <workbookView xWindow="0" yWindow="3600" windowWidth="24000" windowHeight="9510" tabRatio="698" xr2:uid="{00000000-000D-0000-FFFF-FFFF00000000}"/>
  </bookViews>
  <sheets>
    <sheet name="Data" sheetId="1" r:id="rId1"/>
    <sheet name="Country Codes" sheetId="8" r:id="rId2"/>
    <sheet name="Cat Pivot" sheetId="2" r:id="rId3"/>
    <sheet name="Sub-Cat Pivot" sheetId="3" r:id="rId4"/>
    <sheet name="Time Pivot" sheetId="5" r:id="rId5"/>
    <sheet name="Bonus" sheetId="4" r:id="rId6"/>
    <sheet name="Addt'l Country" sheetId="7" r:id="rId7"/>
    <sheet name="Addt'l Bonus Country" sheetId="10" r:id="rId8"/>
  </sheets>
  <definedNames>
    <definedName name="_xlnm._FilterDatabase" localSheetId="0" hidden="1">Data!$G$1:$G$4115</definedName>
    <definedName name="_xlnm.Extract" localSheetId="0">Data!$G$4119:$G$4143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Data!$D$200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79017" concurrentCalc="0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2" i="10" l="1"/>
  <c r="C22" i="10"/>
  <c r="D22" i="10"/>
  <c r="E22" i="10"/>
  <c r="F22" i="10"/>
  <c r="G22" i="10"/>
  <c r="H22" i="10"/>
  <c r="H14" i="10"/>
  <c r="H15" i="10"/>
  <c r="H16" i="10"/>
  <c r="H17" i="10"/>
  <c r="H18" i="10"/>
  <c r="H19" i="10"/>
  <c r="H20" i="10"/>
  <c r="H21" i="10"/>
  <c r="G14" i="10"/>
  <c r="G15" i="10"/>
  <c r="G16" i="10"/>
  <c r="G17" i="10"/>
  <c r="G18" i="10"/>
  <c r="G19" i="10"/>
  <c r="G20" i="10"/>
  <c r="G21" i="10"/>
  <c r="F14" i="10"/>
  <c r="F15" i="10"/>
  <c r="F16" i="10"/>
  <c r="F17" i="10"/>
  <c r="F18" i="10"/>
  <c r="F19" i="10"/>
  <c r="F20" i="10"/>
  <c r="F21" i="10"/>
  <c r="E14" i="10"/>
  <c r="E15" i="10"/>
  <c r="E16" i="10"/>
  <c r="E17" i="10"/>
  <c r="E18" i="10"/>
  <c r="E19" i="10"/>
  <c r="E20" i="10"/>
  <c r="E21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6" i="10"/>
  <c r="C5" i="10"/>
  <c r="C4" i="10"/>
  <c r="C3" i="10"/>
  <c r="C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B5" i="10"/>
  <c r="B4" i="10"/>
  <c r="B3" i="10"/>
  <c r="B2" i="10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E13" i="10"/>
  <c r="H13" i="10"/>
  <c r="G13" i="10"/>
  <c r="F13" i="10"/>
  <c r="E12" i="10"/>
  <c r="H12" i="10"/>
  <c r="G12" i="10"/>
  <c r="F12" i="10"/>
  <c r="E11" i="10"/>
  <c r="H11" i="10"/>
  <c r="G11" i="10"/>
  <c r="F11" i="10"/>
  <c r="E10" i="10"/>
  <c r="H10" i="10"/>
  <c r="G10" i="10"/>
  <c r="F10" i="10"/>
  <c r="E9" i="10"/>
  <c r="H9" i="10"/>
  <c r="G9" i="10"/>
  <c r="F9" i="10"/>
  <c r="E8" i="10"/>
  <c r="H8" i="10"/>
  <c r="G8" i="10"/>
  <c r="F8" i="10"/>
  <c r="E7" i="10"/>
  <c r="H7" i="10"/>
  <c r="G7" i="10"/>
  <c r="F7" i="10"/>
  <c r="E6" i="10"/>
  <c r="H6" i="10"/>
  <c r="G6" i="10"/>
  <c r="F6" i="10"/>
  <c r="E5" i="10"/>
  <c r="H5" i="10"/>
  <c r="G5" i="10"/>
  <c r="F5" i="10"/>
  <c r="E4" i="10"/>
  <c r="H4" i="10"/>
  <c r="G4" i="10"/>
  <c r="F4" i="10"/>
  <c r="E3" i="10"/>
  <c r="H3" i="10"/>
  <c r="G3" i="10"/>
  <c r="F3" i="10"/>
  <c r="E2" i="10"/>
  <c r="H2" i="10"/>
  <c r="G2" i="10"/>
  <c r="F2" i="10"/>
  <c r="C2" i="4"/>
  <c r="C3" i="4"/>
  <c r="C4" i="4"/>
  <c r="C5" i="4"/>
  <c r="C6" i="4"/>
  <c r="C7" i="4"/>
  <c r="C8" i="4"/>
  <c r="C9" i="4"/>
  <c r="C10" i="4"/>
  <c r="C11" i="4"/>
  <c r="C12" i="4"/>
  <c r="C13" i="4"/>
  <c r="P3" i="1"/>
  <c r="Q3" i="1"/>
  <c r="Q4" i="1"/>
  <c r="P5" i="1"/>
  <c r="Q5" i="1"/>
  <c r="P6" i="1"/>
  <c r="Q6" i="1"/>
  <c r="P7" i="1"/>
  <c r="Q7" i="1"/>
  <c r="P8" i="1"/>
  <c r="Q8" i="1"/>
  <c r="P9" i="1"/>
  <c r="Q9" i="1"/>
  <c r="P10" i="1"/>
  <c r="Q10" i="1"/>
  <c r="P11" i="1"/>
  <c r="Q11" i="1"/>
  <c r="P12" i="1"/>
  <c r="Q12" i="1"/>
  <c r="P13" i="1"/>
  <c r="Q13" i="1"/>
  <c r="P14" i="1"/>
  <c r="Q14" i="1"/>
  <c r="P15" i="1"/>
  <c r="Q15" i="1"/>
  <c r="Q16" i="1"/>
  <c r="Q17" i="1"/>
  <c r="P18" i="1"/>
  <c r="Q18" i="1"/>
  <c r="P19" i="1"/>
  <c r="Q19" i="1"/>
  <c r="P20" i="1"/>
  <c r="Q20" i="1"/>
  <c r="P21" i="1"/>
  <c r="Q21" i="1"/>
  <c r="P22" i="1"/>
  <c r="Q22" i="1"/>
  <c r="P23" i="1"/>
  <c r="Q23" i="1"/>
  <c r="P24" i="1"/>
  <c r="Q24" i="1"/>
  <c r="P25" i="1"/>
  <c r="Q25" i="1"/>
  <c r="P26" i="1"/>
  <c r="Q26" i="1"/>
  <c r="P27" i="1"/>
  <c r="Q27" i="1"/>
  <c r="P28" i="1"/>
  <c r="Q28" i="1"/>
  <c r="Q29" i="1"/>
  <c r="P30" i="1"/>
  <c r="Q30" i="1"/>
  <c r="P31" i="1"/>
  <c r="Q31" i="1"/>
  <c r="P32" i="1"/>
  <c r="Q32" i="1"/>
  <c r="P33" i="1"/>
  <c r="Q33" i="1"/>
  <c r="P34" i="1"/>
  <c r="Q34" i="1"/>
  <c r="P35" i="1"/>
  <c r="Q35" i="1"/>
  <c r="P36" i="1"/>
  <c r="Q36" i="1"/>
  <c r="P37" i="1"/>
  <c r="Q37" i="1"/>
  <c r="P38" i="1"/>
  <c r="Q38" i="1"/>
  <c r="P39" i="1"/>
  <c r="Q39" i="1"/>
  <c r="P40" i="1"/>
  <c r="Q40" i="1"/>
  <c r="P41" i="1"/>
  <c r="Q41" i="1"/>
  <c r="P42" i="1"/>
  <c r="Q42" i="1"/>
  <c r="P43" i="1"/>
  <c r="Q43" i="1"/>
  <c r="P44" i="1"/>
  <c r="Q44" i="1"/>
  <c r="P45" i="1"/>
  <c r="Q45" i="1"/>
  <c r="P46" i="1"/>
  <c r="Q46" i="1"/>
  <c r="P47" i="1"/>
  <c r="Q47" i="1"/>
  <c r="P48" i="1"/>
  <c r="Q48" i="1"/>
  <c r="P49" i="1"/>
  <c r="Q49" i="1"/>
  <c r="P50" i="1"/>
  <c r="Q50" i="1"/>
  <c r="P51" i="1"/>
  <c r="Q51" i="1"/>
  <c r="P52" i="1"/>
  <c r="Q52" i="1"/>
  <c r="P53" i="1"/>
  <c r="Q53" i="1"/>
  <c r="P54" i="1"/>
  <c r="Q54" i="1"/>
  <c r="P55" i="1"/>
  <c r="Q55" i="1"/>
  <c r="P56" i="1"/>
  <c r="Q56" i="1"/>
  <c r="P57" i="1"/>
  <c r="Q57" i="1"/>
  <c r="P58" i="1"/>
  <c r="Q58" i="1"/>
  <c r="P59" i="1"/>
  <c r="Q59" i="1"/>
  <c r="P60" i="1"/>
  <c r="Q60" i="1"/>
  <c r="P61" i="1"/>
  <c r="Q61" i="1"/>
  <c r="P62" i="1"/>
  <c r="Q62" i="1"/>
  <c r="P63" i="1"/>
  <c r="Q63" i="1"/>
  <c r="P64" i="1"/>
  <c r="Q64" i="1"/>
  <c r="P65" i="1"/>
  <c r="Q65" i="1"/>
  <c r="P66" i="1"/>
  <c r="Q66" i="1"/>
  <c r="Q67" i="1"/>
  <c r="P68" i="1"/>
  <c r="Q68" i="1"/>
  <c r="P69" i="1"/>
  <c r="Q69" i="1"/>
  <c r="P70" i="1"/>
  <c r="Q70" i="1"/>
  <c r="P71" i="1"/>
  <c r="Q71" i="1"/>
  <c r="P72" i="1"/>
  <c r="Q72" i="1"/>
  <c r="P73" i="1"/>
  <c r="Q73" i="1"/>
  <c r="P74" i="1"/>
  <c r="Q74" i="1"/>
  <c r="P75" i="1"/>
  <c r="Q75" i="1"/>
  <c r="Q76" i="1"/>
  <c r="P77" i="1"/>
  <c r="Q77" i="1"/>
  <c r="P78" i="1"/>
  <c r="Q78" i="1"/>
  <c r="P79" i="1"/>
  <c r="Q79" i="1"/>
  <c r="P80" i="1"/>
  <c r="Q80" i="1"/>
  <c r="P81" i="1"/>
  <c r="Q81" i="1"/>
  <c r="P82" i="1"/>
  <c r="Q82" i="1"/>
  <c r="P83" i="1"/>
  <c r="Q83" i="1"/>
  <c r="P84" i="1"/>
  <c r="Q84" i="1"/>
  <c r="P85" i="1"/>
  <c r="Q85" i="1"/>
  <c r="P86" i="1"/>
  <c r="Q86" i="1"/>
  <c r="P87" i="1"/>
  <c r="Q87" i="1"/>
  <c r="P88" i="1"/>
  <c r="Q88" i="1"/>
  <c r="P89" i="1"/>
  <c r="Q89" i="1"/>
  <c r="P90" i="1"/>
  <c r="Q90" i="1"/>
  <c r="P91" i="1"/>
  <c r="Q91" i="1"/>
  <c r="P92" i="1"/>
  <c r="Q92" i="1"/>
  <c r="P93" i="1"/>
  <c r="Q93" i="1"/>
  <c r="P94" i="1"/>
  <c r="Q94" i="1"/>
  <c r="P95" i="1"/>
  <c r="Q95" i="1"/>
  <c r="P96" i="1"/>
  <c r="Q96" i="1"/>
  <c r="P97" i="1"/>
  <c r="Q97" i="1"/>
  <c r="P98" i="1"/>
  <c r="Q98" i="1"/>
  <c r="P99" i="1"/>
  <c r="Q99" i="1"/>
  <c r="P100" i="1"/>
  <c r="Q100" i="1"/>
  <c r="P101" i="1"/>
  <c r="Q101" i="1"/>
  <c r="P102" i="1"/>
  <c r="Q102" i="1"/>
  <c r="P103" i="1"/>
  <c r="Q103" i="1"/>
  <c r="P104" i="1"/>
  <c r="Q104" i="1"/>
  <c r="P105" i="1"/>
  <c r="Q105" i="1"/>
  <c r="P106" i="1"/>
  <c r="Q106" i="1"/>
  <c r="P107" i="1"/>
  <c r="Q107" i="1"/>
  <c r="P108" i="1"/>
  <c r="Q108" i="1"/>
  <c r="P109" i="1"/>
  <c r="Q109" i="1"/>
  <c r="P110" i="1"/>
  <c r="Q110" i="1"/>
  <c r="P111" i="1"/>
  <c r="Q111" i="1"/>
  <c r="P112" i="1"/>
  <c r="Q112" i="1"/>
  <c r="P113" i="1"/>
  <c r="Q113" i="1"/>
  <c r="P114" i="1"/>
  <c r="Q114" i="1"/>
  <c r="P115" i="1"/>
  <c r="Q115" i="1"/>
  <c r="P116" i="1"/>
  <c r="Q116" i="1"/>
  <c r="P117" i="1"/>
  <c r="Q117" i="1"/>
  <c r="P118" i="1"/>
  <c r="Q118" i="1"/>
  <c r="P119" i="1"/>
  <c r="Q119" i="1"/>
  <c r="P120" i="1"/>
  <c r="Q120" i="1"/>
  <c r="P121" i="1"/>
  <c r="Q121" i="1"/>
  <c r="Q122" i="1"/>
  <c r="P123" i="1"/>
  <c r="Q123" i="1"/>
  <c r="P124" i="1"/>
  <c r="Q124" i="1"/>
  <c r="P125" i="1"/>
  <c r="Q125" i="1"/>
  <c r="P126" i="1"/>
  <c r="Q126" i="1"/>
  <c r="P127" i="1"/>
  <c r="Q127" i="1"/>
  <c r="P128" i="1"/>
  <c r="Q128" i="1"/>
  <c r="P129" i="1"/>
  <c r="Q129" i="1"/>
  <c r="P130" i="1"/>
  <c r="Q130" i="1"/>
  <c r="P131" i="1"/>
  <c r="Q131" i="1"/>
  <c r="P132" i="1"/>
  <c r="Q132" i="1"/>
  <c r="P133" i="1"/>
  <c r="Q133" i="1"/>
  <c r="P134" i="1"/>
  <c r="Q134" i="1"/>
  <c r="P135" i="1"/>
  <c r="Q135" i="1"/>
  <c r="P136" i="1"/>
  <c r="Q136" i="1"/>
  <c r="P137" i="1"/>
  <c r="Q137" i="1"/>
  <c r="P138" i="1"/>
  <c r="Q138" i="1"/>
  <c r="Q139" i="1"/>
  <c r="P140" i="1"/>
  <c r="Q140" i="1"/>
  <c r="P141" i="1"/>
  <c r="Q141" i="1"/>
  <c r="P142" i="1"/>
  <c r="Q142" i="1"/>
  <c r="P143" i="1"/>
  <c r="Q143" i="1"/>
  <c r="P144" i="1"/>
  <c r="Q144" i="1"/>
  <c r="P145" i="1"/>
  <c r="Q145" i="1"/>
  <c r="P146" i="1"/>
  <c r="Q146" i="1"/>
  <c r="P147" i="1"/>
  <c r="Q147" i="1"/>
  <c r="P148" i="1"/>
  <c r="Q148" i="1"/>
  <c r="P149" i="1"/>
  <c r="Q149" i="1"/>
  <c r="P150" i="1"/>
  <c r="Q150" i="1"/>
  <c r="P151" i="1"/>
  <c r="Q151" i="1"/>
  <c r="P152" i="1"/>
  <c r="Q152" i="1"/>
  <c r="P153" i="1"/>
  <c r="Q153" i="1"/>
  <c r="P154" i="1"/>
  <c r="Q154" i="1"/>
  <c r="P155" i="1"/>
  <c r="Q155" i="1"/>
  <c r="P156" i="1"/>
  <c r="Q156" i="1"/>
  <c r="P157" i="1"/>
  <c r="Q157" i="1"/>
  <c r="P158" i="1"/>
  <c r="Q158" i="1"/>
  <c r="P159" i="1"/>
  <c r="Q159" i="1"/>
  <c r="P160" i="1"/>
  <c r="Q160" i="1"/>
  <c r="P161" i="1"/>
  <c r="Q161" i="1"/>
  <c r="P162" i="1"/>
  <c r="Q162" i="1"/>
  <c r="P163" i="1"/>
  <c r="Q163" i="1"/>
  <c r="P164" i="1"/>
  <c r="Q164" i="1"/>
  <c r="P165" i="1"/>
  <c r="Q165" i="1"/>
  <c r="P166" i="1"/>
  <c r="Q166" i="1"/>
  <c r="P167" i="1"/>
  <c r="Q167" i="1"/>
  <c r="P168" i="1"/>
  <c r="Q168" i="1"/>
  <c r="P169" i="1"/>
  <c r="Q169" i="1"/>
  <c r="P170" i="1"/>
  <c r="Q170" i="1"/>
  <c r="P171" i="1"/>
  <c r="Q171" i="1"/>
  <c r="P172" i="1"/>
  <c r="Q172" i="1"/>
  <c r="P173" i="1"/>
  <c r="Q173" i="1"/>
  <c r="P174" i="1"/>
  <c r="Q174" i="1"/>
  <c r="P175" i="1"/>
  <c r="Q175" i="1"/>
  <c r="Q176" i="1"/>
  <c r="P177" i="1"/>
  <c r="Q177" i="1"/>
  <c r="P178" i="1"/>
  <c r="Q178" i="1"/>
  <c r="P179" i="1"/>
  <c r="Q179" i="1"/>
  <c r="P180" i="1"/>
  <c r="Q180" i="1"/>
  <c r="P181" i="1"/>
  <c r="Q181" i="1"/>
  <c r="P182" i="1"/>
  <c r="Q182" i="1"/>
  <c r="P183" i="1"/>
  <c r="Q183" i="1"/>
  <c r="P184" i="1"/>
  <c r="Q184" i="1"/>
  <c r="P185" i="1"/>
  <c r="Q185" i="1"/>
  <c r="P186" i="1"/>
  <c r="Q186" i="1"/>
  <c r="Q187" i="1"/>
  <c r="P188" i="1"/>
  <c r="Q188" i="1"/>
  <c r="P189" i="1"/>
  <c r="Q189" i="1"/>
  <c r="P190" i="1"/>
  <c r="Q190" i="1"/>
  <c r="P191" i="1"/>
  <c r="Q191" i="1"/>
  <c r="P192" i="1"/>
  <c r="Q192" i="1"/>
  <c r="P193" i="1"/>
  <c r="Q193" i="1"/>
  <c r="P194" i="1"/>
  <c r="Q194" i="1"/>
  <c r="P195" i="1"/>
  <c r="Q195" i="1"/>
  <c r="P196" i="1"/>
  <c r="Q196" i="1"/>
  <c r="P197" i="1"/>
  <c r="Q197" i="1"/>
  <c r="P198" i="1"/>
  <c r="Q198" i="1"/>
  <c r="P199" i="1"/>
  <c r="Q199" i="1"/>
  <c r="P200" i="1"/>
  <c r="Q200" i="1"/>
  <c r="P201" i="1"/>
  <c r="Q201" i="1"/>
  <c r="P202" i="1"/>
  <c r="Q202" i="1"/>
  <c r="P203" i="1"/>
  <c r="Q203" i="1"/>
  <c r="P204" i="1"/>
  <c r="Q204" i="1"/>
  <c r="P205" i="1"/>
  <c r="Q205" i="1"/>
  <c r="P206" i="1"/>
  <c r="Q206" i="1"/>
  <c r="P207" i="1"/>
  <c r="Q207" i="1"/>
  <c r="P208" i="1"/>
  <c r="Q208" i="1"/>
  <c r="P209" i="1"/>
  <c r="Q209" i="1"/>
  <c r="P210" i="1"/>
  <c r="Q210" i="1"/>
  <c r="P211" i="1"/>
  <c r="Q211" i="1"/>
  <c r="P212" i="1"/>
  <c r="Q212" i="1"/>
  <c r="P213" i="1"/>
  <c r="Q213" i="1"/>
  <c r="P214" i="1"/>
  <c r="Q214" i="1"/>
  <c r="P215" i="1"/>
  <c r="Q215" i="1"/>
  <c r="P216" i="1"/>
  <c r="Q216" i="1"/>
  <c r="P217" i="1"/>
  <c r="Q217" i="1"/>
  <c r="P218" i="1"/>
  <c r="Q218" i="1"/>
  <c r="Q219" i="1"/>
  <c r="P220" i="1"/>
  <c r="Q220" i="1"/>
  <c r="P221" i="1"/>
  <c r="Q221" i="1"/>
  <c r="P222" i="1"/>
  <c r="Q222" i="1"/>
  <c r="P223" i="1"/>
  <c r="Q223" i="1"/>
  <c r="P224" i="1"/>
  <c r="Q224" i="1"/>
  <c r="P225" i="1"/>
  <c r="Q225" i="1"/>
  <c r="P226" i="1"/>
  <c r="Q226" i="1"/>
  <c r="P227" i="1"/>
  <c r="Q227" i="1"/>
  <c r="P228" i="1"/>
  <c r="Q228" i="1"/>
  <c r="P229" i="1"/>
  <c r="Q229" i="1"/>
  <c r="P230" i="1"/>
  <c r="Q230" i="1"/>
  <c r="Q231" i="1"/>
  <c r="P232" i="1"/>
  <c r="Q232" i="1"/>
  <c r="P233" i="1"/>
  <c r="Q233" i="1"/>
  <c r="P234" i="1"/>
  <c r="Q234" i="1"/>
  <c r="P235" i="1"/>
  <c r="Q235" i="1"/>
  <c r="P236" i="1"/>
  <c r="Q236" i="1"/>
  <c r="P237" i="1"/>
  <c r="Q237" i="1"/>
  <c r="P238" i="1"/>
  <c r="Q238" i="1"/>
  <c r="P239" i="1"/>
  <c r="Q239" i="1"/>
  <c r="P240" i="1"/>
  <c r="Q240" i="1"/>
  <c r="P241" i="1"/>
  <c r="Q241" i="1"/>
  <c r="P242" i="1"/>
  <c r="Q242" i="1"/>
  <c r="P243" i="1"/>
  <c r="Q243" i="1"/>
  <c r="P244" i="1"/>
  <c r="Q244" i="1"/>
  <c r="P245" i="1"/>
  <c r="Q245" i="1"/>
  <c r="P246" i="1"/>
  <c r="Q246" i="1"/>
  <c r="P247" i="1"/>
  <c r="Q247" i="1"/>
  <c r="P248" i="1"/>
  <c r="Q248" i="1"/>
  <c r="P249" i="1"/>
  <c r="Q249" i="1"/>
  <c r="P250" i="1"/>
  <c r="Q250" i="1"/>
  <c r="P251" i="1"/>
  <c r="Q251" i="1"/>
  <c r="P252" i="1"/>
  <c r="Q252" i="1"/>
  <c r="P253" i="1"/>
  <c r="Q253" i="1"/>
  <c r="P254" i="1"/>
  <c r="Q254" i="1"/>
  <c r="P255" i="1"/>
  <c r="Q255" i="1"/>
  <c r="P256" i="1"/>
  <c r="Q256" i="1"/>
  <c r="P257" i="1"/>
  <c r="Q257" i="1"/>
  <c r="P258" i="1"/>
  <c r="Q258" i="1"/>
  <c r="P259" i="1"/>
  <c r="Q259" i="1"/>
  <c r="P260" i="1"/>
  <c r="Q260" i="1"/>
  <c r="P261" i="1"/>
  <c r="Q261" i="1"/>
  <c r="P262" i="1"/>
  <c r="Q262" i="1"/>
  <c r="P263" i="1"/>
  <c r="Q263" i="1"/>
  <c r="P264" i="1"/>
  <c r="Q264" i="1"/>
  <c r="P265" i="1"/>
  <c r="Q265" i="1"/>
  <c r="P266" i="1"/>
  <c r="Q266" i="1"/>
  <c r="P267" i="1"/>
  <c r="Q267" i="1"/>
  <c r="P268" i="1"/>
  <c r="Q268" i="1"/>
  <c r="P269" i="1"/>
  <c r="Q269" i="1"/>
  <c r="P270" i="1"/>
  <c r="Q270" i="1"/>
  <c r="P271" i="1"/>
  <c r="Q271" i="1"/>
  <c r="P272" i="1"/>
  <c r="Q272" i="1"/>
  <c r="P273" i="1"/>
  <c r="Q273" i="1"/>
  <c r="P274" i="1"/>
  <c r="Q274" i="1"/>
  <c r="P275" i="1"/>
  <c r="Q275" i="1"/>
  <c r="P276" i="1"/>
  <c r="Q276" i="1"/>
  <c r="P277" i="1"/>
  <c r="Q277" i="1"/>
  <c r="P278" i="1"/>
  <c r="Q278" i="1"/>
  <c r="P279" i="1"/>
  <c r="Q279" i="1"/>
  <c r="P280" i="1"/>
  <c r="Q280" i="1"/>
  <c r="P281" i="1"/>
  <c r="Q281" i="1"/>
  <c r="P282" i="1"/>
  <c r="Q282" i="1"/>
  <c r="P283" i="1"/>
  <c r="Q283" i="1"/>
  <c r="P284" i="1"/>
  <c r="Q284" i="1"/>
  <c r="P285" i="1"/>
  <c r="Q285" i="1"/>
  <c r="P286" i="1"/>
  <c r="Q286" i="1"/>
  <c r="P287" i="1"/>
  <c r="Q287" i="1"/>
  <c r="P288" i="1"/>
  <c r="Q288" i="1"/>
  <c r="P289" i="1"/>
  <c r="Q289" i="1"/>
  <c r="P290" i="1"/>
  <c r="Q290" i="1"/>
  <c r="P291" i="1"/>
  <c r="Q291" i="1"/>
  <c r="P292" i="1"/>
  <c r="Q292" i="1"/>
  <c r="P293" i="1"/>
  <c r="Q293" i="1"/>
  <c r="P294" i="1"/>
  <c r="Q294" i="1"/>
  <c r="P295" i="1"/>
  <c r="Q295" i="1"/>
  <c r="P296" i="1"/>
  <c r="Q296" i="1"/>
  <c r="P297" i="1"/>
  <c r="Q297" i="1"/>
  <c r="P298" i="1"/>
  <c r="Q298" i="1"/>
  <c r="P299" i="1"/>
  <c r="Q299" i="1"/>
  <c r="P300" i="1"/>
  <c r="Q300" i="1"/>
  <c r="P301" i="1"/>
  <c r="Q301" i="1"/>
  <c r="P302" i="1"/>
  <c r="Q302" i="1"/>
  <c r="P303" i="1"/>
  <c r="Q303" i="1"/>
  <c r="P304" i="1"/>
  <c r="Q304" i="1"/>
  <c r="P305" i="1"/>
  <c r="Q305" i="1"/>
  <c r="P306" i="1"/>
  <c r="Q306" i="1"/>
  <c r="P307" i="1"/>
  <c r="Q307" i="1"/>
  <c r="P308" i="1"/>
  <c r="Q308" i="1"/>
  <c r="P309" i="1"/>
  <c r="Q309" i="1"/>
  <c r="P310" i="1"/>
  <c r="Q310" i="1"/>
  <c r="P311" i="1"/>
  <c r="Q311" i="1"/>
  <c r="P312" i="1"/>
  <c r="Q312" i="1"/>
  <c r="P313" i="1"/>
  <c r="Q313" i="1"/>
  <c r="P314" i="1"/>
  <c r="Q314" i="1"/>
  <c r="P315" i="1"/>
  <c r="Q315" i="1"/>
  <c r="P316" i="1"/>
  <c r="Q316" i="1"/>
  <c r="P317" i="1"/>
  <c r="Q317" i="1"/>
  <c r="P318" i="1"/>
  <c r="Q318" i="1"/>
  <c r="P319" i="1"/>
  <c r="Q319" i="1"/>
  <c r="P320" i="1"/>
  <c r="Q320" i="1"/>
  <c r="P321" i="1"/>
  <c r="Q321" i="1"/>
  <c r="P322" i="1"/>
  <c r="Q322" i="1"/>
  <c r="P323" i="1"/>
  <c r="Q323" i="1"/>
  <c r="P324" i="1"/>
  <c r="Q324" i="1"/>
  <c r="P325" i="1"/>
  <c r="Q325" i="1"/>
  <c r="P326" i="1"/>
  <c r="Q326" i="1"/>
  <c r="P327" i="1"/>
  <c r="Q327" i="1"/>
  <c r="P328" i="1"/>
  <c r="Q328" i="1"/>
  <c r="P329" i="1"/>
  <c r="Q329" i="1"/>
  <c r="P330" i="1"/>
  <c r="Q330" i="1"/>
  <c r="P331" i="1"/>
  <c r="Q331" i="1"/>
  <c r="P332" i="1"/>
  <c r="Q332" i="1"/>
  <c r="P333" i="1"/>
  <c r="Q333" i="1"/>
  <c r="P334" i="1"/>
  <c r="Q334" i="1"/>
  <c r="P335" i="1"/>
  <c r="Q335" i="1"/>
  <c r="P336" i="1"/>
  <c r="Q336" i="1"/>
  <c r="P337" i="1"/>
  <c r="Q337" i="1"/>
  <c r="P338" i="1"/>
  <c r="Q338" i="1"/>
  <c r="P339" i="1"/>
  <c r="Q339" i="1"/>
  <c r="P340" i="1"/>
  <c r="Q340" i="1"/>
  <c r="P341" i="1"/>
  <c r="Q341" i="1"/>
  <c r="P342" i="1"/>
  <c r="Q342" i="1"/>
  <c r="P343" i="1"/>
  <c r="Q343" i="1"/>
  <c r="P344" i="1"/>
  <c r="Q344" i="1"/>
  <c r="P345" i="1"/>
  <c r="Q345" i="1"/>
  <c r="P346" i="1"/>
  <c r="Q346" i="1"/>
  <c r="P347" i="1"/>
  <c r="Q347" i="1"/>
  <c r="P348" i="1"/>
  <c r="Q348" i="1"/>
  <c r="P349" i="1"/>
  <c r="Q349" i="1"/>
  <c r="P350" i="1"/>
  <c r="Q350" i="1"/>
  <c r="P351" i="1"/>
  <c r="Q351" i="1"/>
  <c r="P352" i="1"/>
  <c r="Q352" i="1"/>
  <c r="P353" i="1"/>
  <c r="Q353" i="1"/>
  <c r="P354" i="1"/>
  <c r="Q354" i="1"/>
  <c r="P355" i="1"/>
  <c r="Q355" i="1"/>
  <c r="P356" i="1"/>
  <c r="Q356" i="1"/>
  <c r="P357" i="1"/>
  <c r="Q357" i="1"/>
  <c r="P358" i="1"/>
  <c r="Q358" i="1"/>
  <c r="P359" i="1"/>
  <c r="Q359" i="1"/>
  <c r="P360" i="1"/>
  <c r="Q360" i="1"/>
  <c r="P361" i="1"/>
  <c r="Q361" i="1"/>
  <c r="P362" i="1"/>
  <c r="Q362" i="1"/>
  <c r="P363" i="1"/>
  <c r="Q363" i="1"/>
  <c r="P364" i="1"/>
  <c r="Q364" i="1"/>
  <c r="P365" i="1"/>
  <c r="Q365" i="1"/>
  <c r="P366" i="1"/>
  <c r="Q366" i="1"/>
  <c r="P367" i="1"/>
  <c r="Q367" i="1"/>
  <c r="P368" i="1"/>
  <c r="Q368" i="1"/>
  <c r="P369" i="1"/>
  <c r="Q369" i="1"/>
  <c r="P370" i="1"/>
  <c r="Q370" i="1"/>
  <c r="P371" i="1"/>
  <c r="Q371" i="1"/>
  <c r="P372" i="1"/>
  <c r="Q372" i="1"/>
  <c r="P373" i="1"/>
  <c r="Q373" i="1"/>
  <c r="P374" i="1"/>
  <c r="Q374" i="1"/>
  <c r="P375" i="1"/>
  <c r="Q375" i="1"/>
  <c r="P376" i="1"/>
  <c r="Q376" i="1"/>
  <c r="P377" i="1"/>
  <c r="Q377" i="1"/>
  <c r="P378" i="1"/>
  <c r="Q378" i="1"/>
  <c r="P379" i="1"/>
  <c r="Q379" i="1"/>
  <c r="P380" i="1"/>
  <c r="Q380" i="1"/>
  <c r="P381" i="1"/>
  <c r="Q381" i="1"/>
  <c r="P382" i="1"/>
  <c r="Q382" i="1"/>
  <c r="P383" i="1"/>
  <c r="Q383" i="1"/>
  <c r="P384" i="1"/>
  <c r="Q384" i="1"/>
  <c r="P385" i="1"/>
  <c r="Q385" i="1"/>
  <c r="P386" i="1"/>
  <c r="Q386" i="1"/>
  <c r="P387" i="1"/>
  <c r="Q387" i="1"/>
  <c r="P388" i="1"/>
  <c r="Q388" i="1"/>
  <c r="P389" i="1"/>
  <c r="Q389" i="1"/>
  <c r="P390" i="1"/>
  <c r="Q390" i="1"/>
  <c r="P391" i="1"/>
  <c r="Q391" i="1"/>
  <c r="P392" i="1"/>
  <c r="Q392" i="1"/>
  <c r="P393" i="1"/>
  <c r="Q393" i="1"/>
  <c r="P394" i="1"/>
  <c r="Q394" i="1"/>
  <c r="P395" i="1"/>
  <c r="Q395" i="1"/>
  <c r="P396" i="1"/>
  <c r="Q396" i="1"/>
  <c r="P397" i="1"/>
  <c r="Q397" i="1"/>
  <c r="P398" i="1"/>
  <c r="Q398" i="1"/>
  <c r="P399" i="1"/>
  <c r="Q399" i="1"/>
  <c r="P400" i="1"/>
  <c r="Q400" i="1"/>
  <c r="P401" i="1"/>
  <c r="Q401" i="1"/>
  <c r="P402" i="1"/>
  <c r="Q402" i="1"/>
  <c r="P403" i="1"/>
  <c r="Q403" i="1"/>
  <c r="P404" i="1"/>
  <c r="Q404" i="1"/>
  <c r="P405" i="1"/>
  <c r="Q405" i="1"/>
  <c r="P406" i="1"/>
  <c r="Q406" i="1"/>
  <c r="P407" i="1"/>
  <c r="Q407" i="1"/>
  <c r="P408" i="1"/>
  <c r="Q408" i="1"/>
  <c r="P409" i="1"/>
  <c r="Q409" i="1"/>
  <c r="P410" i="1"/>
  <c r="Q410" i="1"/>
  <c r="P411" i="1"/>
  <c r="Q411" i="1"/>
  <c r="P412" i="1"/>
  <c r="Q412" i="1"/>
  <c r="P413" i="1"/>
  <c r="Q413" i="1"/>
  <c r="P414" i="1"/>
  <c r="Q414" i="1"/>
  <c r="P415" i="1"/>
  <c r="Q415" i="1"/>
  <c r="P416" i="1"/>
  <c r="Q416" i="1"/>
  <c r="P417" i="1"/>
  <c r="Q417" i="1"/>
  <c r="P418" i="1"/>
  <c r="Q418" i="1"/>
  <c r="P419" i="1"/>
  <c r="Q419" i="1"/>
  <c r="P420" i="1"/>
  <c r="Q420" i="1"/>
  <c r="P421" i="1"/>
  <c r="Q421" i="1"/>
  <c r="P422" i="1"/>
  <c r="Q422" i="1"/>
  <c r="P423" i="1"/>
  <c r="Q423" i="1"/>
  <c r="P424" i="1"/>
  <c r="Q424" i="1"/>
  <c r="P425" i="1"/>
  <c r="Q425" i="1"/>
  <c r="P426" i="1"/>
  <c r="Q426" i="1"/>
  <c r="P427" i="1"/>
  <c r="Q427" i="1"/>
  <c r="P428" i="1"/>
  <c r="Q428" i="1"/>
  <c r="P429" i="1"/>
  <c r="Q429" i="1"/>
  <c r="P430" i="1"/>
  <c r="Q430" i="1"/>
  <c r="P431" i="1"/>
  <c r="Q431" i="1"/>
  <c r="P432" i="1"/>
  <c r="Q432" i="1"/>
  <c r="P433" i="1"/>
  <c r="Q433" i="1"/>
  <c r="P434" i="1"/>
  <c r="Q434" i="1"/>
  <c r="P435" i="1"/>
  <c r="Q435" i="1"/>
  <c r="P436" i="1"/>
  <c r="Q436" i="1"/>
  <c r="P437" i="1"/>
  <c r="Q437" i="1"/>
  <c r="P438" i="1"/>
  <c r="Q438" i="1"/>
  <c r="P439" i="1"/>
  <c r="Q439" i="1"/>
  <c r="P440" i="1"/>
  <c r="Q440" i="1"/>
  <c r="P441" i="1"/>
  <c r="Q441" i="1"/>
  <c r="P442" i="1"/>
  <c r="Q442" i="1"/>
  <c r="P443" i="1"/>
  <c r="Q443" i="1"/>
  <c r="P444" i="1"/>
  <c r="Q444" i="1"/>
  <c r="P445" i="1"/>
  <c r="Q445" i="1"/>
  <c r="P446" i="1"/>
  <c r="Q446" i="1"/>
  <c r="P447" i="1"/>
  <c r="Q447" i="1"/>
  <c r="P448" i="1"/>
  <c r="Q448" i="1"/>
  <c r="P449" i="1"/>
  <c r="Q449" i="1"/>
  <c r="P450" i="1"/>
  <c r="Q450" i="1"/>
  <c r="P451" i="1"/>
  <c r="Q451" i="1"/>
  <c r="P452" i="1"/>
  <c r="Q452" i="1"/>
  <c r="P453" i="1"/>
  <c r="Q453" i="1"/>
  <c r="P454" i="1"/>
  <c r="Q454" i="1"/>
  <c r="P455" i="1"/>
  <c r="Q455" i="1"/>
  <c r="P456" i="1"/>
  <c r="Q456" i="1"/>
  <c r="P457" i="1"/>
  <c r="Q457" i="1"/>
  <c r="P458" i="1"/>
  <c r="Q458" i="1"/>
  <c r="P459" i="1"/>
  <c r="Q459" i="1"/>
  <c r="P460" i="1"/>
  <c r="Q460" i="1"/>
  <c r="P461" i="1"/>
  <c r="Q461" i="1"/>
  <c r="P462" i="1"/>
  <c r="Q462" i="1"/>
  <c r="P463" i="1"/>
  <c r="Q463" i="1"/>
  <c r="P464" i="1"/>
  <c r="Q464" i="1"/>
  <c r="P465" i="1"/>
  <c r="Q465" i="1"/>
  <c r="P466" i="1"/>
  <c r="Q466" i="1"/>
  <c r="P467" i="1"/>
  <c r="Q467" i="1"/>
  <c r="P468" i="1"/>
  <c r="Q468" i="1"/>
  <c r="P469" i="1"/>
  <c r="Q469" i="1"/>
  <c r="P470" i="1"/>
  <c r="Q470" i="1"/>
  <c r="P471" i="1"/>
  <c r="Q471" i="1"/>
  <c r="P472" i="1"/>
  <c r="Q472" i="1"/>
  <c r="P473" i="1"/>
  <c r="Q473" i="1"/>
  <c r="P474" i="1"/>
  <c r="Q474" i="1"/>
  <c r="P475" i="1"/>
  <c r="Q475" i="1"/>
  <c r="P476" i="1"/>
  <c r="Q476" i="1"/>
  <c r="P477" i="1"/>
  <c r="Q477" i="1"/>
  <c r="P478" i="1"/>
  <c r="Q478" i="1"/>
  <c r="P479" i="1"/>
  <c r="Q479" i="1"/>
  <c r="P480" i="1"/>
  <c r="Q480" i="1"/>
  <c r="P481" i="1"/>
  <c r="Q481" i="1"/>
  <c r="P482" i="1"/>
  <c r="Q482" i="1"/>
  <c r="P483" i="1"/>
  <c r="Q483" i="1"/>
  <c r="P484" i="1"/>
  <c r="Q484" i="1"/>
  <c r="P485" i="1"/>
  <c r="Q485" i="1"/>
  <c r="P486" i="1"/>
  <c r="Q486" i="1"/>
  <c r="P487" i="1"/>
  <c r="Q487" i="1"/>
  <c r="P488" i="1"/>
  <c r="Q488" i="1"/>
  <c r="P489" i="1"/>
  <c r="Q489" i="1"/>
  <c r="P490" i="1"/>
  <c r="Q490" i="1"/>
  <c r="P491" i="1"/>
  <c r="Q491" i="1"/>
  <c r="P492" i="1"/>
  <c r="Q492" i="1"/>
  <c r="P493" i="1"/>
  <c r="Q493" i="1"/>
  <c r="P494" i="1"/>
  <c r="Q494" i="1"/>
  <c r="P495" i="1"/>
  <c r="Q495" i="1"/>
  <c r="P496" i="1"/>
  <c r="Q496" i="1"/>
  <c r="P497" i="1"/>
  <c r="Q497" i="1"/>
  <c r="P498" i="1"/>
  <c r="Q498" i="1"/>
  <c r="P499" i="1"/>
  <c r="Q499" i="1"/>
  <c r="P500" i="1"/>
  <c r="Q500" i="1"/>
  <c r="P501" i="1"/>
  <c r="Q501" i="1"/>
  <c r="P502" i="1"/>
  <c r="Q502" i="1"/>
  <c r="P503" i="1"/>
  <c r="Q503" i="1"/>
  <c r="P504" i="1"/>
  <c r="Q504" i="1"/>
  <c r="P505" i="1"/>
  <c r="Q505" i="1"/>
  <c r="P506" i="1"/>
  <c r="Q506" i="1"/>
  <c r="P507" i="1"/>
  <c r="Q507" i="1"/>
  <c r="P508" i="1"/>
  <c r="Q508" i="1"/>
  <c r="P509" i="1"/>
  <c r="Q509" i="1"/>
  <c r="P510" i="1"/>
  <c r="Q510" i="1"/>
  <c r="P511" i="1"/>
  <c r="Q511" i="1"/>
  <c r="P512" i="1"/>
  <c r="Q512" i="1"/>
  <c r="P513" i="1"/>
  <c r="Q513" i="1"/>
  <c r="P514" i="1"/>
  <c r="Q514" i="1"/>
  <c r="P515" i="1"/>
  <c r="Q515" i="1"/>
  <c r="P516" i="1"/>
  <c r="Q516" i="1"/>
  <c r="P517" i="1"/>
  <c r="Q517" i="1"/>
  <c r="P518" i="1"/>
  <c r="Q518" i="1"/>
  <c r="P519" i="1"/>
  <c r="Q519" i="1"/>
  <c r="P520" i="1"/>
  <c r="Q520" i="1"/>
  <c r="P521" i="1"/>
  <c r="Q521" i="1"/>
  <c r="P522" i="1"/>
  <c r="Q522" i="1"/>
  <c r="P523" i="1"/>
  <c r="Q523" i="1"/>
  <c r="P524" i="1"/>
  <c r="Q524" i="1"/>
  <c r="P525" i="1"/>
  <c r="Q525" i="1"/>
  <c r="P526" i="1"/>
  <c r="Q526" i="1"/>
  <c r="P527" i="1"/>
  <c r="Q527" i="1"/>
  <c r="P528" i="1"/>
  <c r="Q528" i="1"/>
  <c r="P529" i="1"/>
  <c r="Q529" i="1"/>
  <c r="P530" i="1"/>
  <c r="Q530" i="1"/>
  <c r="P531" i="1"/>
  <c r="Q531" i="1"/>
  <c r="P532" i="1"/>
  <c r="Q532" i="1"/>
  <c r="P533" i="1"/>
  <c r="Q533" i="1"/>
  <c r="P534" i="1"/>
  <c r="Q534" i="1"/>
  <c r="P535" i="1"/>
  <c r="Q535" i="1"/>
  <c r="P536" i="1"/>
  <c r="Q536" i="1"/>
  <c r="P537" i="1"/>
  <c r="Q537" i="1"/>
  <c r="P538" i="1"/>
  <c r="Q538" i="1"/>
  <c r="P539" i="1"/>
  <c r="Q539" i="1"/>
  <c r="P540" i="1"/>
  <c r="Q540" i="1"/>
  <c r="P541" i="1"/>
  <c r="Q541" i="1"/>
  <c r="P542" i="1"/>
  <c r="Q542" i="1"/>
  <c r="P543" i="1"/>
  <c r="Q543" i="1"/>
  <c r="P544" i="1"/>
  <c r="Q544" i="1"/>
  <c r="P545" i="1"/>
  <c r="Q545" i="1"/>
  <c r="P546" i="1"/>
  <c r="Q546" i="1"/>
  <c r="P547" i="1"/>
  <c r="Q547" i="1"/>
  <c r="P548" i="1"/>
  <c r="Q548" i="1"/>
  <c r="P549" i="1"/>
  <c r="Q549" i="1"/>
  <c r="P550" i="1"/>
  <c r="Q550" i="1"/>
  <c r="P551" i="1"/>
  <c r="Q551" i="1"/>
  <c r="P552" i="1"/>
  <c r="Q552" i="1"/>
  <c r="P553" i="1"/>
  <c r="Q553" i="1"/>
  <c r="P554" i="1"/>
  <c r="Q554" i="1"/>
  <c r="P555" i="1"/>
  <c r="Q555" i="1"/>
  <c r="P556" i="1"/>
  <c r="Q556" i="1"/>
  <c r="P557" i="1"/>
  <c r="Q557" i="1"/>
  <c r="P558" i="1"/>
  <c r="Q558" i="1"/>
  <c r="P559" i="1"/>
  <c r="Q559" i="1"/>
  <c r="P560" i="1"/>
  <c r="Q560" i="1"/>
  <c r="P561" i="1"/>
  <c r="Q561" i="1"/>
  <c r="P562" i="1"/>
  <c r="Q562" i="1"/>
  <c r="P563" i="1"/>
  <c r="Q563" i="1"/>
  <c r="P564" i="1"/>
  <c r="Q564" i="1"/>
  <c r="P565" i="1"/>
  <c r="Q565" i="1"/>
  <c r="P566" i="1"/>
  <c r="Q566" i="1"/>
  <c r="P567" i="1"/>
  <c r="Q567" i="1"/>
  <c r="P568" i="1"/>
  <c r="Q568" i="1"/>
  <c r="P569" i="1"/>
  <c r="Q569" i="1"/>
  <c r="P570" i="1"/>
  <c r="Q570" i="1"/>
  <c r="P571" i="1"/>
  <c r="Q571" i="1"/>
  <c r="P572" i="1"/>
  <c r="Q572" i="1"/>
  <c r="P573" i="1"/>
  <c r="Q573" i="1"/>
  <c r="P574" i="1"/>
  <c r="Q574" i="1"/>
  <c r="P575" i="1"/>
  <c r="Q575" i="1"/>
  <c r="P576" i="1"/>
  <c r="Q576" i="1"/>
  <c r="P577" i="1"/>
  <c r="Q577" i="1"/>
  <c r="P578" i="1"/>
  <c r="Q578" i="1"/>
  <c r="P579" i="1"/>
  <c r="Q579" i="1"/>
  <c r="P580" i="1"/>
  <c r="Q580" i="1"/>
  <c r="P581" i="1"/>
  <c r="Q581" i="1"/>
  <c r="P582" i="1"/>
  <c r="Q582" i="1"/>
  <c r="P583" i="1"/>
  <c r="Q583" i="1"/>
  <c r="P584" i="1"/>
  <c r="Q584" i="1"/>
  <c r="P585" i="1"/>
  <c r="Q585" i="1"/>
  <c r="P586" i="1"/>
  <c r="Q586" i="1"/>
  <c r="P587" i="1"/>
  <c r="Q587" i="1"/>
  <c r="P588" i="1"/>
  <c r="Q588" i="1"/>
  <c r="P589" i="1"/>
  <c r="Q589" i="1"/>
  <c r="Q590" i="1"/>
  <c r="P591" i="1"/>
  <c r="Q591" i="1"/>
  <c r="P592" i="1"/>
  <c r="Q592" i="1"/>
  <c r="P593" i="1"/>
  <c r="Q593" i="1"/>
  <c r="P594" i="1"/>
  <c r="Q594" i="1"/>
  <c r="P595" i="1"/>
  <c r="Q595" i="1"/>
  <c r="P596" i="1"/>
  <c r="Q596" i="1"/>
  <c r="P597" i="1"/>
  <c r="Q597" i="1"/>
  <c r="P598" i="1"/>
  <c r="Q598" i="1"/>
  <c r="P599" i="1"/>
  <c r="Q599" i="1"/>
  <c r="P600" i="1"/>
  <c r="Q600" i="1"/>
  <c r="P601" i="1"/>
  <c r="Q601" i="1"/>
  <c r="P602" i="1"/>
  <c r="Q602" i="1"/>
  <c r="P603" i="1"/>
  <c r="Q603" i="1"/>
  <c r="P604" i="1"/>
  <c r="Q604" i="1"/>
  <c r="P605" i="1"/>
  <c r="Q605" i="1"/>
  <c r="P606" i="1"/>
  <c r="Q606" i="1"/>
  <c r="P607" i="1"/>
  <c r="Q607" i="1"/>
  <c r="P608" i="1"/>
  <c r="Q608" i="1"/>
  <c r="P609" i="1"/>
  <c r="Q609" i="1"/>
  <c r="P610" i="1"/>
  <c r="Q610" i="1"/>
  <c r="P611" i="1"/>
  <c r="Q611" i="1"/>
  <c r="P612" i="1"/>
  <c r="Q612" i="1"/>
  <c r="P613" i="1"/>
  <c r="Q613" i="1"/>
  <c r="P614" i="1"/>
  <c r="Q614" i="1"/>
  <c r="P615" i="1"/>
  <c r="Q615" i="1"/>
  <c r="P616" i="1"/>
  <c r="Q616" i="1"/>
  <c r="P617" i="1"/>
  <c r="Q617" i="1"/>
  <c r="P618" i="1"/>
  <c r="Q618" i="1"/>
  <c r="P619" i="1"/>
  <c r="Q619" i="1"/>
  <c r="P620" i="1"/>
  <c r="Q620" i="1"/>
  <c r="P621" i="1"/>
  <c r="Q621" i="1"/>
  <c r="P622" i="1"/>
  <c r="Q622" i="1"/>
  <c r="P623" i="1"/>
  <c r="Q623" i="1"/>
  <c r="P624" i="1"/>
  <c r="Q624" i="1"/>
  <c r="P625" i="1"/>
  <c r="Q625" i="1"/>
  <c r="P626" i="1"/>
  <c r="Q626" i="1"/>
  <c r="P627" i="1"/>
  <c r="Q627" i="1"/>
  <c r="P628" i="1"/>
  <c r="Q628" i="1"/>
  <c r="P629" i="1"/>
  <c r="Q629" i="1"/>
  <c r="P630" i="1"/>
  <c r="Q630" i="1"/>
  <c r="P631" i="1"/>
  <c r="Q631" i="1"/>
  <c r="P632" i="1"/>
  <c r="Q632" i="1"/>
  <c r="P633" i="1"/>
  <c r="Q633" i="1"/>
  <c r="P634" i="1"/>
  <c r="Q634" i="1"/>
  <c r="P635" i="1"/>
  <c r="Q635" i="1"/>
  <c r="P636" i="1"/>
  <c r="Q636" i="1"/>
  <c r="P637" i="1"/>
  <c r="Q637" i="1"/>
  <c r="P638" i="1"/>
  <c r="Q638" i="1"/>
  <c r="P639" i="1"/>
  <c r="Q639" i="1"/>
  <c r="P640" i="1"/>
  <c r="Q640" i="1"/>
  <c r="P641" i="1"/>
  <c r="Q641" i="1"/>
  <c r="P642" i="1"/>
  <c r="Q642" i="1"/>
  <c r="P643" i="1"/>
  <c r="Q643" i="1"/>
  <c r="P644" i="1"/>
  <c r="Q644" i="1"/>
  <c r="P645" i="1"/>
  <c r="Q645" i="1"/>
  <c r="P646" i="1"/>
  <c r="Q646" i="1"/>
  <c r="P647" i="1"/>
  <c r="Q647" i="1"/>
  <c r="P648" i="1"/>
  <c r="Q648" i="1"/>
  <c r="P649" i="1"/>
  <c r="Q649" i="1"/>
  <c r="P650" i="1"/>
  <c r="Q650" i="1"/>
  <c r="P651" i="1"/>
  <c r="Q651" i="1"/>
  <c r="P652" i="1"/>
  <c r="Q652" i="1"/>
  <c r="P653" i="1"/>
  <c r="Q653" i="1"/>
  <c r="P654" i="1"/>
  <c r="Q654" i="1"/>
  <c r="P655" i="1"/>
  <c r="Q655" i="1"/>
  <c r="P656" i="1"/>
  <c r="Q656" i="1"/>
  <c r="P657" i="1"/>
  <c r="Q657" i="1"/>
  <c r="P658" i="1"/>
  <c r="Q658" i="1"/>
  <c r="P659" i="1"/>
  <c r="Q659" i="1"/>
  <c r="P660" i="1"/>
  <c r="Q660" i="1"/>
  <c r="P661" i="1"/>
  <c r="Q661" i="1"/>
  <c r="P662" i="1"/>
  <c r="Q662" i="1"/>
  <c r="P663" i="1"/>
  <c r="Q663" i="1"/>
  <c r="P664" i="1"/>
  <c r="Q664" i="1"/>
  <c r="P665" i="1"/>
  <c r="Q665" i="1"/>
  <c r="P666" i="1"/>
  <c r="Q666" i="1"/>
  <c r="P667" i="1"/>
  <c r="Q667" i="1"/>
  <c r="P668" i="1"/>
  <c r="Q668" i="1"/>
  <c r="P669" i="1"/>
  <c r="Q669" i="1"/>
  <c r="P670" i="1"/>
  <c r="Q670" i="1"/>
  <c r="P671" i="1"/>
  <c r="Q671" i="1"/>
  <c r="P672" i="1"/>
  <c r="Q672" i="1"/>
  <c r="P673" i="1"/>
  <c r="Q673" i="1"/>
  <c r="P674" i="1"/>
  <c r="Q674" i="1"/>
  <c r="P675" i="1"/>
  <c r="Q675" i="1"/>
  <c r="P676" i="1"/>
  <c r="Q676" i="1"/>
  <c r="P677" i="1"/>
  <c r="Q677" i="1"/>
  <c r="P678" i="1"/>
  <c r="Q678" i="1"/>
  <c r="P679" i="1"/>
  <c r="Q679" i="1"/>
  <c r="P680" i="1"/>
  <c r="Q680" i="1"/>
  <c r="P681" i="1"/>
  <c r="Q681" i="1"/>
  <c r="P682" i="1"/>
  <c r="Q682" i="1"/>
  <c r="P683" i="1"/>
  <c r="Q683" i="1"/>
  <c r="P684" i="1"/>
  <c r="Q684" i="1"/>
  <c r="P685" i="1"/>
  <c r="Q685" i="1"/>
  <c r="P686" i="1"/>
  <c r="Q686" i="1"/>
  <c r="P687" i="1"/>
  <c r="Q687" i="1"/>
  <c r="P688" i="1"/>
  <c r="Q688" i="1"/>
  <c r="Q689" i="1"/>
  <c r="P690" i="1"/>
  <c r="Q690" i="1"/>
  <c r="P691" i="1"/>
  <c r="Q691" i="1"/>
  <c r="P692" i="1"/>
  <c r="Q692" i="1"/>
  <c r="P693" i="1"/>
  <c r="Q693" i="1"/>
  <c r="P694" i="1"/>
  <c r="Q694" i="1"/>
  <c r="P695" i="1"/>
  <c r="Q695" i="1"/>
  <c r="P696" i="1"/>
  <c r="Q696" i="1"/>
  <c r="P697" i="1"/>
  <c r="Q697" i="1"/>
  <c r="P698" i="1"/>
  <c r="Q698" i="1"/>
  <c r="P699" i="1"/>
  <c r="Q699" i="1"/>
  <c r="P700" i="1"/>
  <c r="Q700" i="1"/>
  <c r="P701" i="1"/>
  <c r="Q701" i="1"/>
  <c r="P702" i="1"/>
  <c r="Q702" i="1"/>
  <c r="P703" i="1"/>
  <c r="Q703" i="1"/>
  <c r="P704" i="1"/>
  <c r="Q704" i="1"/>
  <c r="P705" i="1"/>
  <c r="Q705" i="1"/>
  <c r="P706" i="1"/>
  <c r="Q706" i="1"/>
  <c r="P707" i="1"/>
  <c r="Q707" i="1"/>
  <c r="P708" i="1"/>
  <c r="Q708" i="1"/>
  <c r="P709" i="1"/>
  <c r="Q709" i="1"/>
  <c r="P710" i="1"/>
  <c r="Q710" i="1"/>
  <c r="P711" i="1"/>
  <c r="Q711" i="1"/>
  <c r="P712" i="1"/>
  <c r="Q712" i="1"/>
  <c r="P713" i="1"/>
  <c r="Q713" i="1"/>
  <c r="P714" i="1"/>
  <c r="Q714" i="1"/>
  <c r="P715" i="1"/>
  <c r="Q715" i="1"/>
  <c r="P716" i="1"/>
  <c r="Q716" i="1"/>
  <c r="P717" i="1"/>
  <c r="Q717" i="1"/>
  <c r="P718" i="1"/>
  <c r="Q718" i="1"/>
  <c r="P719" i="1"/>
  <c r="Q719" i="1"/>
  <c r="P720" i="1"/>
  <c r="Q720" i="1"/>
  <c r="P721" i="1"/>
  <c r="Q721" i="1"/>
  <c r="P722" i="1"/>
  <c r="Q722" i="1"/>
  <c r="P723" i="1"/>
  <c r="Q723" i="1"/>
  <c r="P724" i="1"/>
  <c r="Q724" i="1"/>
  <c r="P725" i="1"/>
  <c r="Q725" i="1"/>
  <c r="P726" i="1"/>
  <c r="Q726" i="1"/>
  <c r="P727" i="1"/>
  <c r="Q727" i="1"/>
  <c r="P728" i="1"/>
  <c r="Q728" i="1"/>
  <c r="P729" i="1"/>
  <c r="Q729" i="1"/>
  <c r="P730" i="1"/>
  <c r="Q730" i="1"/>
  <c r="P731" i="1"/>
  <c r="Q731" i="1"/>
  <c r="P732" i="1"/>
  <c r="Q732" i="1"/>
  <c r="P733" i="1"/>
  <c r="Q733" i="1"/>
  <c r="P734" i="1"/>
  <c r="Q734" i="1"/>
  <c r="P735" i="1"/>
  <c r="Q735" i="1"/>
  <c r="P736" i="1"/>
  <c r="Q736" i="1"/>
  <c r="P737" i="1"/>
  <c r="Q737" i="1"/>
  <c r="P738" i="1"/>
  <c r="Q738" i="1"/>
  <c r="P739" i="1"/>
  <c r="Q739" i="1"/>
  <c r="P740" i="1"/>
  <c r="Q740" i="1"/>
  <c r="P741" i="1"/>
  <c r="Q741" i="1"/>
  <c r="P742" i="1"/>
  <c r="Q742" i="1"/>
  <c r="P743" i="1"/>
  <c r="Q743" i="1"/>
  <c r="P744" i="1"/>
  <c r="Q744" i="1"/>
  <c r="P745" i="1"/>
  <c r="Q745" i="1"/>
  <c r="P746" i="1"/>
  <c r="Q746" i="1"/>
  <c r="P747" i="1"/>
  <c r="Q747" i="1"/>
  <c r="P748" i="1"/>
  <c r="Q748" i="1"/>
  <c r="P749" i="1"/>
  <c r="Q749" i="1"/>
  <c r="P750" i="1"/>
  <c r="Q750" i="1"/>
  <c r="P751" i="1"/>
  <c r="Q751" i="1"/>
  <c r="P752" i="1"/>
  <c r="Q752" i="1"/>
  <c r="P753" i="1"/>
  <c r="Q753" i="1"/>
  <c r="P754" i="1"/>
  <c r="Q754" i="1"/>
  <c r="P755" i="1"/>
  <c r="Q755" i="1"/>
  <c r="P756" i="1"/>
  <c r="Q756" i="1"/>
  <c r="P757" i="1"/>
  <c r="Q757" i="1"/>
  <c r="P758" i="1"/>
  <c r="Q758" i="1"/>
  <c r="P759" i="1"/>
  <c r="Q759" i="1"/>
  <c r="P760" i="1"/>
  <c r="Q760" i="1"/>
  <c r="P761" i="1"/>
  <c r="Q761" i="1"/>
  <c r="P762" i="1"/>
  <c r="Q762" i="1"/>
  <c r="P763" i="1"/>
  <c r="Q763" i="1"/>
  <c r="P764" i="1"/>
  <c r="Q764" i="1"/>
  <c r="P765" i="1"/>
  <c r="Q765" i="1"/>
  <c r="P766" i="1"/>
  <c r="Q766" i="1"/>
  <c r="P767" i="1"/>
  <c r="Q767" i="1"/>
  <c r="P768" i="1"/>
  <c r="Q768" i="1"/>
  <c r="P769" i="1"/>
  <c r="Q769" i="1"/>
  <c r="P770" i="1"/>
  <c r="Q770" i="1"/>
  <c r="P771" i="1"/>
  <c r="Q771" i="1"/>
  <c r="P772" i="1"/>
  <c r="Q772" i="1"/>
  <c r="P773" i="1"/>
  <c r="Q773" i="1"/>
  <c r="P774" i="1"/>
  <c r="Q774" i="1"/>
  <c r="P775" i="1"/>
  <c r="Q775" i="1"/>
  <c r="P776" i="1"/>
  <c r="Q776" i="1"/>
  <c r="P777" i="1"/>
  <c r="Q777" i="1"/>
  <c r="P778" i="1"/>
  <c r="Q778" i="1"/>
  <c r="P779" i="1"/>
  <c r="Q779" i="1"/>
  <c r="P780" i="1"/>
  <c r="Q780" i="1"/>
  <c r="P781" i="1"/>
  <c r="Q781" i="1"/>
  <c r="P782" i="1"/>
  <c r="Q782" i="1"/>
  <c r="P783" i="1"/>
  <c r="Q783" i="1"/>
  <c r="P784" i="1"/>
  <c r="Q784" i="1"/>
  <c r="P785" i="1"/>
  <c r="Q785" i="1"/>
  <c r="P786" i="1"/>
  <c r="Q786" i="1"/>
  <c r="P787" i="1"/>
  <c r="Q787" i="1"/>
  <c r="P788" i="1"/>
  <c r="Q788" i="1"/>
  <c r="P789" i="1"/>
  <c r="Q789" i="1"/>
  <c r="P790" i="1"/>
  <c r="Q790" i="1"/>
  <c r="P791" i="1"/>
  <c r="Q791" i="1"/>
  <c r="P792" i="1"/>
  <c r="Q792" i="1"/>
  <c r="P793" i="1"/>
  <c r="Q793" i="1"/>
  <c r="P794" i="1"/>
  <c r="Q794" i="1"/>
  <c r="P795" i="1"/>
  <c r="Q795" i="1"/>
  <c r="P796" i="1"/>
  <c r="Q796" i="1"/>
  <c r="P797" i="1"/>
  <c r="Q797" i="1"/>
  <c r="P798" i="1"/>
  <c r="Q798" i="1"/>
  <c r="P799" i="1"/>
  <c r="Q799" i="1"/>
  <c r="P800" i="1"/>
  <c r="Q800" i="1"/>
  <c r="P801" i="1"/>
  <c r="Q801" i="1"/>
  <c r="P802" i="1"/>
  <c r="Q802" i="1"/>
  <c r="P803" i="1"/>
  <c r="Q803" i="1"/>
  <c r="P804" i="1"/>
  <c r="Q804" i="1"/>
  <c r="P805" i="1"/>
  <c r="Q805" i="1"/>
  <c r="P806" i="1"/>
  <c r="Q806" i="1"/>
  <c r="P807" i="1"/>
  <c r="Q807" i="1"/>
  <c r="P808" i="1"/>
  <c r="Q808" i="1"/>
  <c r="P809" i="1"/>
  <c r="Q809" i="1"/>
  <c r="P810" i="1"/>
  <c r="Q810" i="1"/>
  <c r="P811" i="1"/>
  <c r="Q811" i="1"/>
  <c r="P812" i="1"/>
  <c r="Q812" i="1"/>
  <c r="P813" i="1"/>
  <c r="Q813" i="1"/>
  <c r="P814" i="1"/>
  <c r="Q814" i="1"/>
  <c r="P815" i="1"/>
  <c r="Q815" i="1"/>
  <c r="P816" i="1"/>
  <c r="Q816" i="1"/>
  <c r="P817" i="1"/>
  <c r="Q817" i="1"/>
  <c r="P818" i="1"/>
  <c r="Q818" i="1"/>
  <c r="P819" i="1"/>
  <c r="Q819" i="1"/>
  <c r="P820" i="1"/>
  <c r="Q820" i="1"/>
  <c r="P821" i="1"/>
  <c r="Q821" i="1"/>
  <c r="P822" i="1"/>
  <c r="Q822" i="1"/>
  <c r="P823" i="1"/>
  <c r="Q823" i="1"/>
  <c r="P824" i="1"/>
  <c r="Q824" i="1"/>
  <c r="P825" i="1"/>
  <c r="Q825" i="1"/>
  <c r="P826" i="1"/>
  <c r="Q826" i="1"/>
  <c r="P827" i="1"/>
  <c r="Q827" i="1"/>
  <c r="P828" i="1"/>
  <c r="Q828" i="1"/>
  <c r="P829" i="1"/>
  <c r="Q829" i="1"/>
  <c r="P830" i="1"/>
  <c r="Q830" i="1"/>
  <c r="P831" i="1"/>
  <c r="Q831" i="1"/>
  <c r="P832" i="1"/>
  <c r="Q832" i="1"/>
  <c r="P833" i="1"/>
  <c r="Q833" i="1"/>
  <c r="P834" i="1"/>
  <c r="Q834" i="1"/>
  <c r="P835" i="1"/>
  <c r="Q835" i="1"/>
  <c r="P836" i="1"/>
  <c r="Q836" i="1"/>
  <c r="P837" i="1"/>
  <c r="Q837" i="1"/>
  <c r="P838" i="1"/>
  <c r="Q838" i="1"/>
  <c r="P839" i="1"/>
  <c r="Q839" i="1"/>
  <c r="P840" i="1"/>
  <c r="Q840" i="1"/>
  <c r="P841" i="1"/>
  <c r="Q841" i="1"/>
  <c r="P842" i="1"/>
  <c r="Q842" i="1"/>
  <c r="P843" i="1"/>
  <c r="Q843" i="1"/>
  <c r="P844" i="1"/>
  <c r="Q844" i="1"/>
  <c r="P845" i="1"/>
  <c r="Q845" i="1"/>
  <c r="P846" i="1"/>
  <c r="Q846" i="1"/>
  <c r="P847" i="1"/>
  <c r="Q847" i="1"/>
  <c r="P848" i="1"/>
  <c r="Q848" i="1"/>
  <c r="P849" i="1"/>
  <c r="Q849" i="1"/>
  <c r="P850" i="1"/>
  <c r="Q850" i="1"/>
  <c r="P851" i="1"/>
  <c r="Q851" i="1"/>
  <c r="P852" i="1"/>
  <c r="Q852" i="1"/>
  <c r="P853" i="1"/>
  <c r="Q853" i="1"/>
  <c r="P854" i="1"/>
  <c r="Q854" i="1"/>
  <c r="P855" i="1"/>
  <c r="Q855" i="1"/>
  <c r="P856" i="1"/>
  <c r="Q856" i="1"/>
  <c r="P857" i="1"/>
  <c r="Q857" i="1"/>
  <c r="P858" i="1"/>
  <c r="Q858" i="1"/>
  <c r="P859" i="1"/>
  <c r="Q859" i="1"/>
  <c r="P860" i="1"/>
  <c r="Q860" i="1"/>
  <c r="P861" i="1"/>
  <c r="Q861" i="1"/>
  <c r="P862" i="1"/>
  <c r="Q862" i="1"/>
  <c r="P863" i="1"/>
  <c r="Q863" i="1"/>
  <c r="P864" i="1"/>
  <c r="Q864" i="1"/>
  <c r="P865" i="1"/>
  <c r="Q865" i="1"/>
  <c r="P866" i="1"/>
  <c r="Q866" i="1"/>
  <c r="P867" i="1"/>
  <c r="Q867" i="1"/>
  <c r="P868" i="1"/>
  <c r="Q868" i="1"/>
  <c r="P869" i="1"/>
  <c r="Q869" i="1"/>
  <c r="P870" i="1"/>
  <c r="Q870" i="1"/>
  <c r="P871" i="1"/>
  <c r="Q871" i="1"/>
  <c r="P872" i="1"/>
  <c r="Q872" i="1"/>
  <c r="P873" i="1"/>
  <c r="Q873" i="1"/>
  <c r="P874" i="1"/>
  <c r="Q874" i="1"/>
  <c r="P875" i="1"/>
  <c r="Q875" i="1"/>
  <c r="P876" i="1"/>
  <c r="Q876" i="1"/>
  <c r="P877" i="1"/>
  <c r="Q877" i="1"/>
  <c r="P878" i="1"/>
  <c r="Q878" i="1"/>
  <c r="P879" i="1"/>
  <c r="Q879" i="1"/>
  <c r="P880" i="1"/>
  <c r="Q880" i="1"/>
  <c r="P881" i="1"/>
  <c r="Q881" i="1"/>
  <c r="P882" i="1"/>
  <c r="Q882" i="1"/>
  <c r="P883" i="1"/>
  <c r="Q883" i="1"/>
  <c r="P884" i="1"/>
  <c r="Q884" i="1"/>
  <c r="P885" i="1"/>
  <c r="Q885" i="1"/>
  <c r="P886" i="1"/>
  <c r="Q886" i="1"/>
  <c r="P887" i="1"/>
  <c r="Q887" i="1"/>
  <c r="P888" i="1"/>
  <c r="Q888" i="1"/>
  <c r="P889" i="1"/>
  <c r="Q889" i="1"/>
  <c r="P890" i="1"/>
  <c r="Q890" i="1"/>
  <c r="P891" i="1"/>
  <c r="Q891" i="1"/>
  <c r="P892" i="1"/>
  <c r="Q892" i="1"/>
  <c r="P893" i="1"/>
  <c r="Q893" i="1"/>
  <c r="P894" i="1"/>
  <c r="Q894" i="1"/>
  <c r="P895" i="1"/>
  <c r="Q895" i="1"/>
  <c r="P896" i="1"/>
  <c r="Q896" i="1"/>
  <c r="P897" i="1"/>
  <c r="Q897" i="1"/>
  <c r="P898" i="1"/>
  <c r="Q898" i="1"/>
  <c r="P899" i="1"/>
  <c r="Q899" i="1"/>
  <c r="P900" i="1"/>
  <c r="Q900" i="1"/>
  <c r="P901" i="1"/>
  <c r="Q901" i="1"/>
  <c r="P902" i="1"/>
  <c r="Q902" i="1"/>
  <c r="P903" i="1"/>
  <c r="Q903" i="1"/>
  <c r="P904" i="1"/>
  <c r="Q904" i="1"/>
  <c r="P905" i="1"/>
  <c r="Q905" i="1"/>
  <c r="P906" i="1"/>
  <c r="Q906" i="1"/>
  <c r="P907" i="1"/>
  <c r="Q907" i="1"/>
  <c r="P908" i="1"/>
  <c r="Q908" i="1"/>
  <c r="P909" i="1"/>
  <c r="Q909" i="1"/>
  <c r="P910" i="1"/>
  <c r="Q910" i="1"/>
  <c r="P911" i="1"/>
  <c r="Q911" i="1"/>
  <c r="P912" i="1"/>
  <c r="Q912" i="1"/>
  <c r="P913" i="1"/>
  <c r="Q913" i="1"/>
  <c r="P914" i="1"/>
  <c r="Q914" i="1"/>
  <c r="P915" i="1"/>
  <c r="Q915" i="1"/>
  <c r="P916" i="1"/>
  <c r="Q916" i="1"/>
  <c r="P917" i="1"/>
  <c r="Q917" i="1"/>
  <c r="P918" i="1"/>
  <c r="Q918" i="1"/>
  <c r="P919" i="1"/>
  <c r="Q919" i="1"/>
  <c r="P920" i="1"/>
  <c r="Q920" i="1"/>
  <c r="P921" i="1"/>
  <c r="Q921" i="1"/>
  <c r="P922" i="1"/>
  <c r="Q922" i="1"/>
  <c r="P923" i="1"/>
  <c r="Q923" i="1"/>
  <c r="P924" i="1"/>
  <c r="Q924" i="1"/>
  <c r="P925" i="1"/>
  <c r="Q925" i="1"/>
  <c r="P926" i="1"/>
  <c r="Q926" i="1"/>
  <c r="P927" i="1"/>
  <c r="Q927" i="1"/>
  <c r="P928" i="1"/>
  <c r="Q928" i="1"/>
  <c r="P929" i="1"/>
  <c r="Q929" i="1"/>
  <c r="P930" i="1"/>
  <c r="Q930" i="1"/>
  <c r="P931" i="1"/>
  <c r="Q931" i="1"/>
  <c r="P932" i="1"/>
  <c r="Q932" i="1"/>
  <c r="P933" i="1"/>
  <c r="Q933" i="1"/>
  <c r="P934" i="1"/>
  <c r="Q934" i="1"/>
  <c r="P935" i="1"/>
  <c r="Q935" i="1"/>
  <c r="P936" i="1"/>
  <c r="Q936" i="1"/>
  <c r="P937" i="1"/>
  <c r="Q937" i="1"/>
  <c r="P938" i="1"/>
  <c r="Q938" i="1"/>
  <c r="P939" i="1"/>
  <c r="Q939" i="1"/>
  <c r="P940" i="1"/>
  <c r="Q940" i="1"/>
  <c r="P941" i="1"/>
  <c r="Q941" i="1"/>
  <c r="P942" i="1"/>
  <c r="Q942" i="1"/>
  <c r="P943" i="1"/>
  <c r="Q943" i="1"/>
  <c r="P944" i="1"/>
  <c r="Q944" i="1"/>
  <c r="P945" i="1"/>
  <c r="Q945" i="1"/>
  <c r="P946" i="1"/>
  <c r="Q946" i="1"/>
  <c r="P947" i="1"/>
  <c r="Q947" i="1"/>
  <c r="P948" i="1"/>
  <c r="Q948" i="1"/>
  <c r="P949" i="1"/>
  <c r="Q949" i="1"/>
  <c r="P950" i="1"/>
  <c r="Q950" i="1"/>
  <c r="P951" i="1"/>
  <c r="Q951" i="1"/>
  <c r="P952" i="1"/>
  <c r="Q952" i="1"/>
  <c r="P953" i="1"/>
  <c r="Q953" i="1"/>
  <c r="P954" i="1"/>
  <c r="Q954" i="1"/>
  <c r="P955" i="1"/>
  <c r="Q955" i="1"/>
  <c r="P956" i="1"/>
  <c r="Q956" i="1"/>
  <c r="P957" i="1"/>
  <c r="Q957" i="1"/>
  <c r="P958" i="1"/>
  <c r="Q958" i="1"/>
  <c r="P959" i="1"/>
  <c r="Q959" i="1"/>
  <c r="P960" i="1"/>
  <c r="Q960" i="1"/>
  <c r="P961" i="1"/>
  <c r="Q961" i="1"/>
  <c r="P962" i="1"/>
  <c r="Q962" i="1"/>
  <c r="P963" i="1"/>
  <c r="Q963" i="1"/>
  <c r="P964" i="1"/>
  <c r="Q964" i="1"/>
  <c r="P965" i="1"/>
  <c r="Q965" i="1"/>
  <c r="P966" i="1"/>
  <c r="Q966" i="1"/>
  <c r="P967" i="1"/>
  <c r="Q967" i="1"/>
  <c r="P968" i="1"/>
  <c r="Q968" i="1"/>
  <c r="P969" i="1"/>
  <c r="Q969" i="1"/>
  <c r="P970" i="1"/>
  <c r="Q970" i="1"/>
  <c r="P971" i="1"/>
  <c r="Q971" i="1"/>
  <c r="P972" i="1"/>
  <c r="Q972" i="1"/>
  <c r="P973" i="1"/>
  <c r="Q973" i="1"/>
  <c r="P974" i="1"/>
  <c r="Q974" i="1"/>
  <c r="P975" i="1"/>
  <c r="Q975" i="1"/>
  <c r="P976" i="1"/>
  <c r="Q976" i="1"/>
  <c r="P977" i="1"/>
  <c r="Q977" i="1"/>
  <c r="P978" i="1"/>
  <c r="Q978" i="1"/>
  <c r="Q979" i="1"/>
  <c r="P980" i="1"/>
  <c r="Q980" i="1"/>
  <c r="P981" i="1"/>
  <c r="Q981" i="1"/>
  <c r="P982" i="1"/>
  <c r="Q982" i="1"/>
  <c r="P983" i="1"/>
  <c r="Q983" i="1"/>
  <c r="P984" i="1"/>
  <c r="Q984" i="1"/>
  <c r="P985" i="1"/>
  <c r="Q985" i="1"/>
  <c r="P986" i="1"/>
  <c r="Q986" i="1"/>
  <c r="P987" i="1"/>
  <c r="Q987" i="1"/>
  <c r="P988" i="1"/>
  <c r="Q988" i="1"/>
  <c r="P989" i="1"/>
  <c r="Q989" i="1"/>
  <c r="P990" i="1"/>
  <c r="Q990" i="1"/>
  <c r="P991" i="1"/>
  <c r="Q991" i="1"/>
  <c r="P992" i="1"/>
  <c r="Q992" i="1"/>
  <c r="P993" i="1"/>
  <c r="Q993" i="1"/>
  <c r="P994" i="1"/>
  <c r="Q994" i="1"/>
  <c r="P995" i="1"/>
  <c r="Q995" i="1"/>
  <c r="P996" i="1"/>
  <c r="Q996" i="1"/>
  <c r="P997" i="1"/>
  <c r="Q997" i="1"/>
  <c r="P998" i="1"/>
  <c r="Q998" i="1"/>
  <c r="P999" i="1"/>
  <c r="Q999" i="1"/>
  <c r="P1000" i="1"/>
  <c r="Q1000" i="1"/>
  <c r="P1001" i="1"/>
  <c r="Q1001" i="1"/>
  <c r="P1002" i="1"/>
  <c r="Q1002" i="1"/>
  <c r="P1003" i="1"/>
  <c r="Q1003" i="1"/>
  <c r="P1004" i="1"/>
  <c r="Q1004" i="1"/>
  <c r="P1005" i="1"/>
  <c r="Q1005" i="1"/>
  <c r="P1006" i="1"/>
  <c r="Q1006" i="1"/>
  <c r="P1007" i="1"/>
  <c r="Q1007" i="1"/>
  <c r="P1008" i="1"/>
  <c r="Q1008" i="1"/>
  <c r="P1009" i="1"/>
  <c r="Q1009" i="1"/>
  <c r="P1010" i="1"/>
  <c r="Q1010" i="1"/>
  <c r="P1011" i="1"/>
  <c r="Q1011" i="1"/>
  <c r="P1012" i="1"/>
  <c r="Q1012" i="1"/>
  <c r="P1013" i="1"/>
  <c r="Q1013" i="1"/>
  <c r="P1014" i="1"/>
  <c r="Q1014" i="1"/>
  <c r="P1015" i="1"/>
  <c r="Q1015" i="1"/>
  <c r="P1016" i="1"/>
  <c r="Q1016" i="1"/>
  <c r="Q1017" i="1"/>
  <c r="P1018" i="1"/>
  <c r="Q1018" i="1"/>
  <c r="P1019" i="1"/>
  <c r="Q1019" i="1"/>
  <c r="P1020" i="1"/>
  <c r="Q1020" i="1"/>
  <c r="P1021" i="1"/>
  <c r="Q1021" i="1"/>
  <c r="P1022" i="1"/>
  <c r="Q1022" i="1"/>
  <c r="P1023" i="1"/>
  <c r="Q1023" i="1"/>
  <c r="P1024" i="1"/>
  <c r="Q1024" i="1"/>
  <c r="P1025" i="1"/>
  <c r="Q1025" i="1"/>
  <c r="P1026" i="1"/>
  <c r="Q1026" i="1"/>
  <c r="P1027" i="1"/>
  <c r="Q1027" i="1"/>
  <c r="P1028" i="1"/>
  <c r="Q1028" i="1"/>
  <c r="P1029" i="1"/>
  <c r="Q1029" i="1"/>
  <c r="P1030" i="1"/>
  <c r="Q1030" i="1"/>
  <c r="P1031" i="1"/>
  <c r="Q1031" i="1"/>
  <c r="P1032" i="1"/>
  <c r="Q1032" i="1"/>
  <c r="P1033" i="1"/>
  <c r="Q1033" i="1"/>
  <c r="P1034" i="1"/>
  <c r="Q1034" i="1"/>
  <c r="P1035" i="1"/>
  <c r="Q1035" i="1"/>
  <c r="P1036" i="1"/>
  <c r="Q1036" i="1"/>
  <c r="P1037" i="1"/>
  <c r="Q1037" i="1"/>
  <c r="P1038" i="1"/>
  <c r="Q1038" i="1"/>
  <c r="P1039" i="1"/>
  <c r="Q1039" i="1"/>
  <c r="P1040" i="1"/>
  <c r="Q1040" i="1"/>
  <c r="P1041" i="1"/>
  <c r="Q1041" i="1"/>
  <c r="P1042" i="1"/>
  <c r="Q1042" i="1"/>
  <c r="P1043" i="1"/>
  <c r="Q1043" i="1"/>
  <c r="P1044" i="1"/>
  <c r="Q1044" i="1"/>
  <c r="P1045" i="1"/>
  <c r="Q1045" i="1"/>
  <c r="P1046" i="1"/>
  <c r="Q1046" i="1"/>
  <c r="P1047" i="1"/>
  <c r="Q1047" i="1"/>
  <c r="P1048" i="1"/>
  <c r="Q1048" i="1"/>
  <c r="P1049" i="1"/>
  <c r="Q1049" i="1"/>
  <c r="P1050" i="1"/>
  <c r="Q1050" i="1"/>
  <c r="P1051" i="1"/>
  <c r="Q1051" i="1"/>
  <c r="P1052" i="1"/>
  <c r="Q1052" i="1"/>
  <c r="P1053" i="1"/>
  <c r="Q1053" i="1"/>
  <c r="P1054" i="1"/>
  <c r="Q1054" i="1"/>
  <c r="P1055" i="1"/>
  <c r="Q1055" i="1"/>
  <c r="P1056" i="1"/>
  <c r="Q1056" i="1"/>
  <c r="P1057" i="1"/>
  <c r="Q1057" i="1"/>
  <c r="P1058" i="1"/>
  <c r="Q1058" i="1"/>
  <c r="P1059" i="1"/>
  <c r="Q1059" i="1"/>
  <c r="P1060" i="1"/>
  <c r="Q1060" i="1"/>
  <c r="P1061" i="1"/>
  <c r="Q1061" i="1"/>
  <c r="P1062" i="1"/>
  <c r="Q1062" i="1"/>
  <c r="P1063" i="1"/>
  <c r="Q1063" i="1"/>
  <c r="P1064" i="1"/>
  <c r="Q1064" i="1"/>
  <c r="P1065" i="1"/>
  <c r="Q1065" i="1"/>
  <c r="P1066" i="1"/>
  <c r="Q1066" i="1"/>
  <c r="P1067" i="1"/>
  <c r="Q1067" i="1"/>
  <c r="P1068" i="1"/>
  <c r="Q1068" i="1"/>
  <c r="P1069" i="1"/>
  <c r="Q1069" i="1"/>
  <c r="P1070" i="1"/>
  <c r="Q1070" i="1"/>
  <c r="P1071" i="1"/>
  <c r="Q1071" i="1"/>
  <c r="P1072" i="1"/>
  <c r="Q1072" i="1"/>
  <c r="P1073" i="1"/>
  <c r="Q1073" i="1"/>
  <c r="P1074" i="1"/>
  <c r="Q1074" i="1"/>
  <c r="P1075" i="1"/>
  <c r="Q1075" i="1"/>
  <c r="P1076" i="1"/>
  <c r="Q1076" i="1"/>
  <c r="P1077" i="1"/>
  <c r="Q1077" i="1"/>
  <c r="P1078" i="1"/>
  <c r="Q1078" i="1"/>
  <c r="P1079" i="1"/>
  <c r="Q1079" i="1"/>
  <c r="P1080" i="1"/>
  <c r="Q1080" i="1"/>
  <c r="P1081" i="1"/>
  <c r="Q1081" i="1"/>
  <c r="P1082" i="1"/>
  <c r="Q1082" i="1"/>
  <c r="P1083" i="1"/>
  <c r="Q1083" i="1"/>
  <c r="P1084" i="1"/>
  <c r="Q1084" i="1"/>
  <c r="P1085" i="1"/>
  <c r="Q1085" i="1"/>
  <c r="P1086" i="1"/>
  <c r="Q1086" i="1"/>
  <c r="P1087" i="1"/>
  <c r="Q1087" i="1"/>
  <c r="P1088" i="1"/>
  <c r="Q1088" i="1"/>
  <c r="P1089" i="1"/>
  <c r="Q1089" i="1"/>
  <c r="P1090" i="1"/>
  <c r="Q1090" i="1"/>
  <c r="P1091" i="1"/>
  <c r="Q1091" i="1"/>
  <c r="P1092" i="1"/>
  <c r="Q1092" i="1"/>
  <c r="P1093" i="1"/>
  <c r="Q1093" i="1"/>
  <c r="P1094" i="1"/>
  <c r="Q1094" i="1"/>
  <c r="P1095" i="1"/>
  <c r="Q1095" i="1"/>
  <c r="P1096" i="1"/>
  <c r="Q1096" i="1"/>
  <c r="P1097" i="1"/>
  <c r="Q1097" i="1"/>
  <c r="P1098" i="1"/>
  <c r="Q1098" i="1"/>
  <c r="P1099" i="1"/>
  <c r="Q1099" i="1"/>
  <c r="P1100" i="1"/>
  <c r="Q1100" i="1"/>
  <c r="P1101" i="1"/>
  <c r="Q1101" i="1"/>
  <c r="P1102" i="1"/>
  <c r="Q1102" i="1"/>
  <c r="P1103" i="1"/>
  <c r="Q1103" i="1"/>
  <c r="P1104" i="1"/>
  <c r="Q1104" i="1"/>
  <c r="P1105" i="1"/>
  <c r="Q1105" i="1"/>
  <c r="P1106" i="1"/>
  <c r="Q1106" i="1"/>
  <c r="P1107" i="1"/>
  <c r="Q1107" i="1"/>
  <c r="P1108" i="1"/>
  <c r="Q1108" i="1"/>
  <c r="P1109" i="1"/>
  <c r="Q1109" i="1"/>
  <c r="P1110" i="1"/>
  <c r="Q1110" i="1"/>
  <c r="P1111" i="1"/>
  <c r="Q1111" i="1"/>
  <c r="P1112" i="1"/>
  <c r="Q1112" i="1"/>
  <c r="P1113" i="1"/>
  <c r="Q1113" i="1"/>
  <c r="P1114" i="1"/>
  <c r="Q1114" i="1"/>
  <c r="P1115" i="1"/>
  <c r="Q1115" i="1"/>
  <c r="P1116" i="1"/>
  <c r="Q1116" i="1"/>
  <c r="P1117" i="1"/>
  <c r="Q1117" i="1"/>
  <c r="P1118" i="1"/>
  <c r="Q1118" i="1"/>
  <c r="P1119" i="1"/>
  <c r="Q1119" i="1"/>
  <c r="P1120" i="1"/>
  <c r="Q1120" i="1"/>
  <c r="P1121" i="1"/>
  <c r="Q1121" i="1"/>
  <c r="P1122" i="1"/>
  <c r="Q1122" i="1"/>
  <c r="P1123" i="1"/>
  <c r="Q1123" i="1"/>
  <c r="P1124" i="1"/>
  <c r="Q1124" i="1"/>
  <c r="P1125" i="1"/>
  <c r="Q1125" i="1"/>
  <c r="P1126" i="1"/>
  <c r="Q1126" i="1"/>
  <c r="P1127" i="1"/>
  <c r="Q1127" i="1"/>
  <c r="P1128" i="1"/>
  <c r="Q1128" i="1"/>
  <c r="P1129" i="1"/>
  <c r="Q1129" i="1"/>
  <c r="P1130" i="1"/>
  <c r="Q1130" i="1"/>
  <c r="P1131" i="1"/>
  <c r="Q1131" i="1"/>
  <c r="P1132" i="1"/>
  <c r="Q1132" i="1"/>
  <c r="P1133" i="1"/>
  <c r="Q1133" i="1"/>
  <c r="P1134" i="1"/>
  <c r="Q1134" i="1"/>
  <c r="P1135" i="1"/>
  <c r="Q1135" i="1"/>
  <c r="P1136" i="1"/>
  <c r="Q1136" i="1"/>
  <c r="P1137" i="1"/>
  <c r="Q1137" i="1"/>
  <c r="P1138" i="1"/>
  <c r="Q1138" i="1"/>
  <c r="P1139" i="1"/>
  <c r="Q1139" i="1"/>
  <c r="P1140" i="1"/>
  <c r="Q1140" i="1"/>
  <c r="P1141" i="1"/>
  <c r="Q1141" i="1"/>
  <c r="P1142" i="1"/>
  <c r="Q1142" i="1"/>
  <c r="P1143" i="1"/>
  <c r="Q1143" i="1"/>
  <c r="P1144" i="1"/>
  <c r="Q1144" i="1"/>
  <c r="P1145" i="1"/>
  <c r="Q1145" i="1"/>
  <c r="P1146" i="1"/>
  <c r="Q1146" i="1"/>
  <c r="P1147" i="1"/>
  <c r="Q1147" i="1"/>
  <c r="P1148" i="1"/>
  <c r="Q1148" i="1"/>
  <c r="P1149" i="1"/>
  <c r="Q1149" i="1"/>
  <c r="P1150" i="1"/>
  <c r="Q1150" i="1"/>
  <c r="P1151" i="1"/>
  <c r="Q1151" i="1"/>
  <c r="P1152" i="1"/>
  <c r="Q1152" i="1"/>
  <c r="P1153" i="1"/>
  <c r="Q1153" i="1"/>
  <c r="P1154" i="1"/>
  <c r="Q1154" i="1"/>
  <c r="P1155" i="1"/>
  <c r="Q1155" i="1"/>
  <c r="P1156" i="1"/>
  <c r="Q1156" i="1"/>
  <c r="P1157" i="1"/>
  <c r="Q1157" i="1"/>
  <c r="P1158" i="1"/>
  <c r="Q1158" i="1"/>
  <c r="P1159" i="1"/>
  <c r="Q1159" i="1"/>
  <c r="P1160" i="1"/>
  <c r="Q1160" i="1"/>
  <c r="P1161" i="1"/>
  <c r="Q1161" i="1"/>
  <c r="P1162" i="1"/>
  <c r="Q1162" i="1"/>
  <c r="P1163" i="1"/>
  <c r="Q1163" i="1"/>
  <c r="P1164" i="1"/>
  <c r="Q1164" i="1"/>
  <c r="P1165" i="1"/>
  <c r="Q1165" i="1"/>
  <c r="P1166" i="1"/>
  <c r="Q1166" i="1"/>
  <c r="P1167" i="1"/>
  <c r="Q1167" i="1"/>
  <c r="P1168" i="1"/>
  <c r="Q1168" i="1"/>
  <c r="P1169" i="1"/>
  <c r="Q1169" i="1"/>
  <c r="P1170" i="1"/>
  <c r="Q1170" i="1"/>
  <c r="P1171" i="1"/>
  <c r="Q1171" i="1"/>
  <c r="P1172" i="1"/>
  <c r="Q1172" i="1"/>
  <c r="P1173" i="1"/>
  <c r="Q1173" i="1"/>
  <c r="P1174" i="1"/>
  <c r="Q1174" i="1"/>
  <c r="P1175" i="1"/>
  <c r="Q1175" i="1"/>
  <c r="P1176" i="1"/>
  <c r="Q1176" i="1"/>
  <c r="P1177" i="1"/>
  <c r="Q1177" i="1"/>
  <c r="P1178" i="1"/>
  <c r="Q1178" i="1"/>
  <c r="P1179" i="1"/>
  <c r="Q1179" i="1"/>
  <c r="P1180" i="1"/>
  <c r="Q1180" i="1"/>
  <c r="P1181" i="1"/>
  <c r="Q1181" i="1"/>
  <c r="P1182" i="1"/>
  <c r="Q1182" i="1"/>
  <c r="P1183" i="1"/>
  <c r="Q1183" i="1"/>
  <c r="P1184" i="1"/>
  <c r="Q1184" i="1"/>
  <c r="P1185" i="1"/>
  <c r="Q1185" i="1"/>
  <c r="P1186" i="1"/>
  <c r="Q1186" i="1"/>
  <c r="P1187" i="1"/>
  <c r="Q1187" i="1"/>
  <c r="P1188" i="1"/>
  <c r="Q1188" i="1"/>
  <c r="P1189" i="1"/>
  <c r="Q1189" i="1"/>
  <c r="P1190" i="1"/>
  <c r="Q1190" i="1"/>
  <c r="P1191" i="1"/>
  <c r="Q1191" i="1"/>
  <c r="P1192" i="1"/>
  <c r="Q1192" i="1"/>
  <c r="P1193" i="1"/>
  <c r="Q1193" i="1"/>
  <c r="P1194" i="1"/>
  <c r="Q1194" i="1"/>
  <c r="P1195" i="1"/>
  <c r="Q1195" i="1"/>
  <c r="Q1196" i="1"/>
  <c r="P1197" i="1"/>
  <c r="Q1197" i="1"/>
  <c r="P1198" i="1"/>
  <c r="Q1198" i="1"/>
  <c r="P1199" i="1"/>
  <c r="Q1199" i="1"/>
  <c r="P1200" i="1"/>
  <c r="Q1200" i="1"/>
  <c r="P1201" i="1"/>
  <c r="Q1201" i="1"/>
  <c r="P1202" i="1"/>
  <c r="Q1202" i="1"/>
  <c r="P1203" i="1"/>
  <c r="Q1203" i="1"/>
  <c r="P1204" i="1"/>
  <c r="Q1204" i="1"/>
  <c r="P1205" i="1"/>
  <c r="Q1205" i="1"/>
  <c r="P1206" i="1"/>
  <c r="Q1206" i="1"/>
  <c r="P1207" i="1"/>
  <c r="Q1207" i="1"/>
  <c r="P1208" i="1"/>
  <c r="Q1208" i="1"/>
  <c r="P1209" i="1"/>
  <c r="Q1209" i="1"/>
  <c r="P1210" i="1"/>
  <c r="Q1210" i="1"/>
  <c r="P1211" i="1"/>
  <c r="Q1211" i="1"/>
  <c r="P1212" i="1"/>
  <c r="Q1212" i="1"/>
  <c r="P1213" i="1"/>
  <c r="Q1213" i="1"/>
  <c r="P1214" i="1"/>
  <c r="Q1214" i="1"/>
  <c r="P1215" i="1"/>
  <c r="Q1215" i="1"/>
  <c r="P1216" i="1"/>
  <c r="Q1216" i="1"/>
  <c r="P1217" i="1"/>
  <c r="Q1217" i="1"/>
  <c r="P1218" i="1"/>
  <c r="Q1218" i="1"/>
  <c r="P1219" i="1"/>
  <c r="Q1219" i="1"/>
  <c r="P1220" i="1"/>
  <c r="Q1220" i="1"/>
  <c r="P1221" i="1"/>
  <c r="Q1221" i="1"/>
  <c r="P1222" i="1"/>
  <c r="Q1222" i="1"/>
  <c r="P1223" i="1"/>
  <c r="Q1223" i="1"/>
  <c r="P1224" i="1"/>
  <c r="Q1224" i="1"/>
  <c r="P1225" i="1"/>
  <c r="Q1225" i="1"/>
  <c r="P1226" i="1"/>
  <c r="Q1226" i="1"/>
  <c r="P1227" i="1"/>
  <c r="Q1227" i="1"/>
  <c r="P1228" i="1"/>
  <c r="Q1228" i="1"/>
  <c r="P1229" i="1"/>
  <c r="Q1229" i="1"/>
  <c r="P1230" i="1"/>
  <c r="Q1230" i="1"/>
  <c r="P1231" i="1"/>
  <c r="Q1231" i="1"/>
  <c r="P1232" i="1"/>
  <c r="Q1232" i="1"/>
  <c r="P1233" i="1"/>
  <c r="Q1233" i="1"/>
  <c r="P1234" i="1"/>
  <c r="Q1234" i="1"/>
  <c r="P1235" i="1"/>
  <c r="Q1235" i="1"/>
  <c r="P1236" i="1"/>
  <c r="Q1236" i="1"/>
  <c r="P1237" i="1"/>
  <c r="Q1237" i="1"/>
  <c r="P1238" i="1"/>
  <c r="Q1238" i="1"/>
  <c r="P1239" i="1"/>
  <c r="Q1239" i="1"/>
  <c r="P1240" i="1"/>
  <c r="Q1240" i="1"/>
  <c r="P1241" i="1"/>
  <c r="Q1241" i="1"/>
  <c r="P1242" i="1"/>
  <c r="Q1242" i="1"/>
  <c r="P1243" i="1"/>
  <c r="Q1243" i="1"/>
  <c r="P1244" i="1"/>
  <c r="Q1244" i="1"/>
  <c r="P1245" i="1"/>
  <c r="Q1245" i="1"/>
  <c r="P1246" i="1"/>
  <c r="Q1246" i="1"/>
  <c r="P1247" i="1"/>
  <c r="Q1247" i="1"/>
  <c r="P1248" i="1"/>
  <c r="Q1248" i="1"/>
  <c r="P1249" i="1"/>
  <c r="Q1249" i="1"/>
  <c r="P1250" i="1"/>
  <c r="Q1250" i="1"/>
  <c r="P1251" i="1"/>
  <c r="Q1251" i="1"/>
  <c r="P1252" i="1"/>
  <c r="Q1252" i="1"/>
  <c r="P1253" i="1"/>
  <c r="Q1253" i="1"/>
  <c r="P1254" i="1"/>
  <c r="Q1254" i="1"/>
  <c r="P1255" i="1"/>
  <c r="Q1255" i="1"/>
  <c r="P1256" i="1"/>
  <c r="Q1256" i="1"/>
  <c r="P1257" i="1"/>
  <c r="Q1257" i="1"/>
  <c r="P1258" i="1"/>
  <c r="Q1258" i="1"/>
  <c r="P1259" i="1"/>
  <c r="Q1259" i="1"/>
  <c r="P1260" i="1"/>
  <c r="Q1260" i="1"/>
  <c r="P1261" i="1"/>
  <c r="Q1261" i="1"/>
  <c r="P1262" i="1"/>
  <c r="Q1262" i="1"/>
  <c r="P1263" i="1"/>
  <c r="Q1263" i="1"/>
  <c r="P1264" i="1"/>
  <c r="Q1264" i="1"/>
  <c r="P1265" i="1"/>
  <c r="Q1265" i="1"/>
  <c r="P1266" i="1"/>
  <c r="Q1266" i="1"/>
  <c r="P1267" i="1"/>
  <c r="Q1267" i="1"/>
  <c r="P1268" i="1"/>
  <c r="Q1268" i="1"/>
  <c r="P1269" i="1"/>
  <c r="Q1269" i="1"/>
  <c r="P1270" i="1"/>
  <c r="Q1270" i="1"/>
  <c r="P1271" i="1"/>
  <c r="Q1271" i="1"/>
  <c r="P1272" i="1"/>
  <c r="Q1272" i="1"/>
  <c r="P1273" i="1"/>
  <c r="Q1273" i="1"/>
  <c r="P1274" i="1"/>
  <c r="Q1274" i="1"/>
  <c r="P1275" i="1"/>
  <c r="Q1275" i="1"/>
  <c r="P1276" i="1"/>
  <c r="Q1276" i="1"/>
  <c r="P1277" i="1"/>
  <c r="Q1277" i="1"/>
  <c r="P1278" i="1"/>
  <c r="Q1278" i="1"/>
  <c r="P1279" i="1"/>
  <c r="Q1279" i="1"/>
  <c r="P1280" i="1"/>
  <c r="Q1280" i="1"/>
  <c r="P1281" i="1"/>
  <c r="Q1281" i="1"/>
  <c r="P1282" i="1"/>
  <c r="Q1282" i="1"/>
  <c r="P1283" i="1"/>
  <c r="Q1283" i="1"/>
  <c r="P1284" i="1"/>
  <c r="Q1284" i="1"/>
  <c r="P1285" i="1"/>
  <c r="Q1285" i="1"/>
  <c r="P1286" i="1"/>
  <c r="Q1286" i="1"/>
  <c r="P1287" i="1"/>
  <c r="Q1287" i="1"/>
  <c r="P1288" i="1"/>
  <c r="Q1288" i="1"/>
  <c r="P1289" i="1"/>
  <c r="Q1289" i="1"/>
  <c r="P1290" i="1"/>
  <c r="Q1290" i="1"/>
  <c r="P1291" i="1"/>
  <c r="Q1291" i="1"/>
  <c r="P1292" i="1"/>
  <c r="Q1292" i="1"/>
  <c r="P1293" i="1"/>
  <c r="Q1293" i="1"/>
  <c r="P1294" i="1"/>
  <c r="Q1294" i="1"/>
  <c r="P1295" i="1"/>
  <c r="Q1295" i="1"/>
  <c r="P1296" i="1"/>
  <c r="Q1296" i="1"/>
  <c r="P1297" i="1"/>
  <c r="Q1297" i="1"/>
  <c r="P1298" i="1"/>
  <c r="Q1298" i="1"/>
  <c r="P1299" i="1"/>
  <c r="Q1299" i="1"/>
  <c r="P1300" i="1"/>
  <c r="Q1300" i="1"/>
  <c r="P1301" i="1"/>
  <c r="Q1301" i="1"/>
  <c r="P1302" i="1"/>
  <c r="Q1302" i="1"/>
  <c r="P1303" i="1"/>
  <c r="Q1303" i="1"/>
  <c r="P1304" i="1"/>
  <c r="Q1304" i="1"/>
  <c r="P1305" i="1"/>
  <c r="Q1305" i="1"/>
  <c r="P1306" i="1"/>
  <c r="Q1306" i="1"/>
  <c r="P1307" i="1"/>
  <c r="Q1307" i="1"/>
  <c r="P1308" i="1"/>
  <c r="Q1308" i="1"/>
  <c r="P1309" i="1"/>
  <c r="Q1309" i="1"/>
  <c r="P1310" i="1"/>
  <c r="Q1310" i="1"/>
  <c r="P1311" i="1"/>
  <c r="Q1311" i="1"/>
  <c r="P1312" i="1"/>
  <c r="Q1312" i="1"/>
  <c r="P1313" i="1"/>
  <c r="Q1313" i="1"/>
  <c r="P1314" i="1"/>
  <c r="Q1314" i="1"/>
  <c r="P1315" i="1"/>
  <c r="Q1315" i="1"/>
  <c r="P1316" i="1"/>
  <c r="Q1316" i="1"/>
  <c r="P1317" i="1"/>
  <c r="Q1317" i="1"/>
  <c r="P1318" i="1"/>
  <c r="Q1318" i="1"/>
  <c r="P1319" i="1"/>
  <c r="Q1319" i="1"/>
  <c r="P1320" i="1"/>
  <c r="Q1320" i="1"/>
  <c r="P1321" i="1"/>
  <c r="Q1321" i="1"/>
  <c r="P1322" i="1"/>
  <c r="Q1322" i="1"/>
  <c r="P1323" i="1"/>
  <c r="Q1323" i="1"/>
  <c r="P1324" i="1"/>
  <c r="Q1324" i="1"/>
  <c r="P1325" i="1"/>
  <c r="Q1325" i="1"/>
  <c r="P1326" i="1"/>
  <c r="Q1326" i="1"/>
  <c r="P1327" i="1"/>
  <c r="Q1327" i="1"/>
  <c r="P1328" i="1"/>
  <c r="Q1328" i="1"/>
  <c r="P1329" i="1"/>
  <c r="Q1329" i="1"/>
  <c r="P1330" i="1"/>
  <c r="Q1330" i="1"/>
  <c r="P1331" i="1"/>
  <c r="Q1331" i="1"/>
  <c r="P1332" i="1"/>
  <c r="Q1332" i="1"/>
  <c r="P1333" i="1"/>
  <c r="Q1333" i="1"/>
  <c r="P1334" i="1"/>
  <c r="Q1334" i="1"/>
  <c r="P1335" i="1"/>
  <c r="Q1335" i="1"/>
  <c r="P1336" i="1"/>
  <c r="Q1336" i="1"/>
  <c r="P1337" i="1"/>
  <c r="Q1337" i="1"/>
  <c r="P1338" i="1"/>
  <c r="Q1338" i="1"/>
  <c r="P1339" i="1"/>
  <c r="Q1339" i="1"/>
  <c r="P1340" i="1"/>
  <c r="Q1340" i="1"/>
  <c r="P1341" i="1"/>
  <c r="Q1341" i="1"/>
  <c r="P1342" i="1"/>
  <c r="Q1342" i="1"/>
  <c r="P1343" i="1"/>
  <c r="Q1343" i="1"/>
  <c r="P1344" i="1"/>
  <c r="Q1344" i="1"/>
  <c r="P1345" i="1"/>
  <c r="Q1345" i="1"/>
  <c r="P1346" i="1"/>
  <c r="Q1346" i="1"/>
  <c r="P1347" i="1"/>
  <c r="Q1347" i="1"/>
  <c r="P1348" i="1"/>
  <c r="Q1348" i="1"/>
  <c r="P1349" i="1"/>
  <c r="Q1349" i="1"/>
  <c r="P1350" i="1"/>
  <c r="Q1350" i="1"/>
  <c r="P1351" i="1"/>
  <c r="Q1351" i="1"/>
  <c r="P1352" i="1"/>
  <c r="Q1352" i="1"/>
  <c r="P1353" i="1"/>
  <c r="Q1353" i="1"/>
  <c r="P1354" i="1"/>
  <c r="Q1354" i="1"/>
  <c r="P1355" i="1"/>
  <c r="Q1355" i="1"/>
  <c r="P1356" i="1"/>
  <c r="Q1356" i="1"/>
  <c r="P1357" i="1"/>
  <c r="Q1357" i="1"/>
  <c r="P1358" i="1"/>
  <c r="Q1358" i="1"/>
  <c r="P1359" i="1"/>
  <c r="Q1359" i="1"/>
  <c r="P1360" i="1"/>
  <c r="Q1360" i="1"/>
  <c r="P1361" i="1"/>
  <c r="Q1361" i="1"/>
  <c r="P1362" i="1"/>
  <c r="Q1362" i="1"/>
  <c r="P1363" i="1"/>
  <c r="Q1363" i="1"/>
  <c r="P1364" i="1"/>
  <c r="Q1364" i="1"/>
  <c r="P1365" i="1"/>
  <c r="Q1365" i="1"/>
  <c r="P1366" i="1"/>
  <c r="Q1366" i="1"/>
  <c r="P1367" i="1"/>
  <c r="Q1367" i="1"/>
  <c r="P1368" i="1"/>
  <c r="Q1368" i="1"/>
  <c r="P1369" i="1"/>
  <c r="Q1369" i="1"/>
  <c r="P1370" i="1"/>
  <c r="Q1370" i="1"/>
  <c r="P1371" i="1"/>
  <c r="Q1371" i="1"/>
  <c r="P1372" i="1"/>
  <c r="Q1372" i="1"/>
  <c r="P1373" i="1"/>
  <c r="Q1373" i="1"/>
  <c r="P1374" i="1"/>
  <c r="Q1374" i="1"/>
  <c r="P1375" i="1"/>
  <c r="Q1375" i="1"/>
  <c r="P1376" i="1"/>
  <c r="Q1376" i="1"/>
  <c r="P1377" i="1"/>
  <c r="Q1377" i="1"/>
  <c r="P1378" i="1"/>
  <c r="Q1378" i="1"/>
  <c r="P1379" i="1"/>
  <c r="Q1379" i="1"/>
  <c r="P1380" i="1"/>
  <c r="Q1380" i="1"/>
  <c r="P1381" i="1"/>
  <c r="Q1381" i="1"/>
  <c r="P1382" i="1"/>
  <c r="Q1382" i="1"/>
  <c r="P1383" i="1"/>
  <c r="Q1383" i="1"/>
  <c r="P1384" i="1"/>
  <c r="Q1384" i="1"/>
  <c r="P1385" i="1"/>
  <c r="Q1385" i="1"/>
  <c r="P1386" i="1"/>
  <c r="Q1386" i="1"/>
  <c r="P1387" i="1"/>
  <c r="Q1387" i="1"/>
  <c r="P1388" i="1"/>
  <c r="Q1388" i="1"/>
  <c r="P1389" i="1"/>
  <c r="Q1389" i="1"/>
  <c r="P1390" i="1"/>
  <c r="Q1390" i="1"/>
  <c r="P1391" i="1"/>
  <c r="Q1391" i="1"/>
  <c r="P1392" i="1"/>
  <c r="Q1392" i="1"/>
  <c r="P1393" i="1"/>
  <c r="Q1393" i="1"/>
  <c r="P1394" i="1"/>
  <c r="Q1394" i="1"/>
  <c r="P1395" i="1"/>
  <c r="Q1395" i="1"/>
  <c r="P1396" i="1"/>
  <c r="Q1396" i="1"/>
  <c r="P1397" i="1"/>
  <c r="Q1397" i="1"/>
  <c r="P1398" i="1"/>
  <c r="Q1398" i="1"/>
  <c r="P1399" i="1"/>
  <c r="Q1399" i="1"/>
  <c r="P1400" i="1"/>
  <c r="Q1400" i="1"/>
  <c r="P1401" i="1"/>
  <c r="Q1401" i="1"/>
  <c r="P1402" i="1"/>
  <c r="Q1402" i="1"/>
  <c r="P1403" i="1"/>
  <c r="Q1403" i="1"/>
  <c r="P1404" i="1"/>
  <c r="Q1404" i="1"/>
  <c r="P1405" i="1"/>
  <c r="Q1405" i="1"/>
  <c r="P1406" i="1"/>
  <c r="Q1406" i="1"/>
  <c r="P1407" i="1"/>
  <c r="Q1407" i="1"/>
  <c r="P1408" i="1"/>
  <c r="Q1408" i="1"/>
  <c r="P1409" i="1"/>
  <c r="Q1409" i="1"/>
  <c r="P1410" i="1"/>
  <c r="Q1410" i="1"/>
  <c r="P1411" i="1"/>
  <c r="Q1411" i="1"/>
  <c r="P1412" i="1"/>
  <c r="Q1412" i="1"/>
  <c r="P1413" i="1"/>
  <c r="Q1413" i="1"/>
  <c r="P1414" i="1"/>
  <c r="Q1414" i="1"/>
  <c r="P1415" i="1"/>
  <c r="Q1415" i="1"/>
  <c r="P1416" i="1"/>
  <c r="Q1416" i="1"/>
  <c r="P1417" i="1"/>
  <c r="Q1417" i="1"/>
  <c r="P1418" i="1"/>
  <c r="Q1418" i="1"/>
  <c r="P1419" i="1"/>
  <c r="Q1419" i="1"/>
  <c r="P1420" i="1"/>
  <c r="Q1420" i="1"/>
  <c r="P1421" i="1"/>
  <c r="Q1421" i="1"/>
  <c r="P1422" i="1"/>
  <c r="Q1422" i="1"/>
  <c r="P1423" i="1"/>
  <c r="Q1423" i="1"/>
  <c r="P1424" i="1"/>
  <c r="Q1424" i="1"/>
  <c r="P1425" i="1"/>
  <c r="Q1425" i="1"/>
  <c r="P1426" i="1"/>
  <c r="Q1426" i="1"/>
  <c r="P1427" i="1"/>
  <c r="Q1427" i="1"/>
  <c r="P1428" i="1"/>
  <c r="Q1428" i="1"/>
  <c r="P1429" i="1"/>
  <c r="Q1429" i="1"/>
  <c r="P1430" i="1"/>
  <c r="Q1430" i="1"/>
  <c r="P1431" i="1"/>
  <c r="Q1431" i="1"/>
  <c r="P1432" i="1"/>
  <c r="Q1432" i="1"/>
  <c r="P1433" i="1"/>
  <c r="Q1433" i="1"/>
  <c r="P1434" i="1"/>
  <c r="Q1434" i="1"/>
  <c r="P1435" i="1"/>
  <c r="Q1435" i="1"/>
  <c r="P1436" i="1"/>
  <c r="Q1436" i="1"/>
  <c r="P1437" i="1"/>
  <c r="Q1437" i="1"/>
  <c r="P1438" i="1"/>
  <c r="Q1438" i="1"/>
  <c r="P1439" i="1"/>
  <c r="Q1439" i="1"/>
  <c r="P1440" i="1"/>
  <c r="Q1440" i="1"/>
  <c r="P1441" i="1"/>
  <c r="Q1441" i="1"/>
  <c r="P1442" i="1"/>
  <c r="Q1442" i="1"/>
  <c r="P1443" i="1"/>
  <c r="Q1443" i="1"/>
  <c r="P1444" i="1"/>
  <c r="Q1444" i="1"/>
  <c r="P1445" i="1"/>
  <c r="Q1445" i="1"/>
  <c r="P1446" i="1"/>
  <c r="Q1446" i="1"/>
  <c r="P1447" i="1"/>
  <c r="Q1447" i="1"/>
  <c r="P1448" i="1"/>
  <c r="Q1448" i="1"/>
  <c r="P1449" i="1"/>
  <c r="Q1449" i="1"/>
  <c r="P1450" i="1"/>
  <c r="Q1450" i="1"/>
  <c r="P1451" i="1"/>
  <c r="Q1451" i="1"/>
  <c r="P1452" i="1"/>
  <c r="Q1452" i="1"/>
  <c r="P1453" i="1"/>
  <c r="Q1453" i="1"/>
  <c r="P1454" i="1"/>
  <c r="Q1454" i="1"/>
  <c r="P1455" i="1"/>
  <c r="Q1455" i="1"/>
  <c r="P1456" i="1"/>
  <c r="Q1456" i="1"/>
  <c r="P1457" i="1"/>
  <c r="Q1457" i="1"/>
  <c r="P1458" i="1"/>
  <c r="Q1458" i="1"/>
  <c r="P1459" i="1"/>
  <c r="Q1459" i="1"/>
  <c r="P1460" i="1"/>
  <c r="Q1460" i="1"/>
  <c r="P1461" i="1"/>
  <c r="Q1461" i="1"/>
  <c r="P1462" i="1"/>
  <c r="Q1462" i="1"/>
  <c r="P1463" i="1"/>
  <c r="Q1463" i="1"/>
  <c r="P1464" i="1"/>
  <c r="Q1464" i="1"/>
  <c r="P1465" i="1"/>
  <c r="Q1465" i="1"/>
  <c r="P1466" i="1"/>
  <c r="Q1466" i="1"/>
  <c r="P1467" i="1"/>
  <c r="Q1467" i="1"/>
  <c r="P1468" i="1"/>
  <c r="Q1468" i="1"/>
  <c r="P1469" i="1"/>
  <c r="Q1469" i="1"/>
  <c r="P1470" i="1"/>
  <c r="Q1470" i="1"/>
  <c r="P1471" i="1"/>
  <c r="Q1471" i="1"/>
  <c r="P1472" i="1"/>
  <c r="Q1472" i="1"/>
  <c r="P1473" i="1"/>
  <c r="Q1473" i="1"/>
  <c r="P1474" i="1"/>
  <c r="Q1474" i="1"/>
  <c r="P1475" i="1"/>
  <c r="Q1475" i="1"/>
  <c r="P1476" i="1"/>
  <c r="Q1476" i="1"/>
  <c r="P1477" i="1"/>
  <c r="Q1477" i="1"/>
  <c r="P1478" i="1"/>
  <c r="Q1478" i="1"/>
  <c r="P1479" i="1"/>
  <c r="Q1479" i="1"/>
  <c r="P1480" i="1"/>
  <c r="Q1480" i="1"/>
  <c r="P1481" i="1"/>
  <c r="Q1481" i="1"/>
  <c r="P1482" i="1"/>
  <c r="Q1482" i="1"/>
  <c r="P1483" i="1"/>
  <c r="Q1483" i="1"/>
  <c r="P1484" i="1"/>
  <c r="Q1484" i="1"/>
  <c r="P1485" i="1"/>
  <c r="Q1485" i="1"/>
  <c r="P1486" i="1"/>
  <c r="Q1486" i="1"/>
  <c r="P1487" i="1"/>
  <c r="Q1487" i="1"/>
  <c r="P1488" i="1"/>
  <c r="Q1488" i="1"/>
  <c r="P1489" i="1"/>
  <c r="Q1489" i="1"/>
  <c r="P1490" i="1"/>
  <c r="Q1490" i="1"/>
  <c r="P1491" i="1"/>
  <c r="Q1491" i="1"/>
  <c r="P1492" i="1"/>
  <c r="Q1492" i="1"/>
  <c r="P1493" i="1"/>
  <c r="Q1493" i="1"/>
  <c r="P1494" i="1"/>
  <c r="Q1494" i="1"/>
  <c r="P1495" i="1"/>
  <c r="Q1495" i="1"/>
  <c r="P1496" i="1"/>
  <c r="Q1496" i="1"/>
  <c r="P1497" i="1"/>
  <c r="Q1497" i="1"/>
  <c r="P1498" i="1"/>
  <c r="Q1498" i="1"/>
  <c r="P1499" i="1"/>
  <c r="Q1499" i="1"/>
  <c r="P1500" i="1"/>
  <c r="Q1500" i="1"/>
  <c r="P1501" i="1"/>
  <c r="Q1501" i="1"/>
  <c r="P1502" i="1"/>
  <c r="Q1502" i="1"/>
  <c r="P1503" i="1"/>
  <c r="Q1503" i="1"/>
  <c r="P1504" i="1"/>
  <c r="Q1504" i="1"/>
  <c r="Q1505" i="1"/>
  <c r="P1506" i="1"/>
  <c r="Q1506" i="1"/>
  <c r="P1507" i="1"/>
  <c r="Q1507" i="1"/>
  <c r="P1508" i="1"/>
  <c r="Q1508" i="1"/>
  <c r="P1509" i="1"/>
  <c r="Q1509" i="1"/>
  <c r="P1510" i="1"/>
  <c r="Q1510" i="1"/>
  <c r="P1511" i="1"/>
  <c r="Q1511" i="1"/>
  <c r="P1512" i="1"/>
  <c r="Q1512" i="1"/>
  <c r="P1513" i="1"/>
  <c r="Q1513" i="1"/>
  <c r="P1514" i="1"/>
  <c r="Q1514" i="1"/>
  <c r="P1515" i="1"/>
  <c r="Q1515" i="1"/>
  <c r="P1516" i="1"/>
  <c r="Q1516" i="1"/>
  <c r="P1517" i="1"/>
  <c r="Q1517" i="1"/>
  <c r="P1518" i="1"/>
  <c r="Q1518" i="1"/>
  <c r="P1519" i="1"/>
  <c r="Q1519" i="1"/>
  <c r="P1520" i="1"/>
  <c r="Q1520" i="1"/>
  <c r="P1521" i="1"/>
  <c r="Q1521" i="1"/>
  <c r="P1522" i="1"/>
  <c r="Q1522" i="1"/>
  <c r="P1523" i="1"/>
  <c r="Q1523" i="1"/>
  <c r="P1524" i="1"/>
  <c r="Q1524" i="1"/>
  <c r="P1525" i="1"/>
  <c r="Q1525" i="1"/>
  <c r="P1526" i="1"/>
  <c r="Q1526" i="1"/>
  <c r="P1527" i="1"/>
  <c r="Q1527" i="1"/>
  <c r="P1528" i="1"/>
  <c r="Q1528" i="1"/>
  <c r="P1529" i="1"/>
  <c r="Q1529" i="1"/>
  <c r="P1530" i="1"/>
  <c r="Q1530" i="1"/>
  <c r="P1531" i="1"/>
  <c r="Q1531" i="1"/>
  <c r="P1532" i="1"/>
  <c r="Q1532" i="1"/>
  <c r="P1533" i="1"/>
  <c r="Q1533" i="1"/>
  <c r="P1534" i="1"/>
  <c r="Q1534" i="1"/>
  <c r="P1535" i="1"/>
  <c r="Q1535" i="1"/>
  <c r="P1536" i="1"/>
  <c r="Q1536" i="1"/>
  <c r="P1537" i="1"/>
  <c r="Q1537" i="1"/>
  <c r="P1538" i="1"/>
  <c r="Q1538" i="1"/>
  <c r="P1539" i="1"/>
  <c r="Q1539" i="1"/>
  <c r="P1540" i="1"/>
  <c r="Q1540" i="1"/>
  <c r="P1541" i="1"/>
  <c r="Q1541" i="1"/>
  <c r="P1542" i="1"/>
  <c r="Q1542" i="1"/>
  <c r="P1543" i="1"/>
  <c r="Q1543" i="1"/>
  <c r="P1544" i="1"/>
  <c r="Q1544" i="1"/>
  <c r="P1545" i="1"/>
  <c r="Q1545" i="1"/>
  <c r="P1546" i="1"/>
  <c r="Q1546" i="1"/>
  <c r="P1547" i="1"/>
  <c r="Q1547" i="1"/>
  <c r="P1548" i="1"/>
  <c r="Q1548" i="1"/>
  <c r="P1549" i="1"/>
  <c r="Q1549" i="1"/>
  <c r="P1550" i="1"/>
  <c r="Q1550" i="1"/>
  <c r="P1551" i="1"/>
  <c r="Q1551" i="1"/>
  <c r="P1552" i="1"/>
  <c r="Q1552" i="1"/>
  <c r="P1553" i="1"/>
  <c r="Q1553" i="1"/>
  <c r="P1554" i="1"/>
  <c r="Q1554" i="1"/>
  <c r="P1555" i="1"/>
  <c r="Q1555" i="1"/>
  <c r="P1556" i="1"/>
  <c r="Q1556" i="1"/>
  <c r="P1557" i="1"/>
  <c r="Q1557" i="1"/>
  <c r="P1558" i="1"/>
  <c r="Q1558" i="1"/>
  <c r="P1559" i="1"/>
  <c r="Q1559" i="1"/>
  <c r="P1560" i="1"/>
  <c r="Q1560" i="1"/>
  <c r="P1561" i="1"/>
  <c r="Q1561" i="1"/>
  <c r="P1562" i="1"/>
  <c r="Q1562" i="1"/>
  <c r="P1563" i="1"/>
  <c r="Q1563" i="1"/>
  <c r="P1564" i="1"/>
  <c r="Q1564" i="1"/>
  <c r="P1565" i="1"/>
  <c r="Q1565" i="1"/>
  <c r="P1566" i="1"/>
  <c r="Q1566" i="1"/>
  <c r="P1567" i="1"/>
  <c r="Q1567" i="1"/>
  <c r="P1568" i="1"/>
  <c r="Q1568" i="1"/>
  <c r="P1569" i="1"/>
  <c r="Q1569" i="1"/>
  <c r="P1570" i="1"/>
  <c r="Q1570" i="1"/>
  <c r="P1571" i="1"/>
  <c r="Q1571" i="1"/>
  <c r="P1572" i="1"/>
  <c r="Q1572" i="1"/>
  <c r="P1573" i="1"/>
  <c r="Q1573" i="1"/>
  <c r="P1574" i="1"/>
  <c r="Q1574" i="1"/>
  <c r="P1575" i="1"/>
  <c r="Q1575" i="1"/>
  <c r="P1576" i="1"/>
  <c r="Q1576" i="1"/>
  <c r="P1577" i="1"/>
  <c r="Q1577" i="1"/>
  <c r="P1578" i="1"/>
  <c r="Q1578" i="1"/>
  <c r="P1579" i="1"/>
  <c r="Q1579" i="1"/>
  <c r="P1580" i="1"/>
  <c r="Q1580" i="1"/>
  <c r="P1581" i="1"/>
  <c r="Q1581" i="1"/>
  <c r="P1582" i="1"/>
  <c r="Q1582" i="1"/>
  <c r="P1583" i="1"/>
  <c r="Q1583" i="1"/>
  <c r="P1584" i="1"/>
  <c r="Q1584" i="1"/>
  <c r="P1585" i="1"/>
  <c r="Q1585" i="1"/>
  <c r="P1586" i="1"/>
  <c r="Q1586" i="1"/>
  <c r="P1587" i="1"/>
  <c r="Q1587" i="1"/>
  <c r="P1588" i="1"/>
  <c r="Q1588" i="1"/>
  <c r="P1589" i="1"/>
  <c r="Q1589" i="1"/>
  <c r="P1590" i="1"/>
  <c r="Q1590" i="1"/>
  <c r="P1591" i="1"/>
  <c r="Q1591" i="1"/>
  <c r="P1592" i="1"/>
  <c r="Q1592" i="1"/>
  <c r="P1593" i="1"/>
  <c r="Q1593" i="1"/>
  <c r="P1594" i="1"/>
  <c r="Q1594" i="1"/>
  <c r="P1595" i="1"/>
  <c r="Q1595" i="1"/>
  <c r="P1596" i="1"/>
  <c r="Q1596" i="1"/>
  <c r="P1597" i="1"/>
  <c r="Q1597" i="1"/>
  <c r="P1598" i="1"/>
  <c r="Q1598" i="1"/>
  <c r="P1599" i="1"/>
  <c r="Q1599" i="1"/>
  <c r="P1600" i="1"/>
  <c r="Q1600" i="1"/>
  <c r="P1601" i="1"/>
  <c r="Q1601" i="1"/>
  <c r="P1602" i="1"/>
  <c r="Q1602" i="1"/>
  <c r="P1603" i="1"/>
  <c r="Q1603" i="1"/>
  <c r="P1604" i="1"/>
  <c r="Q1604" i="1"/>
  <c r="P1605" i="1"/>
  <c r="Q1605" i="1"/>
  <c r="P1606" i="1"/>
  <c r="Q1606" i="1"/>
  <c r="P1607" i="1"/>
  <c r="Q1607" i="1"/>
  <c r="P1608" i="1"/>
  <c r="Q1608" i="1"/>
  <c r="P1609" i="1"/>
  <c r="Q1609" i="1"/>
  <c r="P1610" i="1"/>
  <c r="Q1610" i="1"/>
  <c r="P1611" i="1"/>
  <c r="Q1611" i="1"/>
  <c r="P1612" i="1"/>
  <c r="Q1612" i="1"/>
  <c r="P1613" i="1"/>
  <c r="Q1613" i="1"/>
  <c r="P1614" i="1"/>
  <c r="Q1614" i="1"/>
  <c r="P1615" i="1"/>
  <c r="Q1615" i="1"/>
  <c r="P1616" i="1"/>
  <c r="Q1616" i="1"/>
  <c r="P1617" i="1"/>
  <c r="Q1617" i="1"/>
  <c r="P1618" i="1"/>
  <c r="Q1618" i="1"/>
  <c r="P1619" i="1"/>
  <c r="Q1619" i="1"/>
  <c r="P1620" i="1"/>
  <c r="Q1620" i="1"/>
  <c r="P1621" i="1"/>
  <c r="Q1621" i="1"/>
  <c r="P1622" i="1"/>
  <c r="Q1622" i="1"/>
  <c r="P1623" i="1"/>
  <c r="Q1623" i="1"/>
  <c r="P1624" i="1"/>
  <c r="Q1624" i="1"/>
  <c r="P1625" i="1"/>
  <c r="Q1625" i="1"/>
  <c r="P1626" i="1"/>
  <c r="Q1626" i="1"/>
  <c r="P1627" i="1"/>
  <c r="Q1627" i="1"/>
  <c r="P1628" i="1"/>
  <c r="Q1628" i="1"/>
  <c r="P1629" i="1"/>
  <c r="Q1629" i="1"/>
  <c r="P1630" i="1"/>
  <c r="Q1630" i="1"/>
  <c r="P1631" i="1"/>
  <c r="Q1631" i="1"/>
  <c r="P1632" i="1"/>
  <c r="Q1632" i="1"/>
  <c r="P1633" i="1"/>
  <c r="Q1633" i="1"/>
  <c r="P1634" i="1"/>
  <c r="Q1634" i="1"/>
  <c r="P1635" i="1"/>
  <c r="Q1635" i="1"/>
  <c r="P1636" i="1"/>
  <c r="Q1636" i="1"/>
  <c r="P1637" i="1"/>
  <c r="Q1637" i="1"/>
  <c r="P1638" i="1"/>
  <c r="Q1638" i="1"/>
  <c r="P1639" i="1"/>
  <c r="Q1639" i="1"/>
  <c r="P1640" i="1"/>
  <c r="Q1640" i="1"/>
  <c r="P1641" i="1"/>
  <c r="Q1641" i="1"/>
  <c r="P1642" i="1"/>
  <c r="Q1642" i="1"/>
  <c r="P1643" i="1"/>
  <c r="Q1643" i="1"/>
  <c r="P1644" i="1"/>
  <c r="Q1644" i="1"/>
  <c r="P1645" i="1"/>
  <c r="Q1645" i="1"/>
  <c r="P1646" i="1"/>
  <c r="Q1646" i="1"/>
  <c r="P1647" i="1"/>
  <c r="Q1647" i="1"/>
  <c r="P1648" i="1"/>
  <c r="Q1648" i="1"/>
  <c r="P1649" i="1"/>
  <c r="Q1649" i="1"/>
  <c r="P1650" i="1"/>
  <c r="Q1650" i="1"/>
  <c r="P1651" i="1"/>
  <c r="Q1651" i="1"/>
  <c r="P1652" i="1"/>
  <c r="Q1652" i="1"/>
  <c r="P1653" i="1"/>
  <c r="Q1653" i="1"/>
  <c r="P1654" i="1"/>
  <c r="Q1654" i="1"/>
  <c r="P1655" i="1"/>
  <c r="Q1655" i="1"/>
  <c r="P1656" i="1"/>
  <c r="Q1656" i="1"/>
  <c r="P1657" i="1"/>
  <c r="Q1657" i="1"/>
  <c r="P1658" i="1"/>
  <c r="Q1658" i="1"/>
  <c r="P1659" i="1"/>
  <c r="Q1659" i="1"/>
  <c r="P1660" i="1"/>
  <c r="Q1660" i="1"/>
  <c r="P1661" i="1"/>
  <c r="Q1661" i="1"/>
  <c r="P1662" i="1"/>
  <c r="Q1662" i="1"/>
  <c r="P1663" i="1"/>
  <c r="Q1663" i="1"/>
  <c r="P1664" i="1"/>
  <c r="Q1664" i="1"/>
  <c r="P1665" i="1"/>
  <c r="Q1665" i="1"/>
  <c r="P1666" i="1"/>
  <c r="Q1666" i="1"/>
  <c r="P1667" i="1"/>
  <c r="Q1667" i="1"/>
  <c r="P1668" i="1"/>
  <c r="Q1668" i="1"/>
  <c r="P1669" i="1"/>
  <c r="Q1669" i="1"/>
  <c r="P1670" i="1"/>
  <c r="Q1670" i="1"/>
  <c r="P1671" i="1"/>
  <c r="Q1671" i="1"/>
  <c r="P1672" i="1"/>
  <c r="Q1672" i="1"/>
  <c r="P1673" i="1"/>
  <c r="Q1673" i="1"/>
  <c r="P1674" i="1"/>
  <c r="Q1674" i="1"/>
  <c r="P1675" i="1"/>
  <c r="Q1675" i="1"/>
  <c r="P1676" i="1"/>
  <c r="Q1676" i="1"/>
  <c r="P1677" i="1"/>
  <c r="Q1677" i="1"/>
  <c r="P1678" i="1"/>
  <c r="Q1678" i="1"/>
  <c r="P1679" i="1"/>
  <c r="Q1679" i="1"/>
  <c r="P1680" i="1"/>
  <c r="Q1680" i="1"/>
  <c r="P1681" i="1"/>
  <c r="Q1681" i="1"/>
  <c r="P1682" i="1"/>
  <c r="Q1682" i="1"/>
  <c r="P1683" i="1"/>
  <c r="Q1683" i="1"/>
  <c r="P1684" i="1"/>
  <c r="Q1684" i="1"/>
  <c r="P1685" i="1"/>
  <c r="Q1685" i="1"/>
  <c r="P1686" i="1"/>
  <c r="Q1686" i="1"/>
  <c r="P1687" i="1"/>
  <c r="Q1687" i="1"/>
  <c r="P1688" i="1"/>
  <c r="Q1688" i="1"/>
  <c r="P1689" i="1"/>
  <c r="Q1689" i="1"/>
  <c r="P1690" i="1"/>
  <c r="Q1690" i="1"/>
  <c r="P1691" i="1"/>
  <c r="Q1691" i="1"/>
  <c r="P1692" i="1"/>
  <c r="Q1692" i="1"/>
  <c r="P1693" i="1"/>
  <c r="Q1693" i="1"/>
  <c r="P1694" i="1"/>
  <c r="Q1694" i="1"/>
  <c r="P1695" i="1"/>
  <c r="Q1695" i="1"/>
  <c r="P1696" i="1"/>
  <c r="Q1696" i="1"/>
  <c r="P1697" i="1"/>
  <c r="Q1697" i="1"/>
  <c r="P1698" i="1"/>
  <c r="Q1698" i="1"/>
  <c r="P1699" i="1"/>
  <c r="Q1699" i="1"/>
  <c r="P1700" i="1"/>
  <c r="Q1700" i="1"/>
  <c r="P1701" i="1"/>
  <c r="Q1701" i="1"/>
  <c r="P1702" i="1"/>
  <c r="Q1702" i="1"/>
  <c r="P1703" i="1"/>
  <c r="Q1703" i="1"/>
  <c r="P1704" i="1"/>
  <c r="Q1704" i="1"/>
  <c r="P1705" i="1"/>
  <c r="Q1705" i="1"/>
  <c r="P1706" i="1"/>
  <c r="Q1706" i="1"/>
  <c r="P1707" i="1"/>
  <c r="Q1707" i="1"/>
  <c r="P1708" i="1"/>
  <c r="Q1708" i="1"/>
  <c r="P1709" i="1"/>
  <c r="Q1709" i="1"/>
  <c r="P1710" i="1"/>
  <c r="Q1710" i="1"/>
  <c r="P1711" i="1"/>
  <c r="Q1711" i="1"/>
  <c r="P1712" i="1"/>
  <c r="Q1712" i="1"/>
  <c r="P1713" i="1"/>
  <c r="Q1713" i="1"/>
  <c r="P1714" i="1"/>
  <c r="Q1714" i="1"/>
  <c r="P1715" i="1"/>
  <c r="Q1715" i="1"/>
  <c r="P1716" i="1"/>
  <c r="Q1716" i="1"/>
  <c r="P1717" i="1"/>
  <c r="Q1717" i="1"/>
  <c r="P1718" i="1"/>
  <c r="Q1718" i="1"/>
  <c r="P1719" i="1"/>
  <c r="Q1719" i="1"/>
  <c r="P1720" i="1"/>
  <c r="Q1720" i="1"/>
  <c r="P1721" i="1"/>
  <c r="Q1721" i="1"/>
  <c r="P1722" i="1"/>
  <c r="Q1722" i="1"/>
  <c r="P1723" i="1"/>
  <c r="Q1723" i="1"/>
  <c r="P1724" i="1"/>
  <c r="Q1724" i="1"/>
  <c r="P1725" i="1"/>
  <c r="Q1725" i="1"/>
  <c r="P1726" i="1"/>
  <c r="Q1726" i="1"/>
  <c r="P1727" i="1"/>
  <c r="Q1727" i="1"/>
  <c r="P1728" i="1"/>
  <c r="Q1728" i="1"/>
  <c r="P1729" i="1"/>
  <c r="Q1729" i="1"/>
  <c r="P1730" i="1"/>
  <c r="Q1730" i="1"/>
  <c r="P1731" i="1"/>
  <c r="Q1731" i="1"/>
  <c r="P1732" i="1"/>
  <c r="Q1732" i="1"/>
  <c r="P1733" i="1"/>
  <c r="Q1733" i="1"/>
  <c r="P1734" i="1"/>
  <c r="Q1734" i="1"/>
  <c r="P1735" i="1"/>
  <c r="Q1735" i="1"/>
  <c r="P1736" i="1"/>
  <c r="Q1736" i="1"/>
  <c r="P1737" i="1"/>
  <c r="Q1737" i="1"/>
  <c r="P1738" i="1"/>
  <c r="Q1738" i="1"/>
  <c r="P1739" i="1"/>
  <c r="Q1739" i="1"/>
  <c r="P1740" i="1"/>
  <c r="Q1740" i="1"/>
  <c r="P1741" i="1"/>
  <c r="Q1741" i="1"/>
  <c r="P1742" i="1"/>
  <c r="Q1742" i="1"/>
  <c r="P1743" i="1"/>
  <c r="Q1743" i="1"/>
  <c r="P1744" i="1"/>
  <c r="Q1744" i="1"/>
  <c r="P1745" i="1"/>
  <c r="Q1745" i="1"/>
  <c r="P1746" i="1"/>
  <c r="Q1746" i="1"/>
  <c r="P1747" i="1"/>
  <c r="Q1747" i="1"/>
  <c r="P1748" i="1"/>
  <c r="Q1748" i="1"/>
  <c r="P1749" i="1"/>
  <c r="Q1749" i="1"/>
  <c r="P1750" i="1"/>
  <c r="Q1750" i="1"/>
  <c r="Q1751" i="1"/>
  <c r="P1752" i="1"/>
  <c r="Q1752" i="1"/>
  <c r="P1753" i="1"/>
  <c r="Q1753" i="1"/>
  <c r="P1754" i="1"/>
  <c r="Q1754" i="1"/>
  <c r="P1755" i="1"/>
  <c r="Q1755" i="1"/>
  <c r="P1756" i="1"/>
  <c r="Q1756" i="1"/>
  <c r="P1757" i="1"/>
  <c r="Q1757" i="1"/>
  <c r="P1758" i="1"/>
  <c r="Q1758" i="1"/>
  <c r="P1759" i="1"/>
  <c r="Q1759" i="1"/>
  <c r="P1760" i="1"/>
  <c r="Q1760" i="1"/>
  <c r="P1761" i="1"/>
  <c r="Q1761" i="1"/>
  <c r="P1762" i="1"/>
  <c r="Q1762" i="1"/>
  <c r="P1763" i="1"/>
  <c r="Q1763" i="1"/>
  <c r="P1764" i="1"/>
  <c r="Q1764" i="1"/>
  <c r="P1765" i="1"/>
  <c r="Q1765" i="1"/>
  <c r="P1766" i="1"/>
  <c r="Q1766" i="1"/>
  <c r="P1767" i="1"/>
  <c r="Q1767" i="1"/>
  <c r="P1768" i="1"/>
  <c r="Q1768" i="1"/>
  <c r="P1769" i="1"/>
  <c r="Q1769" i="1"/>
  <c r="P1770" i="1"/>
  <c r="Q1770" i="1"/>
  <c r="P1771" i="1"/>
  <c r="Q1771" i="1"/>
  <c r="P1772" i="1"/>
  <c r="Q1772" i="1"/>
  <c r="P1773" i="1"/>
  <c r="Q1773" i="1"/>
  <c r="P1774" i="1"/>
  <c r="Q1774" i="1"/>
  <c r="P1775" i="1"/>
  <c r="Q1775" i="1"/>
  <c r="P1776" i="1"/>
  <c r="Q1776" i="1"/>
  <c r="P1777" i="1"/>
  <c r="Q1777" i="1"/>
  <c r="P1778" i="1"/>
  <c r="Q1778" i="1"/>
  <c r="P1779" i="1"/>
  <c r="Q1779" i="1"/>
  <c r="P1780" i="1"/>
  <c r="Q1780" i="1"/>
  <c r="P1781" i="1"/>
  <c r="Q1781" i="1"/>
  <c r="P1782" i="1"/>
  <c r="Q1782" i="1"/>
  <c r="P1783" i="1"/>
  <c r="Q1783" i="1"/>
  <c r="P1784" i="1"/>
  <c r="Q1784" i="1"/>
  <c r="P1785" i="1"/>
  <c r="Q1785" i="1"/>
  <c r="P1786" i="1"/>
  <c r="Q1786" i="1"/>
  <c r="P1787" i="1"/>
  <c r="Q1787" i="1"/>
  <c r="P1788" i="1"/>
  <c r="Q1788" i="1"/>
  <c r="P1789" i="1"/>
  <c r="Q1789" i="1"/>
  <c r="P1790" i="1"/>
  <c r="Q1790" i="1"/>
  <c r="P1791" i="1"/>
  <c r="Q1791" i="1"/>
  <c r="P1792" i="1"/>
  <c r="Q1792" i="1"/>
  <c r="P1793" i="1"/>
  <c r="Q1793" i="1"/>
  <c r="P1794" i="1"/>
  <c r="Q1794" i="1"/>
  <c r="P1795" i="1"/>
  <c r="Q1795" i="1"/>
  <c r="P1796" i="1"/>
  <c r="Q1796" i="1"/>
  <c r="P1797" i="1"/>
  <c r="Q1797" i="1"/>
  <c r="P1798" i="1"/>
  <c r="Q1798" i="1"/>
  <c r="P1799" i="1"/>
  <c r="Q1799" i="1"/>
  <c r="P1800" i="1"/>
  <c r="Q1800" i="1"/>
  <c r="P1801" i="1"/>
  <c r="Q1801" i="1"/>
  <c r="P1802" i="1"/>
  <c r="Q1802" i="1"/>
  <c r="P1803" i="1"/>
  <c r="Q1803" i="1"/>
  <c r="P1804" i="1"/>
  <c r="Q1804" i="1"/>
  <c r="P1805" i="1"/>
  <c r="Q1805" i="1"/>
  <c r="P1806" i="1"/>
  <c r="Q1806" i="1"/>
  <c r="P1807" i="1"/>
  <c r="Q1807" i="1"/>
  <c r="P1808" i="1"/>
  <c r="Q1808" i="1"/>
  <c r="P1809" i="1"/>
  <c r="Q1809" i="1"/>
  <c r="P1810" i="1"/>
  <c r="Q1810" i="1"/>
  <c r="P1811" i="1"/>
  <c r="Q1811" i="1"/>
  <c r="P1812" i="1"/>
  <c r="Q1812" i="1"/>
  <c r="P1813" i="1"/>
  <c r="Q1813" i="1"/>
  <c r="P1814" i="1"/>
  <c r="Q1814" i="1"/>
  <c r="P1815" i="1"/>
  <c r="Q1815" i="1"/>
  <c r="P1816" i="1"/>
  <c r="Q1816" i="1"/>
  <c r="P1817" i="1"/>
  <c r="Q1817" i="1"/>
  <c r="P1818" i="1"/>
  <c r="Q1818" i="1"/>
  <c r="P1819" i="1"/>
  <c r="Q1819" i="1"/>
  <c r="P1820" i="1"/>
  <c r="Q1820" i="1"/>
  <c r="P1821" i="1"/>
  <c r="Q1821" i="1"/>
  <c r="P1822" i="1"/>
  <c r="Q1822" i="1"/>
  <c r="P1823" i="1"/>
  <c r="Q1823" i="1"/>
  <c r="P1824" i="1"/>
  <c r="Q1824" i="1"/>
  <c r="P1825" i="1"/>
  <c r="Q1825" i="1"/>
  <c r="P1826" i="1"/>
  <c r="Q1826" i="1"/>
  <c r="P1827" i="1"/>
  <c r="Q1827" i="1"/>
  <c r="P1828" i="1"/>
  <c r="Q1828" i="1"/>
  <c r="P1829" i="1"/>
  <c r="Q1829" i="1"/>
  <c r="P1830" i="1"/>
  <c r="Q1830" i="1"/>
  <c r="P1831" i="1"/>
  <c r="Q1831" i="1"/>
  <c r="P1832" i="1"/>
  <c r="Q1832" i="1"/>
  <c r="P1833" i="1"/>
  <c r="Q1833" i="1"/>
  <c r="P1834" i="1"/>
  <c r="Q1834" i="1"/>
  <c r="P1835" i="1"/>
  <c r="Q1835" i="1"/>
  <c r="P1836" i="1"/>
  <c r="Q1836" i="1"/>
  <c r="P1837" i="1"/>
  <c r="Q1837" i="1"/>
  <c r="P1838" i="1"/>
  <c r="Q1838" i="1"/>
  <c r="P1839" i="1"/>
  <c r="Q1839" i="1"/>
  <c r="P1840" i="1"/>
  <c r="Q1840" i="1"/>
  <c r="P1841" i="1"/>
  <c r="Q1841" i="1"/>
  <c r="P1842" i="1"/>
  <c r="Q1842" i="1"/>
  <c r="P1843" i="1"/>
  <c r="Q1843" i="1"/>
  <c r="P1844" i="1"/>
  <c r="Q1844" i="1"/>
  <c r="P1845" i="1"/>
  <c r="Q1845" i="1"/>
  <c r="P1846" i="1"/>
  <c r="Q1846" i="1"/>
  <c r="P1847" i="1"/>
  <c r="Q1847" i="1"/>
  <c r="P1848" i="1"/>
  <c r="Q1848" i="1"/>
  <c r="P1849" i="1"/>
  <c r="Q1849" i="1"/>
  <c r="P1850" i="1"/>
  <c r="Q1850" i="1"/>
  <c r="P1851" i="1"/>
  <c r="Q1851" i="1"/>
  <c r="P1852" i="1"/>
  <c r="Q1852" i="1"/>
  <c r="P1853" i="1"/>
  <c r="Q1853" i="1"/>
  <c r="P1854" i="1"/>
  <c r="Q1854" i="1"/>
  <c r="P1855" i="1"/>
  <c r="Q1855" i="1"/>
  <c r="P1856" i="1"/>
  <c r="Q1856" i="1"/>
  <c r="P1857" i="1"/>
  <c r="Q1857" i="1"/>
  <c r="P1858" i="1"/>
  <c r="Q1858" i="1"/>
  <c r="P1859" i="1"/>
  <c r="Q1859" i="1"/>
  <c r="P1860" i="1"/>
  <c r="Q1860" i="1"/>
  <c r="P1861" i="1"/>
  <c r="Q1861" i="1"/>
  <c r="P1862" i="1"/>
  <c r="Q1862" i="1"/>
  <c r="P1863" i="1"/>
  <c r="Q1863" i="1"/>
  <c r="P1864" i="1"/>
  <c r="Q1864" i="1"/>
  <c r="P1865" i="1"/>
  <c r="Q1865" i="1"/>
  <c r="P1866" i="1"/>
  <c r="Q1866" i="1"/>
  <c r="P1867" i="1"/>
  <c r="Q1867" i="1"/>
  <c r="P1868" i="1"/>
  <c r="Q1868" i="1"/>
  <c r="P1869" i="1"/>
  <c r="Q1869" i="1"/>
  <c r="P1870" i="1"/>
  <c r="Q1870" i="1"/>
  <c r="P1871" i="1"/>
  <c r="Q1871" i="1"/>
  <c r="P1872" i="1"/>
  <c r="Q1872" i="1"/>
  <c r="P1873" i="1"/>
  <c r="Q1873" i="1"/>
  <c r="P1874" i="1"/>
  <c r="Q1874" i="1"/>
  <c r="P1875" i="1"/>
  <c r="Q1875" i="1"/>
  <c r="P1876" i="1"/>
  <c r="Q1876" i="1"/>
  <c r="P1877" i="1"/>
  <c r="Q1877" i="1"/>
  <c r="P1878" i="1"/>
  <c r="Q1878" i="1"/>
  <c r="P1879" i="1"/>
  <c r="Q1879" i="1"/>
  <c r="P1880" i="1"/>
  <c r="Q1880" i="1"/>
  <c r="P1881" i="1"/>
  <c r="Q1881" i="1"/>
  <c r="P1882" i="1"/>
  <c r="Q1882" i="1"/>
  <c r="P1883" i="1"/>
  <c r="Q1883" i="1"/>
  <c r="P1884" i="1"/>
  <c r="Q1884" i="1"/>
  <c r="P1885" i="1"/>
  <c r="Q1885" i="1"/>
  <c r="P1886" i="1"/>
  <c r="Q1886" i="1"/>
  <c r="P1887" i="1"/>
  <c r="Q1887" i="1"/>
  <c r="P1888" i="1"/>
  <c r="Q1888" i="1"/>
  <c r="P1889" i="1"/>
  <c r="Q1889" i="1"/>
  <c r="P1890" i="1"/>
  <c r="Q1890" i="1"/>
  <c r="P1891" i="1"/>
  <c r="Q1891" i="1"/>
  <c r="P1892" i="1"/>
  <c r="Q1892" i="1"/>
  <c r="P1893" i="1"/>
  <c r="Q1893" i="1"/>
  <c r="P1894" i="1"/>
  <c r="Q1894" i="1"/>
  <c r="P1895" i="1"/>
  <c r="Q1895" i="1"/>
  <c r="P1896" i="1"/>
  <c r="Q1896" i="1"/>
  <c r="P1897" i="1"/>
  <c r="Q1897" i="1"/>
  <c r="P1898" i="1"/>
  <c r="Q1898" i="1"/>
  <c r="P1899" i="1"/>
  <c r="Q1899" i="1"/>
  <c r="P1900" i="1"/>
  <c r="Q1900" i="1"/>
  <c r="P1901" i="1"/>
  <c r="Q1901" i="1"/>
  <c r="P1902" i="1"/>
  <c r="Q1902" i="1"/>
  <c r="P1903" i="1"/>
  <c r="Q1903" i="1"/>
  <c r="P1904" i="1"/>
  <c r="Q1904" i="1"/>
  <c r="P1905" i="1"/>
  <c r="Q1905" i="1"/>
  <c r="P1906" i="1"/>
  <c r="Q1906" i="1"/>
  <c r="P1907" i="1"/>
  <c r="Q1907" i="1"/>
  <c r="P1908" i="1"/>
  <c r="Q1908" i="1"/>
  <c r="P1909" i="1"/>
  <c r="Q1909" i="1"/>
  <c r="P1910" i="1"/>
  <c r="Q1910" i="1"/>
  <c r="P1911" i="1"/>
  <c r="Q1911" i="1"/>
  <c r="P1912" i="1"/>
  <c r="Q1912" i="1"/>
  <c r="P1913" i="1"/>
  <c r="Q1913" i="1"/>
  <c r="P1914" i="1"/>
  <c r="Q1914" i="1"/>
  <c r="P1915" i="1"/>
  <c r="Q1915" i="1"/>
  <c r="P1916" i="1"/>
  <c r="Q1916" i="1"/>
  <c r="P1917" i="1"/>
  <c r="Q1917" i="1"/>
  <c r="P1918" i="1"/>
  <c r="Q1918" i="1"/>
  <c r="P1919" i="1"/>
  <c r="Q1919" i="1"/>
  <c r="P1920" i="1"/>
  <c r="Q1920" i="1"/>
  <c r="P1921" i="1"/>
  <c r="Q1921" i="1"/>
  <c r="P1922" i="1"/>
  <c r="Q1922" i="1"/>
  <c r="P1923" i="1"/>
  <c r="Q1923" i="1"/>
  <c r="P1924" i="1"/>
  <c r="Q1924" i="1"/>
  <c r="P1925" i="1"/>
  <c r="Q1925" i="1"/>
  <c r="P1926" i="1"/>
  <c r="Q1926" i="1"/>
  <c r="P1927" i="1"/>
  <c r="Q1927" i="1"/>
  <c r="P1928" i="1"/>
  <c r="Q1928" i="1"/>
  <c r="P1929" i="1"/>
  <c r="Q1929" i="1"/>
  <c r="P1930" i="1"/>
  <c r="Q1930" i="1"/>
  <c r="P1931" i="1"/>
  <c r="Q1931" i="1"/>
  <c r="P1932" i="1"/>
  <c r="Q1932" i="1"/>
  <c r="P1933" i="1"/>
  <c r="Q1933" i="1"/>
  <c r="P1934" i="1"/>
  <c r="Q1934" i="1"/>
  <c r="P1935" i="1"/>
  <c r="Q1935" i="1"/>
  <c r="P1936" i="1"/>
  <c r="Q1936" i="1"/>
  <c r="P1937" i="1"/>
  <c r="Q1937" i="1"/>
  <c r="P1938" i="1"/>
  <c r="Q1938" i="1"/>
  <c r="P1939" i="1"/>
  <c r="Q1939" i="1"/>
  <c r="P1940" i="1"/>
  <c r="Q1940" i="1"/>
  <c r="P1941" i="1"/>
  <c r="Q1941" i="1"/>
  <c r="P1942" i="1"/>
  <c r="Q1942" i="1"/>
  <c r="P1943" i="1"/>
  <c r="Q1943" i="1"/>
  <c r="P1944" i="1"/>
  <c r="Q1944" i="1"/>
  <c r="P1945" i="1"/>
  <c r="Q1945" i="1"/>
  <c r="P1946" i="1"/>
  <c r="Q1946" i="1"/>
  <c r="P1947" i="1"/>
  <c r="Q1947" i="1"/>
  <c r="P1948" i="1"/>
  <c r="Q1948" i="1"/>
  <c r="P1949" i="1"/>
  <c r="Q1949" i="1"/>
  <c r="P1950" i="1"/>
  <c r="Q1950" i="1"/>
  <c r="P1951" i="1"/>
  <c r="Q1951" i="1"/>
  <c r="P1952" i="1"/>
  <c r="Q1952" i="1"/>
  <c r="P1953" i="1"/>
  <c r="Q1953" i="1"/>
  <c r="P1954" i="1"/>
  <c r="Q1954" i="1"/>
  <c r="P1955" i="1"/>
  <c r="Q1955" i="1"/>
  <c r="P1956" i="1"/>
  <c r="Q1956" i="1"/>
  <c r="P1957" i="1"/>
  <c r="Q1957" i="1"/>
  <c r="P1958" i="1"/>
  <c r="Q1958" i="1"/>
  <c r="P1959" i="1"/>
  <c r="Q1959" i="1"/>
  <c r="P1960" i="1"/>
  <c r="Q1960" i="1"/>
  <c r="P1961" i="1"/>
  <c r="Q1961" i="1"/>
  <c r="P1962" i="1"/>
  <c r="Q1962" i="1"/>
  <c r="P1963" i="1"/>
  <c r="Q1963" i="1"/>
  <c r="P1964" i="1"/>
  <c r="Q1964" i="1"/>
  <c r="P1965" i="1"/>
  <c r="Q1965" i="1"/>
  <c r="P1966" i="1"/>
  <c r="Q1966" i="1"/>
  <c r="P1967" i="1"/>
  <c r="Q1967" i="1"/>
  <c r="P1968" i="1"/>
  <c r="Q1968" i="1"/>
  <c r="P1969" i="1"/>
  <c r="Q1969" i="1"/>
  <c r="P1970" i="1"/>
  <c r="Q1970" i="1"/>
  <c r="P1971" i="1"/>
  <c r="Q1971" i="1"/>
  <c r="P1972" i="1"/>
  <c r="Q1972" i="1"/>
  <c r="P1973" i="1"/>
  <c r="Q1973" i="1"/>
  <c r="P1974" i="1"/>
  <c r="Q1974" i="1"/>
  <c r="P1975" i="1"/>
  <c r="Q1975" i="1"/>
  <c r="P1976" i="1"/>
  <c r="Q1976" i="1"/>
  <c r="P1977" i="1"/>
  <c r="Q1977" i="1"/>
  <c r="P1978" i="1"/>
  <c r="Q1978" i="1"/>
  <c r="P1979" i="1"/>
  <c r="Q1979" i="1"/>
  <c r="P1980" i="1"/>
  <c r="Q1980" i="1"/>
  <c r="P1981" i="1"/>
  <c r="Q1981" i="1"/>
  <c r="P1982" i="1"/>
  <c r="Q1982" i="1"/>
  <c r="P1983" i="1"/>
  <c r="Q1983" i="1"/>
  <c r="P1984" i="1"/>
  <c r="Q1984" i="1"/>
  <c r="P1985" i="1"/>
  <c r="Q1985" i="1"/>
  <c r="P1986" i="1"/>
  <c r="Q1986" i="1"/>
  <c r="P1987" i="1"/>
  <c r="Q1987" i="1"/>
  <c r="P1988" i="1"/>
  <c r="Q1988" i="1"/>
  <c r="P1989" i="1"/>
  <c r="Q1989" i="1"/>
  <c r="P1990" i="1"/>
  <c r="Q1990" i="1"/>
  <c r="P1991" i="1"/>
  <c r="Q1991" i="1"/>
  <c r="P1992" i="1"/>
  <c r="Q1992" i="1"/>
  <c r="P1993" i="1"/>
  <c r="Q1993" i="1"/>
  <c r="P1994" i="1"/>
  <c r="Q1994" i="1"/>
  <c r="P1995" i="1"/>
  <c r="Q1995" i="1"/>
  <c r="P1996" i="1"/>
  <c r="Q1996" i="1"/>
  <c r="P1997" i="1"/>
  <c r="Q1997" i="1"/>
  <c r="P1998" i="1"/>
  <c r="Q1998" i="1"/>
  <c r="P1999" i="1"/>
  <c r="Q1999" i="1"/>
  <c r="P2000" i="1"/>
  <c r="Q2000" i="1"/>
  <c r="P2001" i="1"/>
  <c r="Q2001" i="1"/>
  <c r="P2002" i="1"/>
  <c r="Q2002" i="1"/>
  <c r="P2003" i="1"/>
  <c r="Q2003" i="1"/>
  <c r="P2004" i="1"/>
  <c r="Q2004" i="1"/>
  <c r="P2005" i="1"/>
  <c r="Q2005" i="1"/>
  <c r="P2006" i="1"/>
  <c r="Q2006" i="1"/>
  <c r="P2007" i="1"/>
  <c r="Q2007" i="1"/>
  <c r="P2008" i="1"/>
  <c r="Q2008" i="1"/>
  <c r="P2009" i="1"/>
  <c r="Q2009" i="1"/>
  <c r="P2010" i="1"/>
  <c r="Q2010" i="1"/>
  <c r="P2011" i="1"/>
  <c r="Q2011" i="1"/>
  <c r="P2012" i="1"/>
  <c r="Q2012" i="1"/>
  <c r="P2013" i="1"/>
  <c r="Q2013" i="1"/>
  <c r="P2014" i="1"/>
  <c r="Q2014" i="1"/>
  <c r="P2015" i="1"/>
  <c r="Q2015" i="1"/>
  <c r="P2016" i="1"/>
  <c r="Q2016" i="1"/>
  <c r="P2017" i="1"/>
  <c r="Q2017" i="1"/>
  <c r="P2018" i="1"/>
  <c r="Q2018" i="1"/>
  <c r="P2019" i="1"/>
  <c r="Q2019" i="1"/>
  <c r="P2020" i="1"/>
  <c r="Q2020" i="1"/>
  <c r="P2021" i="1"/>
  <c r="Q2021" i="1"/>
  <c r="P2022" i="1"/>
  <c r="Q2022" i="1"/>
  <c r="P2023" i="1"/>
  <c r="Q2023" i="1"/>
  <c r="P2024" i="1"/>
  <c r="Q2024" i="1"/>
  <c r="P2025" i="1"/>
  <c r="Q2025" i="1"/>
  <c r="P2026" i="1"/>
  <c r="Q2026" i="1"/>
  <c r="P2027" i="1"/>
  <c r="Q2027" i="1"/>
  <c r="P2028" i="1"/>
  <c r="Q2028" i="1"/>
  <c r="P2029" i="1"/>
  <c r="Q2029" i="1"/>
  <c r="P2030" i="1"/>
  <c r="Q2030" i="1"/>
  <c r="P2031" i="1"/>
  <c r="Q2031" i="1"/>
  <c r="P2032" i="1"/>
  <c r="Q2032" i="1"/>
  <c r="P2033" i="1"/>
  <c r="Q2033" i="1"/>
  <c r="P2034" i="1"/>
  <c r="Q2034" i="1"/>
  <c r="P2035" i="1"/>
  <c r="Q2035" i="1"/>
  <c r="P2036" i="1"/>
  <c r="Q2036" i="1"/>
  <c r="P2037" i="1"/>
  <c r="Q2037" i="1"/>
  <c r="P2038" i="1"/>
  <c r="Q2038" i="1"/>
  <c r="P2039" i="1"/>
  <c r="Q2039" i="1"/>
  <c r="P2040" i="1"/>
  <c r="Q2040" i="1"/>
  <c r="P2041" i="1"/>
  <c r="Q2041" i="1"/>
  <c r="P2042" i="1"/>
  <c r="Q2042" i="1"/>
  <c r="P2043" i="1"/>
  <c r="Q2043" i="1"/>
  <c r="P2044" i="1"/>
  <c r="Q2044" i="1"/>
  <c r="P2045" i="1"/>
  <c r="Q2045" i="1"/>
  <c r="P2046" i="1"/>
  <c r="Q2046" i="1"/>
  <c r="P2047" i="1"/>
  <c r="Q2047" i="1"/>
  <c r="P2048" i="1"/>
  <c r="Q2048" i="1"/>
  <c r="P2049" i="1"/>
  <c r="Q2049" i="1"/>
  <c r="P2050" i="1"/>
  <c r="Q2050" i="1"/>
  <c r="P2051" i="1"/>
  <c r="Q2051" i="1"/>
  <c r="P2052" i="1"/>
  <c r="Q2052" i="1"/>
  <c r="P2053" i="1"/>
  <c r="Q2053" i="1"/>
  <c r="P2054" i="1"/>
  <c r="Q2054" i="1"/>
  <c r="P2055" i="1"/>
  <c r="Q2055" i="1"/>
  <c r="P2056" i="1"/>
  <c r="Q2056" i="1"/>
  <c r="P2057" i="1"/>
  <c r="Q2057" i="1"/>
  <c r="P2058" i="1"/>
  <c r="Q2058" i="1"/>
  <c r="P2059" i="1"/>
  <c r="Q2059" i="1"/>
  <c r="P2060" i="1"/>
  <c r="Q2060" i="1"/>
  <c r="P2061" i="1"/>
  <c r="Q2061" i="1"/>
  <c r="P2062" i="1"/>
  <c r="Q2062" i="1"/>
  <c r="P2063" i="1"/>
  <c r="Q2063" i="1"/>
  <c r="P2064" i="1"/>
  <c r="Q2064" i="1"/>
  <c r="P2065" i="1"/>
  <c r="Q2065" i="1"/>
  <c r="P2066" i="1"/>
  <c r="Q2066" i="1"/>
  <c r="P2067" i="1"/>
  <c r="Q2067" i="1"/>
  <c r="P2068" i="1"/>
  <c r="Q2068" i="1"/>
  <c r="P2069" i="1"/>
  <c r="Q2069" i="1"/>
  <c r="P2070" i="1"/>
  <c r="Q2070" i="1"/>
  <c r="P2071" i="1"/>
  <c r="Q2071" i="1"/>
  <c r="P2072" i="1"/>
  <c r="Q2072" i="1"/>
  <c r="P2073" i="1"/>
  <c r="Q2073" i="1"/>
  <c r="P2074" i="1"/>
  <c r="Q2074" i="1"/>
  <c r="P2075" i="1"/>
  <c r="Q2075" i="1"/>
  <c r="P2076" i="1"/>
  <c r="Q2076" i="1"/>
  <c r="P2077" i="1"/>
  <c r="Q2077" i="1"/>
  <c r="P2078" i="1"/>
  <c r="Q2078" i="1"/>
  <c r="P2079" i="1"/>
  <c r="Q2079" i="1"/>
  <c r="P2080" i="1"/>
  <c r="Q2080" i="1"/>
  <c r="P2081" i="1"/>
  <c r="Q2081" i="1"/>
  <c r="P2082" i="1"/>
  <c r="Q2082" i="1"/>
  <c r="P2083" i="1"/>
  <c r="Q2083" i="1"/>
  <c r="P2084" i="1"/>
  <c r="Q2084" i="1"/>
  <c r="P2085" i="1"/>
  <c r="Q2085" i="1"/>
  <c r="P2086" i="1"/>
  <c r="Q2086" i="1"/>
  <c r="P2087" i="1"/>
  <c r="Q2087" i="1"/>
  <c r="P2088" i="1"/>
  <c r="Q2088" i="1"/>
  <c r="P2089" i="1"/>
  <c r="Q2089" i="1"/>
  <c r="P2090" i="1"/>
  <c r="Q2090" i="1"/>
  <c r="P2091" i="1"/>
  <c r="Q2091" i="1"/>
  <c r="P2092" i="1"/>
  <c r="Q2092" i="1"/>
  <c r="P2093" i="1"/>
  <c r="Q2093" i="1"/>
  <c r="P2094" i="1"/>
  <c r="Q2094" i="1"/>
  <c r="P2095" i="1"/>
  <c r="Q2095" i="1"/>
  <c r="P2096" i="1"/>
  <c r="Q2096" i="1"/>
  <c r="P2097" i="1"/>
  <c r="Q2097" i="1"/>
  <c r="P2098" i="1"/>
  <c r="Q2098" i="1"/>
  <c r="P2099" i="1"/>
  <c r="Q2099" i="1"/>
  <c r="P2100" i="1"/>
  <c r="Q2100" i="1"/>
  <c r="P2101" i="1"/>
  <c r="Q2101" i="1"/>
  <c r="P2102" i="1"/>
  <c r="Q2102" i="1"/>
  <c r="P2103" i="1"/>
  <c r="Q2103" i="1"/>
  <c r="P2104" i="1"/>
  <c r="Q2104" i="1"/>
  <c r="P2105" i="1"/>
  <c r="Q2105" i="1"/>
  <c r="P2106" i="1"/>
  <c r="Q2106" i="1"/>
  <c r="P2107" i="1"/>
  <c r="Q2107" i="1"/>
  <c r="P2108" i="1"/>
  <c r="Q2108" i="1"/>
  <c r="P2109" i="1"/>
  <c r="Q2109" i="1"/>
  <c r="P2110" i="1"/>
  <c r="Q2110" i="1"/>
  <c r="P2111" i="1"/>
  <c r="Q2111" i="1"/>
  <c r="P2112" i="1"/>
  <c r="Q2112" i="1"/>
  <c r="P2113" i="1"/>
  <c r="Q2113" i="1"/>
  <c r="P2114" i="1"/>
  <c r="Q2114" i="1"/>
  <c r="P2115" i="1"/>
  <c r="Q2115" i="1"/>
  <c r="P2116" i="1"/>
  <c r="Q2116" i="1"/>
  <c r="P2117" i="1"/>
  <c r="Q2117" i="1"/>
  <c r="P2118" i="1"/>
  <c r="Q2118" i="1"/>
  <c r="P2119" i="1"/>
  <c r="Q2119" i="1"/>
  <c r="P2120" i="1"/>
  <c r="Q2120" i="1"/>
  <c r="P2121" i="1"/>
  <c r="Q2121" i="1"/>
  <c r="P2122" i="1"/>
  <c r="Q2122" i="1"/>
  <c r="P2123" i="1"/>
  <c r="Q2123" i="1"/>
  <c r="P2124" i="1"/>
  <c r="Q2124" i="1"/>
  <c r="P2125" i="1"/>
  <c r="Q2125" i="1"/>
  <c r="P2126" i="1"/>
  <c r="Q2126" i="1"/>
  <c r="P2127" i="1"/>
  <c r="Q2127" i="1"/>
  <c r="P2128" i="1"/>
  <c r="Q2128" i="1"/>
  <c r="P2129" i="1"/>
  <c r="Q2129" i="1"/>
  <c r="P2130" i="1"/>
  <c r="Q2130" i="1"/>
  <c r="P2131" i="1"/>
  <c r="Q2131" i="1"/>
  <c r="P2132" i="1"/>
  <c r="Q2132" i="1"/>
  <c r="P2133" i="1"/>
  <c r="Q2133" i="1"/>
  <c r="P2134" i="1"/>
  <c r="Q2134" i="1"/>
  <c r="P2135" i="1"/>
  <c r="Q2135" i="1"/>
  <c r="P2136" i="1"/>
  <c r="Q2136" i="1"/>
  <c r="P2137" i="1"/>
  <c r="Q2137" i="1"/>
  <c r="P2138" i="1"/>
  <c r="Q2138" i="1"/>
  <c r="P2139" i="1"/>
  <c r="Q2139" i="1"/>
  <c r="P2140" i="1"/>
  <c r="Q2140" i="1"/>
  <c r="P2141" i="1"/>
  <c r="Q2141" i="1"/>
  <c r="P2142" i="1"/>
  <c r="Q2142" i="1"/>
  <c r="P2143" i="1"/>
  <c r="Q2143" i="1"/>
  <c r="P2144" i="1"/>
  <c r="Q2144" i="1"/>
  <c r="P2145" i="1"/>
  <c r="Q2145" i="1"/>
  <c r="P2146" i="1"/>
  <c r="Q2146" i="1"/>
  <c r="P2147" i="1"/>
  <c r="Q2147" i="1"/>
  <c r="P2148" i="1"/>
  <c r="Q2148" i="1"/>
  <c r="P2149" i="1"/>
  <c r="Q2149" i="1"/>
  <c r="P2150" i="1"/>
  <c r="Q2150" i="1"/>
  <c r="P2151" i="1"/>
  <c r="Q2151" i="1"/>
  <c r="P2152" i="1"/>
  <c r="Q2152" i="1"/>
  <c r="P2153" i="1"/>
  <c r="Q2153" i="1"/>
  <c r="P2154" i="1"/>
  <c r="Q2154" i="1"/>
  <c r="P2155" i="1"/>
  <c r="Q2155" i="1"/>
  <c r="P2156" i="1"/>
  <c r="Q2156" i="1"/>
  <c r="P2157" i="1"/>
  <c r="Q2157" i="1"/>
  <c r="P2158" i="1"/>
  <c r="Q2158" i="1"/>
  <c r="P2159" i="1"/>
  <c r="Q2159" i="1"/>
  <c r="P2160" i="1"/>
  <c r="Q2160" i="1"/>
  <c r="P2161" i="1"/>
  <c r="Q2161" i="1"/>
  <c r="P2162" i="1"/>
  <c r="Q2162" i="1"/>
  <c r="P2163" i="1"/>
  <c r="Q2163" i="1"/>
  <c r="P2164" i="1"/>
  <c r="Q2164" i="1"/>
  <c r="P2165" i="1"/>
  <c r="Q2165" i="1"/>
  <c r="P2166" i="1"/>
  <c r="Q2166" i="1"/>
  <c r="P2167" i="1"/>
  <c r="Q2167" i="1"/>
  <c r="P2168" i="1"/>
  <c r="Q2168" i="1"/>
  <c r="P2169" i="1"/>
  <c r="Q2169" i="1"/>
  <c r="P2170" i="1"/>
  <c r="Q2170" i="1"/>
  <c r="P2171" i="1"/>
  <c r="Q2171" i="1"/>
  <c r="P2172" i="1"/>
  <c r="Q2172" i="1"/>
  <c r="P2173" i="1"/>
  <c r="Q2173" i="1"/>
  <c r="P2174" i="1"/>
  <c r="Q2174" i="1"/>
  <c r="P2175" i="1"/>
  <c r="Q2175" i="1"/>
  <c r="P2176" i="1"/>
  <c r="Q2176" i="1"/>
  <c r="P2177" i="1"/>
  <c r="Q2177" i="1"/>
  <c r="P2178" i="1"/>
  <c r="Q2178" i="1"/>
  <c r="P2179" i="1"/>
  <c r="Q2179" i="1"/>
  <c r="P2180" i="1"/>
  <c r="Q2180" i="1"/>
  <c r="P2181" i="1"/>
  <c r="Q2181" i="1"/>
  <c r="P2182" i="1"/>
  <c r="Q2182" i="1"/>
  <c r="P2183" i="1"/>
  <c r="Q2183" i="1"/>
  <c r="P2184" i="1"/>
  <c r="Q2184" i="1"/>
  <c r="P2185" i="1"/>
  <c r="Q2185" i="1"/>
  <c r="P2186" i="1"/>
  <c r="Q2186" i="1"/>
  <c r="P2187" i="1"/>
  <c r="Q2187" i="1"/>
  <c r="P2188" i="1"/>
  <c r="Q2188" i="1"/>
  <c r="P2189" i="1"/>
  <c r="Q2189" i="1"/>
  <c r="P2190" i="1"/>
  <c r="Q2190" i="1"/>
  <c r="P2191" i="1"/>
  <c r="Q2191" i="1"/>
  <c r="P2192" i="1"/>
  <c r="Q2192" i="1"/>
  <c r="P2193" i="1"/>
  <c r="Q2193" i="1"/>
  <c r="P2194" i="1"/>
  <c r="Q2194" i="1"/>
  <c r="P2195" i="1"/>
  <c r="Q2195" i="1"/>
  <c r="P2196" i="1"/>
  <c r="Q2196" i="1"/>
  <c r="P2197" i="1"/>
  <c r="Q2197" i="1"/>
  <c r="P2198" i="1"/>
  <c r="Q2198" i="1"/>
  <c r="P2199" i="1"/>
  <c r="Q2199" i="1"/>
  <c r="P2200" i="1"/>
  <c r="Q2200" i="1"/>
  <c r="P2201" i="1"/>
  <c r="Q2201" i="1"/>
  <c r="P2202" i="1"/>
  <c r="Q2202" i="1"/>
  <c r="P2203" i="1"/>
  <c r="Q2203" i="1"/>
  <c r="P2204" i="1"/>
  <c r="Q2204" i="1"/>
  <c r="P2205" i="1"/>
  <c r="Q2205" i="1"/>
  <c r="P2206" i="1"/>
  <c r="Q2206" i="1"/>
  <c r="P2207" i="1"/>
  <c r="Q2207" i="1"/>
  <c r="P2208" i="1"/>
  <c r="Q2208" i="1"/>
  <c r="P2209" i="1"/>
  <c r="Q2209" i="1"/>
  <c r="P2210" i="1"/>
  <c r="Q2210" i="1"/>
  <c r="P2211" i="1"/>
  <c r="Q2211" i="1"/>
  <c r="P2212" i="1"/>
  <c r="Q2212" i="1"/>
  <c r="P2213" i="1"/>
  <c r="Q2213" i="1"/>
  <c r="P2214" i="1"/>
  <c r="Q2214" i="1"/>
  <c r="P2215" i="1"/>
  <c r="Q2215" i="1"/>
  <c r="P2216" i="1"/>
  <c r="Q2216" i="1"/>
  <c r="P2217" i="1"/>
  <c r="Q2217" i="1"/>
  <c r="P2218" i="1"/>
  <c r="Q2218" i="1"/>
  <c r="P2219" i="1"/>
  <c r="Q2219" i="1"/>
  <c r="P2220" i="1"/>
  <c r="Q2220" i="1"/>
  <c r="P2221" i="1"/>
  <c r="Q2221" i="1"/>
  <c r="P2222" i="1"/>
  <c r="Q2222" i="1"/>
  <c r="P2223" i="1"/>
  <c r="Q2223" i="1"/>
  <c r="P2224" i="1"/>
  <c r="Q2224" i="1"/>
  <c r="P2225" i="1"/>
  <c r="Q2225" i="1"/>
  <c r="P2226" i="1"/>
  <c r="Q2226" i="1"/>
  <c r="P2227" i="1"/>
  <c r="Q2227" i="1"/>
  <c r="P2228" i="1"/>
  <c r="Q2228" i="1"/>
  <c r="P2229" i="1"/>
  <c r="Q2229" i="1"/>
  <c r="P2230" i="1"/>
  <c r="Q2230" i="1"/>
  <c r="P2231" i="1"/>
  <c r="Q2231" i="1"/>
  <c r="P2232" i="1"/>
  <c r="Q2232" i="1"/>
  <c r="P2233" i="1"/>
  <c r="Q2233" i="1"/>
  <c r="P2234" i="1"/>
  <c r="Q2234" i="1"/>
  <c r="P2235" i="1"/>
  <c r="Q2235" i="1"/>
  <c r="P2236" i="1"/>
  <c r="Q2236" i="1"/>
  <c r="P2237" i="1"/>
  <c r="Q2237" i="1"/>
  <c r="P2238" i="1"/>
  <c r="Q2238" i="1"/>
  <c r="P2239" i="1"/>
  <c r="Q2239" i="1"/>
  <c r="P2240" i="1"/>
  <c r="Q2240" i="1"/>
  <c r="P2241" i="1"/>
  <c r="Q2241" i="1"/>
  <c r="P2242" i="1"/>
  <c r="Q2242" i="1"/>
  <c r="P2243" i="1"/>
  <c r="Q2243" i="1"/>
  <c r="P2244" i="1"/>
  <c r="Q2244" i="1"/>
  <c r="P2245" i="1"/>
  <c r="Q2245" i="1"/>
  <c r="P2246" i="1"/>
  <c r="Q2246" i="1"/>
  <c r="P2247" i="1"/>
  <c r="Q2247" i="1"/>
  <c r="P2248" i="1"/>
  <c r="Q2248" i="1"/>
  <c r="P2249" i="1"/>
  <c r="Q2249" i="1"/>
  <c r="P2250" i="1"/>
  <c r="Q2250" i="1"/>
  <c r="P2251" i="1"/>
  <c r="Q2251" i="1"/>
  <c r="P2252" i="1"/>
  <c r="Q2252" i="1"/>
  <c r="P2253" i="1"/>
  <c r="Q2253" i="1"/>
  <c r="P2254" i="1"/>
  <c r="Q2254" i="1"/>
  <c r="P2255" i="1"/>
  <c r="Q2255" i="1"/>
  <c r="P2256" i="1"/>
  <c r="Q2256" i="1"/>
  <c r="P2257" i="1"/>
  <c r="Q2257" i="1"/>
  <c r="P2258" i="1"/>
  <c r="Q2258" i="1"/>
  <c r="P2259" i="1"/>
  <c r="Q2259" i="1"/>
  <c r="P2260" i="1"/>
  <c r="Q2260" i="1"/>
  <c r="P2261" i="1"/>
  <c r="Q2261" i="1"/>
  <c r="P2262" i="1"/>
  <c r="Q2262" i="1"/>
  <c r="P2263" i="1"/>
  <c r="Q2263" i="1"/>
  <c r="P2264" i="1"/>
  <c r="Q2264" i="1"/>
  <c r="P2265" i="1"/>
  <c r="Q2265" i="1"/>
  <c r="P2266" i="1"/>
  <c r="Q2266" i="1"/>
  <c r="P2267" i="1"/>
  <c r="Q2267" i="1"/>
  <c r="P2268" i="1"/>
  <c r="Q2268" i="1"/>
  <c r="P2269" i="1"/>
  <c r="Q2269" i="1"/>
  <c r="P2270" i="1"/>
  <c r="Q2270" i="1"/>
  <c r="P2271" i="1"/>
  <c r="Q2271" i="1"/>
  <c r="P2272" i="1"/>
  <c r="Q2272" i="1"/>
  <c r="P2273" i="1"/>
  <c r="Q2273" i="1"/>
  <c r="P2274" i="1"/>
  <c r="Q2274" i="1"/>
  <c r="P2275" i="1"/>
  <c r="Q2275" i="1"/>
  <c r="P2276" i="1"/>
  <c r="Q2276" i="1"/>
  <c r="P2277" i="1"/>
  <c r="Q2277" i="1"/>
  <c r="P2278" i="1"/>
  <c r="Q2278" i="1"/>
  <c r="P2279" i="1"/>
  <c r="Q2279" i="1"/>
  <c r="P2280" i="1"/>
  <c r="Q2280" i="1"/>
  <c r="P2281" i="1"/>
  <c r="Q2281" i="1"/>
  <c r="P2282" i="1"/>
  <c r="Q2282" i="1"/>
  <c r="P2283" i="1"/>
  <c r="Q2283" i="1"/>
  <c r="P2284" i="1"/>
  <c r="Q2284" i="1"/>
  <c r="P2285" i="1"/>
  <c r="Q2285" i="1"/>
  <c r="P2286" i="1"/>
  <c r="Q2286" i="1"/>
  <c r="P2287" i="1"/>
  <c r="Q2287" i="1"/>
  <c r="P2288" i="1"/>
  <c r="Q2288" i="1"/>
  <c r="P2289" i="1"/>
  <c r="Q2289" i="1"/>
  <c r="P2290" i="1"/>
  <c r="Q2290" i="1"/>
  <c r="P2291" i="1"/>
  <c r="Q2291" i="1"/>
  <c r="P2292" i="1"/>
  <c r="Q2292" i="1"/>
  <c r="P2293" i="1"/>
  <c r="Q2293" i="1"/>
  <c r="P2294" i="1"/>
  <c r="Q2294" i="1"/>
  <c r="P2295" i="1"/>
  <c r="Q2295" i="1"/>
  <c r="P2296" i="1"/>
  <c r="Q2296" i="1"/>
  <c r="P2297" i="1"/>
  <c r="Q2297" i="1"/>
  <c r="P2298" i="1"/>
  <c r="Q2298" i="1"/>
  <c r="P2299" i="1"/>
  <c r="Q2299" i="1"/>
  <c r="P2300" i="1"/>
  <c r="Q2300" i="1"/>
  <c r="P2301" i="1"/>
  <c r="Q2301" i="1"/>
  <c r="P2302" i="1"/>
  <c r="Q2302" i="1"/>
  <c r="P2303" i="1"/>
  <c r="Q2303" i="1"/>
  <c r="P2304" i="1"/>
  <c r="Q2304" i="1"/>
  <c r="P2305" i="1"/>
  <c r="Q2305" i="1"/>
  <c r="P2306" i="1"/>
  <c r="Q2306" i="1"/>
  <c r="P2307" i="1"/>
  <c r="Q2307" i="1"/>
  <c r="P2308" i="1"/>
  <c r="Q2308" i="1"/>
  <c r="P2309" i="1"/>
  <c r="Q2309" i="1"/>
  <c r="P2310" i="1"/>
  <c r="Q2310" i="1"/>
  <c r="P2311" i="1"/>
  <c r="Q2311" i="1"/>
  <c r="P2312" i="1"/>
  <c r="Q2312" i="1"/>
  <c r="P2313" i="1"/>
  <c r="Q2313" i="1"/>
  <c r="P2314" i="1"/>
  <c r="Q2314" i="1"/>
  <c r="P2315" i="1"/>
  <c r="Q2315" i="1"/>
  <c r="P2316" i="1"/>
  <c r="Q2316" i="1"/>
  <c r="P2317" i="1"/>
  <c r="Q2317" i="1"/>
  <c r="P2318" i="1"/>
  <c r="Q2318" i="1"/>
  <c r="P2319" i="1"/>
  <c r="Q2319" i="1"/>
  <c r="P2320" i="1"/>
  <c r="Q2320" i="1"/>
  <c r="P2321" i="1"/>
  <c r="Q2321" i="1"/>
  <c r="P2322" i="1"/>
  <c r="Q2322" i="1"/>
  <c r="P2323" i="1"/>
  <c r="Q2323" i="1"/>
  <c r="P2324" i="1"/>
  <c r="Q2324" i="1"/>
  <c r="P2325" i="1"/>
  <c r="Q2325" i="1"/>
  <c r="P2326" i="1"/>
  <c r="Q2326" i="1"/>
  <c r="P2327" i="1"/>
  <c r="Q2327" i="1"/>
  <c r="P2328" i="1"/>
  <c r="Q2328" i="1"/>
  <c r="P2329" i="1"/>
  <c r="Q2329" i="1"/>
  <c r="P2330" i="1"/>
  <c r="Q2330" i="1"/>
  <c r="P2331" i="1"/>
  <c r="Q2331" i="1"/>
  <c r="P2332" i="1"/>
  <c r="Q2332" i="1"/>
  <c r="P2333" i="1"/>
  <c r="Q2333" i="1"/>
  <c r="P2334" i="1"/>
  <c r="Q2334" i="1"/>
  <c r="P2335" i="1"/>
  <c r="Q2335" i="1"/>
  <c r="P2336" i="1"/>
  <c r="Q2336" i="1"/>
  <c r="P2337" i="1"/>
  <c r="Q2337" i="1"/>
  <c r="P2338" i="1"/>
  <c r="Q2338" i="1"/>
  <c r="P2339" i="1"/>
  <c r="Q2339" i="1"/>
  <c r="P2340" i="1"/>
  <c r="Q2340" i="1"/>
  <c r="P2341" i="1"/>
  <c r="Q2341" i="1"/>
  <c r="P2342" i="1"/>
  <c r="Q2342" i="1"/>
  <c r="P2343" i="1"/>
  <c r="Q2343" i="1"/>
  <c r="P2344" i="1"/>
  <c r="Q2344" i="1"/>
  <c r="P2345" i="1"/>
  <c r="Q2345" i="1"/>
  <c r="P2346" i="1"/>
  <c r="Q2346" i="1"/>
  <c r="P2347" i="1"/>
  <c r="Q2347" i="1"/>
  <c r="P2348" i="1"/>
  <c r="Q2348" i="1"/>
  <c r="P2349" i="1"/>
  <c r="Q2349" i="1"/>
  <c r="P2350" i="1"/>
  <c r="Q2350" i="1"/>
  <c r="P2351" i="1"/>
  <c r="Q2351" i="1"/>
  <c r="P2352" i="1"/>
  <c r="Q2352" i="1"/>
  <c r="P2353" i="1"/>
  <c r="Q2353" i="1"/>
  <c r="P2354" i="1"/>
  <c r="Q2354" i="1"/>
  <c r="P2355" i="1"/>
  <c r="Q2355" i="1"/>
  <c r="P2356" i="1"/>
  <c r="Q2356" i="1"/>
  <c r="P2357" i="1"/>
  <c r="Q2357" i="1"/>
  <c r="P2358" i="1"/>
  <c r="Q2358" i="1"/>
  <c r="P2359" i="1"/>
  <c r="Q2359" i="1"/>
  <c r="P2360" i="1"/>
  <c r="Q2360" i="1"/>
  <c r="P2361" i="1"/>
  <c r="Q2361" i="1"/>
  <c r="P2362" i="1"/>
  <c r="Q2362" i="1"/>
  <c r="P2363" i="1"/>
  <c r="Q2363" i="1"/>
  <c r="P2364" i="1"/>
  <c r="Q2364" i="1"/>
  <c r="P2365" i="1"/>
  <c r="Q2365" i="1"/>
  <c r="P2366" i="1"/>
  <c r="Q2366" i="1"/>
  <c r="P2367" i="1"/>
  <c r="Q2367" i="1"/>
  <c r="P2368" i="1"/>
  <c r="Q2368" i="1"/>
  <c r="P2369" i="1"/>
  <c r="Q2369" i="1"/>
  <c r="P2370" i="1"/>
  <c r="Q2370" i="1"/>
  <c r="P2371" i="1"/>
  <c r="Q2371" i="1"/>
  <c r="P2372" i="1"/>
  <c r="Q2372" i="1"/>
  <c r="P2373" i="1"/>
  <c r="Q2373" i="1"/>
  <c r="P2374" i="1"/>
  <c r="Q2374" i="1"/>
  <c r="P2375" i="1"/>
  <c r="Q2375" i="1"/>
  <c r="P2376" i="1"/>
  <c r="Q2376" i="1"/>
  <c r="P2377" i="1"/>
  <c r="Q2377" i="1"/>
  <c r="P2378" i="1"/>
  <c r="Q2378" i="1"/>
  <c r="P2379" i="1"/>
  <c r="Q2379" i="1"/>
  <c r="P2380" i="1"/>
  <c r="Q2380" i="1"/>
  <c r="P2381" i="1"/>
  <c r="Q2381" i="1"/>
  <c r="P2382" i="1"/>
  <c r="Q2382" i="1"/>
  <c r="P2383" i="1"/>
  <c r="Q2383" i="1"/>
  <c r="P2384" i="1"/>
  <c r="Q2384" i="1"/>
  <c r="P2385" i="1"/>
  <c r="Q2385" i="1"/>
  <c r="P2386" i="1"/>
  <c r="Q2386" i="1"/>
  <c r="P2387" i="1"/>
  <c r="Q2387" i="1"/>
  <c r="P2388" i="1"/>
  <c r="Q2388" i="1"/>
  <c r="P2389" i="1"/>
  <c r="Q2389" i="1"/>
  <c r="P2390" i="1"/>
  <c r="Q2390" i="1"/>
  <c r="P2391" i="1"/>
  <c r="Q2391" i="1"/>
  <c r="P2392" i="1"/>
  <c r="Q2392" i="1"/>
  <c r="P2393" i="1"/>
  <c r="Q2393" i="1"/>
  <c r="P2394" i="1"/>
  <c r="Q2394" i="1"/>
  <c r="P2395" i="1"/>
  <c r="Q2395" i="1"/>
  <c r="P2396" i="1"/>
  <c r="Q2396" i="1"/>
  <c r="P2397" i="1"/>
  <c r="Q2397" i="1"/>
  <c r="P2398" i="1"/>
  <c r="Q2398" i="1"/>
  <c r="P2399" i="1"/>
  <c r="Q2399" i="1"/>
  <c r="P2400" i="1"/>
  <c r="Q2400" i="1"/>
  <c r="P2401" i="1"/>
  <c r="Q2401" i="1"/>
  <c r="P2402" i="1"/>
  <c r="Q2402" i="1"/>
  <c r="P2403" i="1"/>
  <c r="Q2403" i="1"/>
  <c r="P2404" i="1"/>
  <c r="Q2404" i="1"/>
  <c r="P2405" i="1"/>
  <c r="Q2405" i="1"/>
  <c r="P2406" i="1"/>
  <c r="Q2406" i="1"/>
  <c r="P2407" i="1"/>
  <c r="Q2407" i="1"/>
  <c r="P2408" i="1"/>
  <c r="Q2408" i="1"/>
  <c r="P2409" i="1"/>
  <c r="Q2409" i="1"/>
  <c r="P2410" i="1"/>
  <c r="Q2410" i="1"/>
  <c r="P2411" i="1"/>
  <c r="Q2411" i="1"/>
  <c r="P2412" i="1"/>
  <c r="Q2412" i="1"/>
  <c r="P2413" i="1"/>
  <c r="Q2413" i="1"/>
  <c r="P2414" i="1"/>
  <c r="Q2414" i="1"/>
  <c r="P2415" i="1"/>
  <c r="Q2415" i="1"/>
  <c r="P2416" i="1"/>
  <c r="Q2416" i="1"/>
  <c r="P2417" i="1"/>
  <c r="Q2417" i="1"/>
  <c r="P2418" i="1"/>
  <c r="Q2418" i="1"/>
  <c r="P2419" i="1"/>
  <c r="Q2419" i="1"/>
  <c r="P2420" i="1"/>
  <c r="Q2420" i="1"/>
  <c r="P2421" i="1"/>
  <c r="Q2421" i="1"/>
  <c r="P2422" i="1"/>
  <c r="Q2422" i="1"/>
  <c r="P2423" i="1"/>
  <c r="Q2423" i="1"/>
  <c r="P2424" i="1"/>
  <c r="Q2424" i="1"/>
  <c r="P2425" i="1"/>
  <c r="Q2425" i="1"/>
  <c r="P2426" i="1"/>
  <c r="Q2426" i="1"/>
  <c r="P2427" i="1"/>
  <c r="Q2427" i="1"/>
  <c r="P2428" i="1"/>
  <c r="Q2428" i="1"/>
  <c r="P2429" i="1"/>
  <c r="Q2429" i="1"/>
  <c r="P2430" i="1"/>
  <c r="Q2430" i="1"/>
  <c r="P2431" i="1"/>
  <c r="Q2431" i="1"/>
  <c r="P2432" i="1"/>
  <c r="Q2432" i="1"/>
  <c r="P2433" i="1"/>
  <c r="Q2433" i="1"/>
  <c r="P2434" i="1"/>
  <c r="Q2434" i="1"/>
  <c r="P2435" i="1"/>
  <c r="Q2435" i="1"/>
  <c r="P2436" i="1"/>
  <c r="Q2436" i="1"/>
  <c r="P2437" i="1"/>
  <c r="Q2437" i="1"/>
  <c r="P2438" i="1"/>
  <c r="Q2438" i="1"/>
  <c r="P2439" i="1"/>
  <c r="Q2439" i="1"/>
  <c r="P2440" i="1"/>
  <c r="Q2440" i="1"/>
  <c r="P2441" i="1"/>
  <c r="Q2441" i="1"/>
  <c r="P2442" i="1"/>
  <c r="Q2442" i="1"/>
  <c r="P2443" i="1"/>
  <c r="Q2443" i="1"/>
  <c r="P2444" i="1"/>
  <c r="Q2444" i="1"/>
  <c r="P2445" i="1"/>
  <c r="Q2445" i="1"/>
  <c r="P2446" i="1"/>
  <c r="Q2446" i="1"/>
  <c r="P2447" i="1"/>
  <c r="Q2447" i="1"/>
  <c r="P2448" i="1"/>
  <c r="Q2448" i="1"/>
  <c r="P2449" i="1"/>
  <c r="Q2449" i="1"/>
  <c r="P2450" i="1"/>
  <c r="Q2450" i="1"/>
  <c r="P2451" i="1"/>
  <c r="Q2451" i="1"/>
  <c r="P2452" i="1"/>
  <c r="Q2452" i="1"/>
  <c r="P2453" i="1"/>
  <c r="Q2453" i="1"/>
  <c r="P2454" i="1"/>
  <c r="Q2454" i="1"/>
  <c r="P2455" i="1"/>
  <c r="Q2455" i="1"/>
  <c r="P2456" i="1"/>
  <c r="Q2456" i="1"/>
  <c r="P2457" i="1"/>
  <c r="Q2457" i="1"/>
  <c r="P2458" i="1"/>
  <c r="Q2458" i="1"/>
  <c r="P2459" i="1"/>
  <c r="Q2459" i="1"/>
  <c r="P2460" i="1"/>
  <c r="Q2460" i="1"/>
  <c r="P2461" i="1"/>
  <c r="Q2461" i="1"/>
  <c r="P2462" i="1"/>
  <c r="Q2462" i="1"/>
  <c r="P2463" i="1"/>
  <c r="Q2463" i="1"/>
  <c r="P2464" i="1"/>
  <c r="Q2464" i="1"/>
  <c r="P2465" i="1"/>
  <c r="Q2465" i="1"/>
  <c r="P2466" i="1"/>
  <c r="Q2466" i="1"/>
  <c r="P2467" i="1"/>
  <c r="Q2467" i="1"/>
  <c r="P2468" i="1"/>
  <c r="Q2468" i="1"/>
  <c r="P2469" i="1"/>
  <c r="Q2469" i="1"/>
  <c r="P2470" i="1"/>
  <c r="Q2470" i="1"/>
  <c r="P2471" i="1"/>
  <c r="Q2471" i="1"/>
  <c r="P2472" i="1"/>
  <c r="Q2472" i="1"/>
  <c r="P2473" i="1"/>
  <c r="Q2473" i="1"/>
  <c r="P2474" i="1"/>
  <c r="Q2474" i="1"/>
  <c r="P2475" i="1"/>
  <c r="Q2475" i="1"/>
  <c r="P2476" i="1"/>
  <c r="Q2476" i="1"/>
  <c r="P2477" i="1"/>
  <c r="Q2477" i="1"/>
  <c r="P2478" i="1"/>
  <c r="Q2478" i="1"/>
  <c r="P2479" i="1"/>
  <c r="Q2479" i="1"/>
  <c r="P2480" i="1"/>
  <c r="Q2480" i="1"/>
  <c r="P2481" i="1"/>
  <c r="Q2481" i="1"/>
  <c r="P2482" i="1"/>
  <c r="Q2482" i="1"/>
  <c r="P2483" i="1"/>
  <c r="Q2483" i="1"/>
  <c r="P2484" i="1"/>
  <c r="Q2484" i="1"/>
  <c r="P2485" i="1"/>
  <c r="Q2485" i="1"/>
  <c r="P2486" i="1"/>
  <c r="Q2486" i="1"/>
  <c r="P2487" i="1"/>
  <c r="Q2487" i="1"/>
  <c r="P2488" i="1"/>
  <c r="Q2488" i="1"/>
  <c r="P2489" i="1"/>
  <c r="Q2489" i="1"/>
  <c r="P2490" i="1"/>
  <c r="Q2490" i="1"/>
  <c r="P2491" i="1"/>
  <c r="Q2491" i="1"/>
  <c r="P2492" i="1"/>
  <c r="Q2492" i="1"/>
  <c r="P2493" i="1"/>
  <c r="Q2493" i="1"/>
  <c r="P2494" i="1"/>
  <c r="Q2494" i="1"/>
  <c r="P2495" i="1"/>
  <c r="Q2495" i="1"/>
  <c r="P2496" i="1"/>
  <c r="Q2496" i="1"/>
  <c r="P2497" i="1"/>
  <c r="Q2497" i="1"/>
  <c r="P2498" i="1"/>
  <c r="Q2498" i="1"/>
  <c r="P2499" i="1"/>
  <c r="Q2499" i="1"/>
  <c r="P2500" i="1"/>
  <c r="Q2500" i="1"/>
  <c r="P2501" i="1"/>
  <c r="Q2501" i="1"/>
  <c r="P2502" i="1"/>
  <c r="Q2502" i="1"/>
  <c r="P2503" i="1"/>
  <c r="Q2503" i="1"/>
  <c r="P2504" i="1"/>
  <c r="Q2504" i="1"/>
  <c r="P2505" i="1"/>
  <c r="Q2505" i="1"/>
  <c r="P2506" i="1"/>
  <c r="Q2506" i="1"/>
  <c r="P2507" i="1"/>
  <c r="Q2507" i="1"/>
  <c r="P2508" i="1"/>
  <c r="Q2508" i="1"/>
  <c r="P2509" i="1"/>
  <c r="Q2509" i="1"/>
  <c r="P2510" i="1"/>
  <c r="Q2510" i="1"/>
  <c r="P2511" i="1"/>
  <c r="Q2511" i="1"/>
  <c r="P2512" i="1"/>
  <c r="Q2512" i="1"/>
  <c r="P2513" i="1"/>
  <c r="Q2513" i="1"/>
  <c r="P2514" i="1"/>
  <c r="Q2514" i="1"/>
  <c r="P2515" i="1"/>
  <c r="Q2515" i="1"/>
  <c r="P2516" i="1"/>
  <c r="Q2516" i="1"/>
  <c r="P2517" i="1"/>
  <c r="Q2517" i="1"/>
  <c r="P2518" i="1"/>
  <c r="Q2518" i="1"/>
  <c r="P2519" i="1"/>
  <c r="Q2519" i="1"/>
  <c r="P2520" i="1"/>
  <c r="Q2520" i="1"/>
  <c r="P2521" i="1"/>
  <c r="Q2521" i="1"/>
  <c r="P2522" i="1"/>
  <c r="Q2522" i="1"/>
  <c r="P2523" i="1"/>
  <c r="Q2523" i="1"/>
  <c r="P2524" i="1"/>
  <c r="Q2524" i="1"/>
  <c r="P2525" i="1"/>
  <c r="Q2525" i="1"/>
  <c r="P2526" i="1"/>
  <c r="Q2526" i="1"/>
  <c r="P2527" i="1"/>
  <c r="Q2527" i="1"/>
  <c r="P2528" i="1"/>
  <c r="Q2528" i="1"/>
  <c r="P2529" i="1"/>
  <c r="Q2529" i="1"/>
  <c r="P2530" i="1"/>
  <c r="Q2530" i="1"/>
  <c r="P2531" i="1"/>
  <c r="Q2531" i="1"/>
  <c r="P2532" i="1"/>
  <c r="Q2532" i="1"/>
  <c r="P2533" i="1"/>
  <c r="Q2533" i="1"/>
  <c r="P2534" i="1"/>
  <c r="Q2534" i="1"/>
  <c r="P2535" i="1"/>
  <c r="Q2535" i="1"/>
  <c r="P2536" i="1"/>
  <c r="Q2536" i="1"/>
  <c r="P2537" i="1"/>
  <c r="Q2537" i="1"/>
  <c r="P2538" i="1"/>
  <c r="Q2538" i="1"/>
  <c r="P2539" i="1"/>
  <c r="Q2539" i="1"/>
  <c r="P2540" i="1"/>
  <c r="Q2540" i="1"/>
  <c r="P2541" i="1"/>
  <c r="Q2541" i="1"/>
  <c r="P2542" i="1"/>
  <c r="Q2542" i="1"/>
  <c r="P2543" i="1"/>
  <c r="Q2543" i="1"/>
  <c r="P2544" i="1"/>
  <c r="Q2544" i="1"/>
  <c r="P2545" i="1"/>
  <c r="Q2545" i="1"/>
  <c r="P2546" i="1"/>
  <c r="Q2546" i="1"/>
  <c r="P2547" i="1"/>
  <c r="Q2547" i="1"/>
  <c r="P2548" i="1"/>
  <c r="Q2548" i="1"/>
  <c r="P2549" i="1"/>
  <c r="Q2549" i="1"/>
  <c r="P2550" i="1"/>
  <c r="Q2550" i="1"/>
  <c r="P2551" i="1"/>
  <c r="Q2551" i="1"/>
  <c r="P2552" i="1"/>
  <c r="Q2552" i="1"/>
  <c r="P2553" i="1"/>
  <c r="Q2553" i="1"/>
  <c r="P2554" i="1"/>
  <c r="Q2554" i="1"/>
  <c r="P2555" i="1"/>
  <c r="Q2555" i="1"/>
  <c r="P2556" i="1"/>
  <c r="Q2556" i="1"/>
  <c r="P2557" i="1"/>
  <c r="Q2557" i="1"/>
  <c r="P2558" i="1"/>
  <c r="Q2558" i="1"/>
  <c r="P2559" i="1"/>
  <c r="Q2559" i="1"/>
  <c r="P2560" i="1"/>
  <c r="Q2560" i="1"/>
  <c r="P2561" i="1"/>
  <c r="Q2561" i="1"/>
  <c r="P2562" i="1"/>
  <c r="Q2562" i="1"/>
  <c r="P2563" i="1"/>
  <c r="Q2563" i="1"/>
  <c r="P2564" i="1"/>
  <c r="Q2564" i="1"/>
  <c r="P2565" i="1"/>
  <c r="Q2565" i="1"/>
  <c r="P2566" i="1"/>
  <c r="Q2566" i="1"/>
  <c r="P2567" i="1"/>
  <c r="Q2567" i="1"/>
  <c r="P2568" i="1"/>
  <c r="Q2568" i="1"/>
  <c r="P2569" i="1"/>
  <c r="Q2569" i="1"/>
  <c r="P2570" i="1"/>
  <c r="Q2570" i="1"/>
  <c r="P2571" i="1"/>
  <c r="Q2571" i="1"/>
  <c r="P2572" i="1"/>
  <c r="Q2572" i="1"/>
  <c r="P2573" i="1"/>
  <c r="Q2573" i="1"/>
  <c r="P2574" i="1"/>
  <c r="Q2574" i="1"/>
  <c r="P2575" i="1"/>
  <c r="Q2575" i="1"/>
  <c r="P2576" i="1"/>
  <c r="Q2576" i="1"/>
  <c r="P2577" i="1"/>
  <c r="Q2577" i="1"/>
  <c r="P2578" i="1"/>
  <c r="Q2578" i="1"/>
  <c r="P2579" i="1"/>
  <c r="Q2579" i="1"/>
  <c r="P2580" i="1"/>
  <c r="Q2580" i="1"/>
  <c r="P2581" i="1"/>
  <c r="Q2581" i="1"/>
  <c r="P2582" i="1"/>
  <c r="Q2582" i="1"/>
  <c r="P2583" i="1"/>
  <c r="Q2583" i="1"/>
  <c r="P2584" i="1"/>
  <c r="Q2584" i="1"/>
  <c r="P2585" i="1"/>
  <c r="Q2585" i="1"/>
  <c r="P2586" i="1"/>
  <c r="Q2586" i="1"/>
  <c r="P2587" i="1"/>
  <c r="Q2587" i="1"/>
  <c r="P2588" i="1"/>
  <c r="Q2588" i="1"/>
  <c r="P2589" i="1"/>
  <c r="Q2589" i="1"/>
  <c r="P2590" i="1"/>
  <c r="Q2590" i="1"/>
  <c r="P2591" i="1"/>
  <c r="Q2591" i="1"/>
  <c r="P2592" i="1"/>
  <c r="Q2592" i="1"/>
  <c r="P2593" i="1"/>
  <c r="Q2593" i="1"/>
  <c r="P2594" i="1"/>
  <c r="Q2594" i="1"/>
  <c r="P2595" i="1"/>
  <c r="Q2595" i="1"/>
  <c r="P2596" i="1"/>
  <c r="Q2596" i="1"/>
  <c r="P2597" i="1"/>
  <c r="Q2597" i="1"/>
  <c r="P2598" i="1"/>
  <c r="Q2598" i="1"/>
  <c r="P2599" i="1"/>
  <c r="Q2599" i="1"/>
  <c r="P2600" i="1"/>
  <c r="Q2600" i="1"/>
  <c r="P2601" i="1"/>
  <c r="Q2601" i="1"/>
  <c r="P2602" i="1"/>
  <c r="Q2602" i="1"/>
  <c r="P2603" i="1"/>
  <c r="Q2603" i="1"/>
  <c r="P2604" i="1"/>
  <c r="Q2604" i="1"/>
  <c r="P2605" i="1"/>
  <c r="Q2605" i="1"/>
  <c r="P2606" i="1"/>
  <c r="Q2606" i="1"/>
  <c r="P2607" i="1"/>
  <c r="Q2607" i="1"/>
  <c r="P2608" i="1"/>
  <c r="Q2608" i="1"/>
  <c r="P2609" i="1"/>
  <c r="Q2609" i="1"/>
  <c r="P2610" i="1"/>
  <c r="Q2610" i="1"/>
  <c r="P2611" i="1"/>
  <c r="Q2611" i="1"/>
  <c r="P2612" i="1"/>
  <c r="Q2612" i="1"/>
  <c r="P2613" i="1"/>
  <c r="Q2613" i="1"/>
  <c r="P2614" i="1"/>
  <c r="Q2614" i="1"/>
  <c r="P2615" i="1"/>
  <c r="Q2615" i="1"/>
  <c r="P2616" i="1"/>
  <c r="Q2616" i="1"/>
  <c r="P2617" i="1"/>
  <c r="Q2617" i="1"/>
  <c r="P2618" i="1"/>
  <c r="Q2618" i="1"/>
  <c r="P2619" i="1"/>
  <c r="Q2619" i="1"/>
  <c r="P2620" i="1"/>
  <c r="Q2620" i="1"/>
  <c r="P2621" i="1"/>
  <c r="Q2621" i="1"/>
  <c r="P2622" i="1"/>
  <c r="Q2622" i="1"/>
  <c r="P2623" i="1"/>
  <c r="Q2623" i="1"/>
  <c r="P2624" i="1"/>
  <c r="Q2624" i="1"/>
  <c r="P2625" i="1"/>
  <c r="Q2625" i="1"/>
  <c r="P2626" i="1"/>
  <c r="Q2626" i="1"/>
  <c r="P2627" i="1"/>
  <c r="Q2627" i="1"/>
  <c r="P2628" i="1"/>
  <c r="Q2628" i="1"/>
  <c r="P2629" i="1"/>
  <c r="Q2629" i="1"/>
  <c r="P2630" i="1"/>
  <c r="Q2630" i="1"/>
  <c r="P2631" i="1"/>
  <c r="Q2631" i="1"/>
  <c r="P2632" i="1"/>
  <c r="Q2632" i="1"/>
  <c r="P2633" i="1"/>
  <c r="Q2633" i="1"/>
  <c r="P2634" i="1"/>
  <c r="Q2634" i="1"/>
  <c r="P2635" i="1"/>
  <c r="Q2635" i="1"/>
  <c r="P2636" i="1"/>
  <c r="Q2636" i="1"/>
  <c r="P2637" i="1"/>
  <c r="Q2637" i="1"/>
  <c r="P2638" i="1"/>
  <c r="Q2638" i="1"/>
  <c r="P2639" i="1"/>
  <c r="Q2639" i="1"/>
  <c r="P2640" i="1"/>
  <c r="Q2640" i="1"/>
  <c r="P2641" i="1"/>
  <c r="Q2641" i="1"/>
  <c r="P2642" i="1"/>
  <c r="Q2642" i="1"/>
  <c r="P2643" i="1"/>
  <c r="Q2643" i="1"/>
  <c r="P2644" i="1"/>
  <c r="Q2644" i="1"/>
  <c r="P2645" i="1"/>
  <c r="Q2645" i="1"/>
  <c r="P2646" i="1"/>
  <c r="Q2646" i="1"/>
  <c r="P2647" i="1"/>
  <c r="Q2647" i="1"/>
  <c r="P2648" i="1"/>
  <c r="Q2648" i="1"/>
  <c r="P2649" i="1"/>
  <c r="Q2649" i="1"/>
  <c r="P2650" i="1"/>
  <c r="Q2650" i="1"/>
  <c r="P2651" i="1"/>
  <c r="Q2651" i="1"/>
  <c r="P2652" i="1"/>
  <c r="Q2652" i="1"/>
  <c r="P2653" i="1"/>
  <c r="Q2653" i="1"/>
  <c r="P2654" i="1"/>
  <c r="Q2654" i="1"/>
  <c r="P2655" i="1"/>
  <c r="Q2655" i="1"/>
  <c r="P2656" i="1"/>
  <c r="Q2656" i="1"/>
  <c r="P2657" i="1"/>
  <c r="Q2657" i="1"/>
  <c r="P2658" i="1"/>
  <c r="Q2658" i="1"/>
  <c r="P2659" i="1"/>
  <c r="Q2659" i="1"/>
  <c r="P2660" i="1"/>
  <c r="Q2660" i="1"/>
  <c r="P2661" i="1"/>
  <c r="Q2661" i="1"/>
  <c r="P2662" i="1"/>
  <c r="Q2662" i="1"/>
  <c r="P2663" i="1"/>
  <c r="Q2663" i="1"/>
  <c r="P2664" i="1"/>
  <c r="Q2664" i="1"/>
  <c r="P2665" i="1"/>
  <c r="Q2665" i="1"/>
  <c r="P2666" i="1"/>
  <c r="Q2666" i="1"/>
  <c r="P2667" i="1"/>
  <c r="Q2667" i="1"/>
  <c r="P2668" i="1"/>
  <c r="Q2668" i="1"/>
  <c r="P2669" i="1"/>
  <c r="Q2669" i="1"/>
  <c r="P2670" i="1"/>
  <c r="Q2670" i="1"/>
  <c r="P2671" i="1"/>
  <c r="Q2671" i="1"/>
  <c r="P2672" i="1"/>
  <c r="Q2672" i="1"/>
  <c r="P2673" i="1"/>
  <c r="Q2673" i="1"/>
  <c r="P2674" i="1"/>
  <c r="Q2674" i="1"/>
  <c r="P2675" i="1"/>
  <c r="Q2675" i="1"/>
  <c r="P2676" i="1"/>
  <c r="Q2676" i="1"/>
  <c r="P2677" i="1"/>
  <c r="Q2677" i="1"/>
  <c r="P2678" i="1"/>
  <c r="Q2678" i="1"/>
  <c r="P2679" i="1"/>
  <c r="Q2679" i="1"/>
  <c r="P2680" i="1"/>
  <c r="Q2680" i="1"/>
  <c r="P2681" i="1"/>
  <c r="Q2681" i="1"/>
  <c r="P2682" i="1"/>
  <c r="Q2682" i="1"/>
  <c r="P2683" i="1"/>
  <c r="Q2683" i="1"/>
  <c r="P2684" i="1"/>
  <c r="Q2684" i="1"/>
  <c r="P2685" i="1"/>
  <c r="Q2685" i="1"/>
  <c r="P2686" i="1"/>
  <c r="Q2686" i="1"/>
  <c r="P2687" i="1"/>
  <c r="Q2687" i="1"/>
  <c r="P2688" i="1"/>
  <c r="Q2688" i="1"/>
  <c r="P2689" i="1"/>
  <c r="Q2689" i="1"/>
  <c r="P2690" i="1"/>
  <c r="Q2690" i="1"/>
  <c r="P2691" i="1"/>
  <c r="Q2691" i="1"/>
  <c r="P2692" i="1"/>
  <c r="Q2692" i="1"/>
  <c r="P2693" i="1"/>
  <c r="Q2693" i="1"/>
  <c r="P2694" i="1"/>
  <c r="Q2694" i="1"/>
  <c r="P2695" i="1"/>
  <c r="Q2695" i="1"/>
  <c r="P2696" i="1"/>
  <c r="Q2696" i="1"/>
  <c r="P2697" i="1"/>
  <c r="Q2697" i="1"/>
  <c r="P2698" i="1"/>
  <c r="Q2698" i="1"/>
  <c r="P2699" i="1"/>
  <c r="Q2699" i="1"/>
  <c r="P2700" i="1"/>
  <c r="Q2700" i="1"/>
  <c r="P2701" i="1"/>
  <c r="Q2701" i="1"/>
  <c r="P2702" i="1"/>
  <c r="Q2702" i="1"/>
  <c r="P2703" i="1"/>
  <c r="Q2703" i="1"/>
  <c r="P2704" i="1"/>
  <c r="Q2704" i="1"/>
  <c r="P2705" i="1"/>
  <c r="Q2705" i="1"/>
  <c r="P2706" i="1"/>
  <c r="Q2706" i="1"/>
  <c r="P2707" i="1"/>
  <c r="Q2707" i="1"/>
  <c r="P2708" i="1"/>
  <c r="Q2708" i="1"/>
  <c r="P2709" i="1"/>
  <c r="Q2709" i="1"/>
  <c r="P2710" i="1"/>
  <c r="Q2710" i="1"/>
  <c r="P2711" i="1"/>
  <c r="Q2711" i="1"/>
  <c r="P2712" i="1"/>
  <c r="Q2712" i="1"/>
  <c r="P2713" i="1"/>
  <c r="Q2713" i="1"/>
  <c r="P2714" i="1"/>
  <c r="Q2714" i="1"/>
  <c r="P2715" i="1"/>
  <c r="Q2715" i="1"/>
  <c r="P2716" i="1"/>
  <c r="Q2716" i="1"/>
  <c r="P2717" i="1"/>
  <c r="Q2717" i="1"/>
  <c r="P2718" i="1"/>
  <c r="Q2718" i="1"/>
  <c r="P2719" i="1"/>
  <c r="Q2719" i="1"/>
  <c r="P2720" i="1"/>
  <c r="Q2720" i="1"/>
  <c r="P2721" i="1"/>
  <c r="Q2721" i="1"/>
  <c r="P2722" i="1"/>
  <c r="Q2722" i="1"/>
  <c r="P2723" i="1"/>
  <c r="Q2723" i="1"/>
  <c r="P2724" i="1"/>
  <c r="Q2724" i="1"/>
  <c r="P2725" i="1"/>
  <c r="Q2725" i="1"/>
  <c r="P2726" i="1"/>
  <c r="Q2726" i="1"/>
  <c r="P2727" i="1"/>
  <c r="Q2727" i="1"/>
  <c r="P2728" i="1"/>
  <c r="Q2728" i="1"/>
  <c r="P2729" i="1"/>
  <c r="Q2729" i="1"/>
  <c r="P2730" i="1"/>
  <c r="Q2730" i="1"/>
  <c r="P2731" i="1"/>
  <c r="Q2731" i="1"/>
  <c r="P2732" i="1"/>
  <c r="Q2732" i="1"/>
  <c r="P2733" i="1"/>
  <c r="Q2733" i="1"/>
  <c r="P2734" i="1"/>
  <c r="Q2734" i="1"/>
  <c r="P2735" i="1"/>
  <c r="Q2735" i="1"/>
  <c r="P2736" i="1"/>
  <c r="Q2736" i="1"/>
  <c r="P2737" i="1"/>
  <c r="Q2737" i="1"/>
  <c r="P2738" i="1"/>
  <c r="Q2738" i="1"/>
  <c r="P2739" i="1"/>
  <c r="Q2739" i="1"/>
  <c r="P2740" i="1"/>
  <c r="Q2740" i="1"/>
  <c r="P2741" i="1"/>
  <c r="Q2741" i="1"/>
  <c r="P2742" i="1"/>
  <c r="Q2742" i="1"/>
  <c r="P2743" i="1"/>
  <c r="Q2743" i="1"/>
  <c r="P2744" i="1"/>
  <c r="Q2744" i="1"/>
  <c r="P2745" i="1"/>
  <c r="Q2745" i="1"/>
  <c r="P2746" i="1"/>
  <c r="Q2746" i="1"/>
  <c r="P2747" i="1"/>
  <c r="Q2747" i="1"/>
  <c r="P2748" i="1"/>
  <c r="Q2748" i="1"/>
  <c r="P2749" i="1"/>
  <c r="Q2749" i="1"/>
  <c r="P2750" i="1"/>
  <c r="Q2750" i="1"/>
  <c r="P2751" i="1"/>
  <c r="Q2751" i="1"/>
  <c r="P2752" i="1"/>
  <c r="Q2752" i="1"/>
  <c r="P2753" i="1"/>
  <c r="Q2753" i="1"/>
  <c r="P2754" i="1"/>
  <c r="Q2754" i="1"/>
  <c r="P2755" i="1"/>
  <c r="Q2755" i="1"/>
  <c r="P2756" i="1"/>
  <c r="Q2756" i="1"/>
  <c r="P2757" i="1"/>
  <c r="Q2757" i="1"/>
  <c r="P2758" i="1"/>
  <c r="Q2758" i="1"/>
  <c r="P2759" i="1"/>
  <c r="Q2759" i="1"/>
  <c r="P2760" i="1"/>
  <c r="Q2760" i="1"/>
  <c r="P2761" i="1"/>
  <c r="Q2761" i="1"/>
  <c r="P2762" i="1"/>
  <c r="Q2762" i="1"/>
  <c r="P2763" i="1"/>
  <c r="Q2763" i="1"/>
  <c r="P2764" i="1"/>
  <c r="Q2764" i="1"/>
  <c r="P2765" i="1"/>
  <c r="Q2765" i="1"/>
  <c r="P2766" i="1"/>
  <c r="Q2766" i="1"/>
  <c r="P2767" i="1"/>
  <c r="Q2767" i="1"/>
  <c r="P2768" i="1"/>
  <c r="Q2768" i="1"/>
  <c r="P2769" i="1"/>
  <c r="Q2769" i="1"/>
  <c r="P2770" i="1"/>
  <c r="Q2770" i="1"/>
  <c r="P2771" i="1"/>
  <c r="Q2771" i="1"/>
  <c r="P2772" i="1"/>
  <c r="Q2772" i="1"/>
  <c r="P2773" i="1"/>
  <c r="Q2773" i="1"/>
  <c r="P2774" i="1"/>
  <c r="Q2774" i="1"/>
  <c r="P2775" i="1"/>
  <c r="Q2775" i="1"/>
  <c r="P2776" i="1"/>
  <c r="Q2776" i="1"/>
  <c r="P2777" i="1"/>
  <c r="Q2777" i="1"/>
  <c r="P2778" i="1"/>
  <c r="Q2778" i="1"/>
  <c r="P2779" i="1"/>
  <c r="Q2779" i="1"/>
  <c r="P2780" i="1"/>
  <c r="Q2780" i="1"/>
  <c r="P2781" i="1"/>
  <c r="Q2781" i="1"/>
  <c r="P2782" i="1"/>
  <c r="Q2782" i="1"/>
  <c r="P2783" i="1"/>
  <c r="Q2783" i="1"/>
  <c r="P2784" i="1"/>
  <c r="Q2784" i="1"/>
  <c r="P2785" i="1"/>
  <c r="Q2785" i="1"/>
  <c r="P2786" i="1"/>
  <c r="Q2786" i="1"/>
  <c r="P2787" i="1"/>
  <c r="Q2787" i="1"/>
  <c r="P2788" i="1"/>
  <c r="Q2788" i="1"/>
  <c r="P2789" i="1"/>
  <c r="Q2789" i="1"/>
  <c r="P2790" i="1"/>
  <c r="Q2790" i="1"/>
  <c r="P2791" i="1"/>
  <c r="Q2791" i="1"/>
  <c r="P2792" i="1"/>
  <c r="Q2792" i="1"/>
  <c r="P2793" i="1"/>
  <c r="Q2793" i="1"/>
  <c r="P2794" i="1"/>
  <c r="Q2794" i="1"/>
  <c r="P2795" i="1"/>
  <c r="Q2795" i="1"/>
  <c r="P2796" i="1"/>
  <c r="Q2796" i="1"/>
  <c r="P2797" i="1"/>
  <c r="Q2797" i="1"/>
  <c r="P2798" i="1"/>
  <c r="Q2798" i="1"/>
  <c r="P2799" i="1"/>
  <c r="Q2799" i="1"/>
  <c r="P2800" i="1"/>
  <c r="Q2800" i="1"/>
  <c r="P2801" i="1"/>
  <c r="Q2801" i="1"/>
  <c r="P2802" i="1"/>
  <c r="Q2802" i="1"/>
  <c r="P2803" i="1"/>
  <c r="Q2803" i="1"/>
  <c r="P2804" i="1"/>
  <c r="Q2804" i="1"/>
  <c r="P2805" i="1"/>
  <c r="Q2805" i="1"/>
  <c r="P2806" i="1"/>
  <c r="Q2806" i="1"/>
  <c r="P2807" i="1"/>
  <c r="Q2807" i="1"/>
  <c r="P2808" i="1"/>
  <c r="Q2808" i="1"/>
  <c r="P2809" i="1"/>
  <c r="Q2809" i="1"/>
  <c r="P2810" i="1"/>
  <c r="Q2810" i="1"/>
  <c r="P2811" i="1"/>
  <c r="Q2811" i="1"/>
  <c r="P2812" i="1"/>
  <c r="Q2812" i="1"/>
  <c r="P2813" i="1"/>
  <c r="Q2813" i="1"/>
  <c r="P2814" i="1"/>
  <c r="Q2814" i="1"/>
  <c r="P2815" i="1"/>
  <c r="Q2815" i="1"/>
  <c r="P2816" i="1"/>
  <c r="Q2816" i="1"/>
  <c r="P2817" i="1"/>
  <c r="Q2817" i="1"/>
  <c r="P2818" i="1"/>
  <c r="Q2818" i="1"/>
  <c r="P2819" i="1"/>
  <c r="Q2819" i="1"/>
  <c r="P2820" i="1"/>
  <c r="Q2820" i="1"/>
  <c r="P2821" i="1"/>
  <c r="Q2821" i="1"/>
  <c r="P2822" i="1"/>
  <c r="Q2822" i="1"/>
  <c r="P2823" i="1"/>
  <c r="Q2823" i="1"/>
  <c r="P2824" i="1"/>
  <c r="Q2824" i="1"/>
  <c r="P2825" i="1"/>
  <c r="Q2825" i="1"/>
  <c r="P2826" i="1"/>
  <c r="Q2826" i="1"/>
  <c r="P2827" i="1"/>
  <c r="Q2827" i="1"/>
  <c r="P2828" i="1"/>
  <c r="Q2828" i="1"/>
  <c r="P2829" i="1"/>
  <c r="Q2829" i="1"/>
  <c r="P2830" i="1"/>
  <c r="Q2830" i="1"/>
  <c r="P2831" i="1"/>
  <c r="Q2831" i="1"/>
  <c r="P2832" i="1"/>
  <c r="Q2832" i="1"/>
  <c r="P2833" i="1"/>
  <c r="Q2833" i="1"/>
  <c r="P2834" i="1"/>
  <c r="Q2834" i="1"/>
  <c r="P2835" i="1"/>
  <c r="Q2835" i="1"/>
  <c r="P2836" i="1"/>
  <c r="Q2836" i="1"/>
  <c r="P2837" i="1"/>
  <c r="Q2837" i="1"/>
  <c r="P2838" i="1"/>
  <c r="Q2838" i="1"/>
  <c r="P2839" i="1"/>
  <c r="Q2839" i="1"/>
  <c r="P2840" i="1"/>
  <c r="Q2840" i="1"/>
  <c r="P2841" i="1"/>
  <c r="Q2841" i="1"/>
  <c r="P2842" i="1"/>
  <c r="Q2842" i="1"/>
  <c r="P2843" i="1"/>
  <c r="Q2843" i="1"/>
  <c r="P2844" i="1"/>
  <c r="Q2844" i="1"/>
  <c r="P2845" i="1"/>
  <c r="Q2845" i="1"/>
  <c r="P2846" i="1"/>
  <c r="Q2846" i="1"/>
  <c r="P2847" i="1"/>
  <c r="Q2847" i="1"/>
  <c r="P2848" i="1"/>
  <c r="Q2848" i="1"/>
  <c r="P2849" i="1"/>
  <c r="Q2849" i="1"/>
  <c r="P2850" i="1"/>
  <c r="Q2850" i="1"/>
  <c r="P2851" i="1"/>
  <c r="Q2851" i="1"/>
  <c r="P2852" i="1"/>
  <c r="Q2852" i="1"/>
  <c r="P2853" i="1"/>
  <c r="Q2853" i="1"/>
  <c r="P2854" i="1"/>
  <c r="Q2854" i="1"/>
  <c r="P2855" i="1"/>
  <c r="Q2855" i="1"/>
  <c r="P2856" i="1"/>
  <c r="Q2856" i="1"/>
  <c r="P2857" i="1"/>
  <c r="Q2857" i="1"/>
  <c r="P2858" i="1"/>
  <c r="Q2858" i="1"/>
  <c r="P2859" i="1"/>
  <c r="Q2859" i="1"/>
  <c r="P2860" i="1"/>
  <c r="Q2860" i="1"/>
  <c r="P2861" i="1"/>
  <c r="Q2861" i="1"/>
  <c r="P2862" i="1"/>
  <c r="Q2862" i="1"/>
  <c r="P2863" i="1"/>
  <c r="Q2863" i="1"/>
  <c r="P2864" i="1"/>
  <c r="Q2864" i="1"/>
  <c r="P2865" i="1"/>
  <c r="Q2865" i="1"/>
  <c r="P2866" i="1"/>
  <c r="Q2866" i="1"/>
  <c r="P2867" i="1"/>
  <c r="Q2867" i="1"/>
  <c r="P2868" i="1"/>
  <c r="Q2868" i="1"/>
  <c r="P2869" i="1"/>
  <c r="Q2869" i="1"/>
  <c r="P2870" i="1"/>
  <c r="Q2870" i="1"/>
  <c r="P2871" i="1"/>
  <c r="Q2871" i="1"/>
  <c r="P2872" i="1"/>
  <c r="Q2872" i="1"/>
  <c r="P2873" i="1"/>
  <c r="Q2873" i="1"/>
  <c r="P2874" i="1"/>
  <c r="Q2874" i="1"/>
  <c r="P2875" i="1"/>
  <c r="Q2875" i="1"/>
  <c r="P2876" i="1"/>
  <c r="Q2876" i="1"/>
  <c r="P2877" i="1"/>
  <c r="Q2877" i="1"/>
  <c r="P2878" i="1"/>
  <c r="Q2878" i="1"/>
  <c r="P2879" i="1"/>
  <c r="Q2879" i="1"/>
  <c r="P2880" i="1"/>
  <c r="Q2880" i="1"/>
  <c r="P2881" i="1"/>
  <c r="Q2881" i="1"/>
  <c r="P2882" i="1"/>
  <c r="Q2882" i="1"/>
  <c r="P2883" i="1"/>
  <c r="Q2883" i="1"/>
  <c r="P2884" i="1"/>
  <c r="Q2884" i="1"/>
  <c r="P2885" i="1"/>
  <c r="Q2885" i="1"/>
  <c r="P2886" i="1"/>
  <c r="Q2886" i="1"/>
  <c r="P2887" i="1"/>
  <c r="Q2887" i="1"/>
  <c r="P2888" i="1"/>
  <c r="Q2888" i="1"/>
  <c r="P2889" i="1"/>
  <c r="Q2889" i="1"/>
  <c r="P2890" i="1"/>
  <c r="Q2890" i="1"/>
  <c r="P2891" i="1"/>
  <c r="Q2891" i="1"/>
  <c r="P2892" i="1"/>
  <c r="Q2892" i="1"/>
  <c r="P2893" i="1"/>
  <c r="Q2893" i="1"/>
  <c r="P2894" i="1"/>
  <c r="Q2894" i="1"/>
  <c r="P2895" i="1"/>
  <c r="Q2895" i="1"/>
  <c r="P2896" i="1"/>
  <c r="Q2896" i="1"/>
  <c r="P2897" i="1"/>
  <c r="Q2897" i="1"/>
  <c r="P2898" i="1"/>
  <c r="Q2898" i="1"/>
  <c r="P2899" i="1"/>
  <c r="Q2899" i="1"/>
  <c r="P2900" i="1"/>
  <c r="Q2900" i="1"/>
  <c r="P2901" i="1"/>
  <c r="Q2901" i="1"/>
  <c r="P2902" i="1"/>
  <c r="Q2902" i="1"/>
  <c r="P2903" i="1"/>
  <c r="Q2903" i="1"/>
  <c r="P2904" i="1"/>
  <c r="Q2904" i="1"/>
  <c r="P2905" i="1"/>
  <c r="Q2905" i="1"/>
  <c r="P2906" i="1"/>
  <c r="Q2906" i="1"/>
  <c r="P2907" i="1"/>
  <c r="Q2907" i="1"/>
  <c r="P2908" i="1"/>
  <c r="Q2908" i="1"/>
  <c r="P2909" i="1"/>
  <c r="Q2909" i="1"/>
  <c r="P2910" i="1"/>
  <c r="Q2910" i="1"/>
  <c r="P2911" i="1"/>
  <c r="Q2911" i="1"/>
  <c r="P2912" i="1"/>
  <c r="Q2912" i="1"/>
  <c r="P2913" i="1"/>
  <c r="Q2913" i="1"/>
  <c r="P2914" i="1"/>
  <c r="Q2914" i="1"/>
  <c r="P2915" i="1"/>
  <c r="Q2915" i="1"/>
  <c r="P2916" i="1"/>
  <c r="Q2916" i="1"/>
  <c r="P2917" i="1"/>
  <c r="Q2917" i="1"/>
  <c r="P2918" i="1"/>
  <c r="Q2918" i="1"/>
  <c r="P2919" i="1"/>
  <c r="Q2919" i="1"/>
  <c r="P2920" i="1"/>
  <c r="Q2920" i="1"/>
  <c r="P2921" i="1"/>
  <c r="Q2921" i="1"/>
  <c r="P2922" i="1"/>
  <c r="Q2922" i="1"/>
  <c r="P2923" i="1"/>
  <c r="Q2923" i="1"/>
  <c r="P2924" i="1"/>
  <c r="Q2924" i="1"/>
  <c r="P2925" i="1"/>
  <c r="Q2925" i="1"/>
  <c r="P2926" i="1"/>
  <c r="Q2926" i="1"/>
  <c r="P2927" i="1"/>
  <c r="Q2927" i="1"/>
  <c r="P2928" i="1"/>
  <c r="Q2928" i="1"/>
  <c r="P2929" i="1"/>
  <c r="Q2929" i="1"/>
  <c r="P2930" i="1"/>
  <c r="Q2930" i="1"/>
  <c r="P2931" i="1"/>
  <c r="Q2931" i="1"/>
  <c r="P2932" i="1"/>
  <c r="Q2932" i="1"/>
  <c r="P2933" i="1"/>
  <c r="Q2933" i="1"/>
  <c r="P2934" i="1"/>
  <c r="Q2934" i="1"/>
  <c r="P2935" i="1"/>
  <c r="Q2935" i="1"/>
  <c r="P2936" i="1"/>
  <c r="Q2936" i="1"/>
  <c r="P2937" i="1"/>
  <c r="Q2937" i="1"/>
  <c r="P2938" i="1"/>
  <c r="Q2938" i="1"/>
  <c r="P2939" i="1"/>
  <c r="Q2939" i="1"/>
  <c r="P2940" i="1"/>
  <c r="Q2940" i="1"/>
  <c r="P2941" i="1"/>
  <c r="Q2941" i="1"/>
  <c r="P2942" i="1"/>
  <c r="Q2942" i="1"/>
  <c r="P2943" i="1"/>
  <c r="Q2943" i="1"/>
  <c r="P2944" i="1"/>
  <c r="Q2944" i="1"/>
  <c r="P2945" i="1"/>
  <c r="Q2945" i="1"/>
  <c r="P2946" i="1"/>
  <c r="Q2946" i="1"/>
  <c r="P2947" i="1"/>
  <c r="Q2947" i="1"/>
  <c r="P2948" i="1"/>
  <c r="Q2948" i="1"/>
  <c r="P2949" i="1"/>
  <c r="Q2949" i="1"/>
  <c r="P2950" i="1"/>
  <c r="Q2950" i="1"/>
  <c r="P2951" i="1"/>
  <c r="Q2951" i="1"/>
  <c r="P2952" i="1"/>
  <c r="Q2952" i="1"/>
  <c r="P2953" i="1"/>
  <c r="Q2953" i="1"/>
  <c r="P2954" i="1"/>
  <c r="Q2954" i="1"/>
  <c r="P2955" i="1"/>
  <c r="Q2955" i="1"/>
  <c r="P2956" i="1"/>
  <c r="Q2956" i="1"/>
  <c r="P2957" i="1"/>
  <c r="Q2957" i="1"/>
  <c r="P2958" i="1"/>
  <c r="Q2958" i="1"/>
  <c r="P2959" i="1"/>
  <c r="Q2959" i="1"/>
  <c r="P2960" i="1"/>
  <c r="Q2960" i="1"/>
  <c r="P2961" i="1"/>
  <c r="Q2961" i="1"/>
  <c r="P2962" i="1"/>
  <c r="Q2962" i="1"/>
  <c r="P2963" i="1"/>
  <c r="Q2963" i="1"/>
  <c r="P2964" i="1"/>
  <c r="Q2964" i="1"/>
  <c r="P2965" i="1"/>
  <c r="Q2965" i="1"/>
  <c r="P2966" i="1"/>
  <c r="Q2966" i="1"/>
  <c r="P2967" i="1"/>
  <c r="Q2967" i="1"/>
  <c r="P2968" i="1"/>
  <c r="Q2968" i="1"/>
  <c r="P2969" i="1"/>
  <c r="Q2969" i="1"/>
  <c r="P2970" i="1"/>
  <c r="Q2970" i="1"/>
  <c r="P2971" i="1"/>
  <c r="Q2971" i="1"/>
  <c r="P2972" i="1"/>
  <c r="Q2972" i="1"/>
  <c r="P2973" i="1"/>
  <c r="Q2973" i="1"/>
  <c r="P2974" i="1"/>
  <c r="Q2974" i="1"/>
  <c r="P2975" i="1"/>
  <c r="Q2975" i="1"/>
  <c r="P2976" i="1"/>
  <c r="Q2976" i="1"/>
  <c r="P2977" i="1"/>
  <c r="Q2977" i="1"/>
  <c r="P2978" i="1"/>
  <c r="Q2978" i="1"/>
  <c r="P2979" i="1"/>
  <c r="Q2979" i="1"/>
  <c r="P2980" i="1"/>
  <c r="Q2980" i="1"/>
  <c r="P2981" i="1"/>
  <c r="Q2981" i="1"/>
  <c r="P2982" i="1"/>
  <c r="Q2982" i="1"/>
  <c r="P2983" i="1"/>
  <c r="Q2983" i="1"/>
  <c r="P2984" i="1"/>
  <c r="Q2984" i="1"/>
  <c r="P2985" i="1"/>
  <c r="Q2985" i="1"/>
  <c r="P2986" i="1"/>
  <c r="Q2986" i="1"/>
  <c r="P2987" i="1"/>
  <c r="Q2987" i="1"/>
  <c r="P2988" i="1"/>
  <c r="Q2988" i="1"/>
  <c r="P2989" i="1"/>
  <c r="Q2989" i="1"/>
  <c r="P2990" i="1"/>
  <c r="Q2990" i="1"/>
  <c r="P2991" i="1"/>
  <c r="Q2991" i="1"/>
  <c r="P2992" i="1"/>
  <c r="Q2992" i="1"/>
  <c r="P2993" i="1"/>
  <c r="Q2993" i="1"/>
  <c r="P2994" i="1"/>
  <c r="Q2994" i="1"/>
  <c r="P2995" i="1"/>
  <c r="Q2995" i="1"/>
  <c r="P2996" i="1"/>
  <c r="Q2996" i="1"/>
  <c r="P2997" i="1"/>
  <c r="Q2997" i="1"/>
  <c r="P2998" i="1"/>
  <c r="Q2998" i="1"/>
  <c r="P2999" i="1"/>
  <c r="Q2999" i="1"/>
  <c r="P3000" i="1"/>
  <c r="Q3000" i="1"/>
  <c r="P3001" i="1"/>
  <c r="Q3001" i="1"/>
  <c r="P3002" i="1"/>
  <c r="Q3002" i="1"/>
  <c r="P3003" i="1"/>
  <c r="Q3003" i="1"/>
  <c r="P3004" i="1"/>
  <c r="Q3004" i="1"/>
  <c r="P3005" i="1"/>
  <c r="Q3005" i="1"/>
  <c r="P3006" i="1"/>
  <c r="Q3006" i="1"/>
  <c r="P3007" i="1"/>
  <c r="Q3007" i="1"/>
  <c r="P3008" i="1"/>
  <c r="Q3008" i="1"/>
  <c r="P3009" i="1"/>
  <c r="Q3009" i="1"/>
  <c r="P3010" i="1"/>
  <c r="Q3010" i="1"/>
  <c r="P3011" i="1"/>
  <c r="Q3011" i="1"/>
  <c r="P3012" i="1"/>
  <c r="Q3012" i="1"/>
  <c r="P3013" i="1"/>
  <c r="Q3013" i="1"/>
  <c r="P3014" i="1"/>
  <c r="Q3014" i="1"/>
  <c r="P3015" i="1"/>
  <c r="Q3015" i="1"/>
  <c r="P3016" i="1"/>
  <c r="Q3016" i="1"/>
  <c r="P3017" i="1"/>
  <c r="Q3017" i="1"/>
  <c r="P3018" i="1"/>
  <c r="Q3018" i="1"/>
  <c r="P3019" i="1"/>
  <c r="Q3019" i="1"/>
  <c r="P3020" i="1"/>
  <c r="Q3020" i="1"/>
  <c r="P3021" i="1"/>
  <c r="Q3021" i="1"/>
  <c r="P3022" i="1"/>
  <c r="Q3022" i="1"/>
  <c r="P3023" i="1"/>
  <c r="Q3023" i="1"/>
  <c r="P3024" i="1"/>
  <c r="Q3024" i="1"/>
  <c r="P3025" i="1"/>
  <c r="Q3025" i="1"/>
  <c r="P3026" i="1"/>
  <c r="Q3026" i="1"/>
  <c r="P3027" i="1"/>
  <c r="Q3027" i="1"/>
  <c r="P3028" i="1"/>
  <c r="Q3028" i="1"/>
  <c r="P3029" i="1"/>
  <c r="Q3029" i="1"/>
  <c r="P3030" i="1"/>
  <c r="Q3030" i="1"/>
  <c r="P3031" i="1"/>
  <c r="Q3031" i="1"/>
  <c r="P3032" i="1"/>
  <c r="Q3032" i="1"/>
  <c r="P3033" i="1"/>
  <c r="Q3033" i="1"/>
  <c r="P3034" i="1"/>
  <c r="Q3034" i="1"/>
  <c r="P3035" i="1"/>
  <c r="Q3035" i="1"/>
  <c r="P3036" i="1"/>
  <c r="Q3036" i="1"/>
  <c r="P3037" i="1"/>
  <c r="Q3037" i="1"/>
  <c r="P3038" i="1"/>
  <c r="Q3038" i="1"/>
  <c r="P3039" i="1"/>
  <c r="Q3039" i="1"/>
  <c r="P3040" i="1"/>
  <c r="Q3040" i="1"/>
  <c r="P3041" i="1"/>
  <c r="Q3041" i="1"/>
  <c r="P3042" i="1"/>
  <c r="Q3042" i="1"/>
  <c r="P3043" i="1"/>
  <c r="Q3043" i="1"/>
  <c r="P3044" i="1"/>
  <c r="Q3044" i="1"/>
  <c r="P3045" i="1"/>
  <c r="Q3045" i="1"/>
  <c r="P3046" i="1"/>
  <c r="Q3046" i="1"/>
  <c r="P3047" i="1"/>
  <c r="Q3047" i="1"/>
  <c r="P3048" i="1"/>
  <c r="Q3048" i="1"/>
  <c r="P3049" i="1"/>
  <c r="Q3049" i="1"/>
  <c r="P3050" i="1"/>
  <c r="Q3050" i="1"/>
  <c r="P3051" i="1"/>
  <c r="Q3051" i="1"/>
  <c r="P3052" i="1"/>
  <c r="Q3052" i="1"/>
  <c r="P3053" i="1"/>
  <c r="Q3053" i="1"/>
  <c r="P3054" i="1"/>
  <c r="Q3054" i="1"/>
  <c r="P3055" i="1"/>
  <c r="Q3055" i="1"/>
  <c r="P3056" i="1"/>
  <c r="Q3056" i="1"/>
  <c r="P3057" i="1"/>
  <c r="Q3057" i="1"/>
  <c r="P3058" i="1"/>
  <c r="Q3058" i="1"/>
  <c r="P3059" i="1"/>
  <c r="Q3059" i="1"/>
  <c r="P3060" i="1"/>
  <c r="Q3060" i="1"/>
  <c r="P3061" i="1"/>
  <c r="Q3061" i="1"/>
  <c r="P3062" i="1"/>
  <c r="Q3062" i="1"/>
  <c r="P3063" i="1"/>
  <c r="Q3063" i="1"/>
  <c r="P3064" i="1"/>
  <c r="Q3064" i="1"/>
  <c r="P3065" i="1"/>
  <c r="Q3065" i="1"/>
  <c r="P3066" i="1"/>
  <c r="Q3066" i="1"/>
  <c r="P3067" i="1"/>
  <c r="Q3067" i="1"/>
  <c r="P3068" i="1"/>
  <c r="Q3068" i="1"/>
  <c r="P3069" i="1"/>
  <c r="Q3069" i="1"/>
  <c r="P3070" i="1"/>
  <c r="Q3070" i="1"/>
  <c r="P3071" i="1"/>
  <c r="Q3071" i="1"/>
  <c r="P3072" i="1"/>
  <c r="Q3072" i="1"/>
  <c r="P3073" i="1"/>
  <c r="Q3073" i="1"/>
  <c r="P3074" i="1"/>
  <c r="Q3074" i="1"/>
  <c r="P3075" i="1"/>
  <c r="Q3075" i="1"/>
  <c r="P3076" i="1"/>
  <c r="Q3076" i="1"/>
  <c r="P3077" i="1"/>
  <c r="Q3077" i="1"/>
  <c r="P3078" i="1"/>
  <c r="Q3078" i="1"/>
  <c r="P3079" i="1"/>
  <c r="Q3079" i="1"/>
  <c r="P3080" i="1"/>
  <c r="Q3080" i="1"/>
  <c r="P3081" i="1"/>
  <c r="Q3081" i="1"/>
  <c r="P3082" i="1"/>
  <c r="Q3082" i="1"/>
  <c r="P3083" i="1"/>
  <c r="Q3083" i="1"/>
  <c r="P3084" i="1"/>
  <c r="Q3084" i="1"/>
  <c r="P3085" i="1"/>
  <c r="Q3085" i="1"/>
  <c r="P3086" i="1"/>
  <c r="Q3086" i="1"/>
  <c r="P3087" i="1"/>
  <c r="Q3087" i="1"/>
  <c r="P3088" i="1"/>
  <c r="Q3088" i="1"/>
  <c r="P3089" i="1"/>
  <c r="Q3089" i="1"/>
  <c r="P3090" i="1"/>
  <c r="Q3090" i="1"/>
  <c r="P3091" i="1"/>
  <c r="Q3091" i="1"/>
  <c r="P3092" i="1"/>
  <c r="Q3092" i="1"/>
  <c r="P3093" i="1"/>
  <c r="Q3093" i="1"/>
  <c r="P3094" i="1"/>
  <c r="Q3094" i="1"/>
  <c r="P3095" i="1"/>
  <c r="Q3095" i="1"/>
  <c r="P3096" i="1"/>
  <c r="Q3096" i="1"/>
  <c r="P3097" i="1"/>
  <c r="Q3097" i="1"/>
  <c r="P3098" i="1"/>
  <c r="Q3098" i="1"/>
  <c r="P3099" i="1"/>
  <c r="Q3099" i="1"/>
  <c r="P3100" i="1"/>
  <c r="Q3100" i="1"/>
  <c r="P3101" i="1"/>
  <c r="Q3101" i="1"/>
  <c r="P3102" i="1"/>
  <c r="Q3102" i="1"/>
  <c r="P3103" i="1"/>
  <c r="Q3103" i="1"/>
  <c r="P3104" i="1"/>
  <c r="Q3104" i="1"/>
  <c r="P3105" i="1"/>
  <c r="Q3105" i="1"/>
  <c r="P3106" i="1"/>
  <c r="Q3106" i="1"/>
  <c r="P3107" i="1"/>
  <c r="Q3107" i="1"/>
  <c r="P3108" i="1"/>
  <c r="Q3108" i="1"/>
  <c r="P3109" i="1"/>
  <c r="Q3109" i="1"/>
  <c r="P3110" i="1"/>
  <c r="Q3110" i="1"/>
  <c r="P3111" i="1"/>
  <c r="Q3111" i="1"/>
  <c r="P3112" i="1"/>
  <c r="Q3112" i="1"/>
  <c r="P3113" i="1"/>
  <c r="Q3113" i="1"/>
  <c r="P3114" i="1"/>
  <c r="Q3114" i="1"/>
  <c r="P3115" i="1"/>
  <c r="Q3115" i="1"/>
  <c r="P3116" i="1"/>
  <c r="Q3116" i="1"/>
  <c r="P3117" i="1"/>
  <c r="Q3117" i="1"/>
  <c r="P3118" i="1"/>
  <c r="Q3118" i="1"/>
  <c r="P3119" i="1"/>
  <c r="Q3119" i="1"/>
  <c r="P3120" i="1"/>
  <c r="Q3120" i="1"/>
  <c r="P3121" i="1"/>
  <c r="Q3121" i="1"/>
  <c r="P3122" i="1"/>
  <c r="Q3122" i="1"/>
  <c r="P3123" i="1"/>
  <c r="Q3123" i="1"/>
  <c r="P3124" i="1"/>
  <c r="Q3124" i="1"/>
  <c r="P3125" i="1"/>
  <c r="Q3125" i="1"/>
  <c r="P3126" i="1"/>
  <c r="Q3126" i="1"/>
  <c r="P3127" i="1"/>
  <c r="Q3127" i="1"/>
  <c r="P3128" i="1"/>
  <c r="Q3128" i="1"/>
  <c r="P3129" i="1"/>
  <c r="Q3129" i="1"/>
  <c r="P3130" i="1"/>
  <c r="Q3130" i="1"/>
  <c r="P3131" i="1"/>
  <c r="Q3131" i="1"/>
  <c r="P3132" i="1"/>
  <c r="Q3132" i="1"/>
  <c r="P3133" i="1"/>
  <c r="Q3133" i="1"/>
  <c r="P3134" i="1"/>
  <c r="Q3134" i="1"/>
  <c r="P3135" i="1"/>
  <c r="Q3135" i="1"/>
  <c r="P3136" i="1"/>
  <c r="Q3136" i="1"/>
  <c r="P3137" i="1"/>
  <c r="Q3137" i="1"/>
  <c r="P3138" i="1"/>
  <c r="Q3138" i="1"/>
  <c r="P3139" i="1"/>
  <c r="Q3139" i="1"/>
  <c r="P3140" i="1"/>
  <c r="Q3140" i="1"/>
  <c r="P3141" i="1"/>
  <c r="Q3141" i="1"/>
  <c r="P3142" i="1"/>
  <c r="Q3142" i="1"/>
  <c r="P3143" i="1"/>
  <c r="Q3143" i="1"/>
  <c r="P3144" i="1"/>
  <c r="Q3144" i="1"/>
  <c r="P3145" i="1"/>
  <c r="Q3145" i="1"/>
  <c r="P3146" i="1"/>
  <c r="Q3146" i="1"/>
  <c r="P3147" i="1"/>
  <c r="Q3147" i="1"/>
  <c r="P3148" i="1"/>
  <c r="Q3148" i="1"/>
  <c r="P3149" i="1"/>
  <c r="Q3149" i="1"/>
  <c r="P3150" i="1"/>
  <c r="Q3150" i="1"/>
  <c r="P3151" i="1"/>
  <c r="Q3151" i="1"/>
  <c r="P3152" i="1"/>
  <c r="Q3152" i="1"/>
  <c r="P3153" i="1"/>
  <c r="Q3153" i="1"/>
  <c r="P3154" i="1"/>
  <c r="Q3154" i="1"/>
  <c r="P3155" i="1"/>
  <c r="Q3155" i="1"/>
  <c r="P3156" i="1"/>
  <c r="Q3156" i="1"/>
  <c r="P3157" i="1"/>
  <c r="Q3157" i="1"/>
  <c r="P3158" i="1"/>
  <c r="Q3158" i="1"/>
  <c r="P3159" i="1"/>
  <c r="Q3159" i="1"/>
  <c r="P3160" i="1"/>
  <c r="Q3160" i="1"/>
  <c r="P3161" i="1"/>
  <c r="Q3161" i="1"/>
  <c r="P3162" i="1"/>
  <c r="Q3162" i="1"/>
  <c r="P3163" i="1"/>
  <c r="Q3163" i="1"/>
  <c r="P3164" i="1"/>
  <c r="Q3164" i="1"/>
  <c r="P3165" i="1"/>
  <c r="Q3165" i="1"/>
  <c r="P3166" i="1"/>
  <c r="Q3166" i="1"/>
  <c r="P3167" i="1"/>
  <c r="Q3167" i="1"/>
  <c r="P3168" i="1"/>
  <c r="Q3168" i="1"/>
  <c r="P3169" i="1"/>
  <c r="Q3169" i="1"/>
  <c r="P3170" i="1"/>
  <c r="Q3170" i="1"/>
  <c r="P3171" i="1"/>
  <c r="Q3171" i="1"/>
  <c r="P3172" i="1"/>
  <c r="Q3172" i="1"/>
  <c r="P3173" i="1"/>
  <c r="Q3173" i="1"/>
  <c r="P3174" i="1"/>
  <c r="Q3174" i="1"/>
  <c r="P3175" i="1"/>
  <c r="Q3175" i="1"/>
  <c r="P3176" i="1"/>
  <c r="Q3176" i="1"/>
  <c r="P3177" i="1"/>
  <c r="Q3177" i="1"/>
  <c r="P3178" i="1"/>
  <c r="Q3178" i="1"/>
  <c r="P3179" i="1"/>
  <c r="Q3179" i="1"/>
  <c r="P3180" i="1"/>
  <c r="Q3180" i="1"/>
  <c r="P3181" i="1"/>
  <c r="Q3181" i="1"/>
  <c r="P3182" i="1"/>
  <c r="Q3182" i="1"/>
  <c r="P3183" i="1"/>
  <c r="Q3183" i="1"/>
  <c r="P3184" i="1"/>
  <c r="Q3184" i="1"/>
  <c r="P3185" i="1"/>
  <c r="Q3185" i="1"/>
  <c r="P3186" i="1"/>
  <c r="Q3186" i="1"/>
  <c r="P3187" i="1"/>
  <c r="Q3187" i="1"/>
  <c r="P3188" i="1"/>
  <c r="Q3188" i="1"/>
  <c r="P3189" i="1"/>
  <c r="Q3189" i="1"/>
  <c r="P3190" i="1"/>
  <c r="Q3190" i="1"/>
  <c r="P3191" i="1"/>
  <c r="Q3191" i="1"/>
  <c r="P3192" i="1"/>
  <c r="Q3192" i="1"/>
  <c r="P3193" i="1"/>
  <c r="Q3193" i="1"/>
  <c r="P3194" i="1"/>
  <c r="Q3194" i="1"/>
  <c r="P3195" i="1"/>
  <c r="Q3195" i="1"/>
  <c r="P3196" i="1"/>
  <c r="Q3196" i="1"/>
  <c r="P3197" i="1"/>
  <c r="Q3197" i="1"/>
  <c r="P3198" i="1"/>
  <c r="Q3198" i="1"/>
  <c r="P3199" i="1"/>
  <c r="Q3199" i="1"/>
  <c r="P3200" i="1"/>
  <c r="Q3200" i="1"/>
  <c r="P3201" i="1"/>
  <c r="Q3201" i="1"/>
  <c r="P3202" i="1"/>
  <c r="Q3202" i="1"/>
  <c r="P3203" i="1"/>
  <c r="Q3203" i="1"/>
  <c r="P3204" i="1"/>
  <c r="Q3204" i="1"/>
  <c r="P3205" i="1"/>
  <c r="Q3205" i="1"/>
  <c r="P3206" i="1"/>
  <c r="Q3206" i="1"/>
  <c r="P3207" i="1"/>
  <c r="Q3207" i="1"/>
  <c r="P3208" i="1"/>
  <c r="Q3208" i="1"/>
  <c r="P3209" i="1"/>
  <c r="Q3209" i="1"/>
  <c r="P3210" i="1"/>
  <c r="Q3210" i="1"/>
  <c r="P3211" i="1"/>
  <c r="Q3211" i="1"/>
  <c r="P3212" i="1"/>
  <c r="Q3212" i="1"/>
  <c r="P3213" i="1"/>
  <c r="Q3213" i="1"/>
  <c r="P3214" i="1"/>
  <c r="Q3214" i="1"/>
  <c r="P3215" i="1"/>
  <c r="Q3215" i="1"/>
  <c r="P3216" i="1"/>
  <c r="Q3216" i="1"/>
  <c r="P3217" i="1"/>
  <c r="Q3217" i="1"/>
  <c r="P3218" i="1"/>
  <c r="Q3218" i="1"/>
  <c r="P3219" i="1"/>
  <c r="Q3219" i="1"/>
  <c r="P3220" i="1"/>
  <c r="Q3220" i="1"/>
  <c r="P3221" i="1"/>
  <c r="Q3221" i="1"/>
  <c r="P3222" i="1"/>
  <c r="Q3222" i="1"/>
  <c r="P3223" i="1"/>
  <c r="Q3223" i="1"/>
  <c r="P3224" i="1"/>
  <c r="Q3224" i="1"/>
  <c r="P3225" i="1"/>
  <c r="Q3225" i="1"/>
  <c r="P3226" i="1"/>
  <c r="Q3226" i="1"/>
  <c r="P3227" i="1"/>
  <c r="Q3227" i="1"/>
  <c r="P3228" i="1"/>
  <c r="Q3228" i="1"/>
  <c r="P3229" i="1"/>
  <c r="Q3229" i="1"/>
  <c r="P3230" i="1"/>
  <c r="Q3230" i="1"/>
  <c r="P3231" i="1"/>
  <c r="Q3231" i="1"/>
  <c r="P3232" i="1"/>
  <c r="Q3232" i="1"/>
  <c r="P3233" i="1"/>
  <c r="Q3233" i="1"/>
  <c r="P3234" i="1"/>
  <c r="Q3234" i="1"/>
  <c r="P3235" i="1"/>
  <c r="Q3235" i="1"/>
  <c r="P3236" i="1"/>
  <c r="Q3236" i="1"/>
  <c r="P3237" i="1"/>
  <c r="Q3237" i="1"/>
  <c r="P3238" i="1"/>
  <c r="Q3238" i="1"/>
  <c r="P3239" i="1"/>
  <c r="Q3239" i="1"/>
  <c r="P3240" i="1"/>
  <c r="Q3240" i="1"/>
  <c r="P3241" i="1"/>
  <c r="Q3241" i="1"/>
  <c r="P3242" i="1"/>
  <c r="Q3242" i="1"/>
  <c r="P3243" i="1"/>
  <c r="Q3243" i="1"/>
  <c r="P3244" i="1"/>
  <c r="Q3244" i="1"/>
  <c r="P3245" i="1"/>
  <c r="Q3245" i="1"/>
  <c r="P3246" i="1"/>
  <c r="Q3246" i="1"/>
  <c r="P3247" i="1"/>
  <c r="Q3247" i="1"/>
  <c r="P3248" i="1"/>
  <c r="Q3248" i="1"/>
  <c r="P3249" i="1"/>
  <c r="Q3249" i="1"/>
  <c r="P3250" i="1"/>
  <c r="Q3250" i="1"/>
  <c r="P3251" i="1"/>
  <c r="Q3251" i="1"/>
  <c r="P3252" i="1"/>
  <c r="Q3252" i="1"/>
  <c r="P3253" i="1"/>
  <c r="Q3253" i="1"/>
  <c r="P3254" i="1"/>
  <c r="Q3254" i="1"/>
  <c r="P3255" i="1"/>
  <c r="Q3255" i="1"/>
  <c r="P3256" i="1"/>
  <c r="Q3256" i="1"/>
  <c r="P3257" i="1"/>
  <c r="Q3257" i="1"/>
  <c r="P3258" i="1"/>
  <c r="Q3258" i="1"/>
  <c r="P3259" i="1"/>
  <c r="Q3259" i="1"/>
  <c r="P3260" i="1"/>
  <c r="Q3260" i="1"/>
  <c r="P3261" i="1"/>
  <c r="Q3261" i="1"/>
  <c r="P3262" i="1"/>
  <c r="Q3262" i="1"/>
  <c r="P3263" i="1"/>
  <c r="Q3263" i="1"/>
  <c r="P3264" i="1"/>
  <c r="Q3264" i="1"/>
  <c r="P3265" i="1"/>
  <c r="Q3265" i="1"/>
  <c r="P3266" i="1"/>
  <c r="Q3266" i="1"/>
  <c r="P3267" i="1"/>
  <c r="Q3267" i="1"/>
  <c r="P3268" i="1"/>
  <c r="Q3268" i="1"/>
  <c r="P3269" i="1"/>
  <c r="Q3269" i="1"/>
  <c r="P3270" i="1"/>
  <c r="Q3270" i="1"/>
  <c r="P3271" i="1"/>
  <c r="Q3271" i="1"/>
  <c r="P3272" i="1"/>
  <c r="Q3272" i="1"/>
  <c r="P3273" i="1"/>
  <c r="Q3273" i="1"/>
  <c r="P3274" i="1"/>
  <c r="Q3274" i="1"/>
  <c r="P3275" i="1"/>
  <c r="Q3275" i="1"/>
  <c r="P3276" i="1"/>
  <c r="Q3276" i="1"/>
  <c r="P3277" i="1"/>
  <c r="Q3277" i="1"/>
  <c r="P3278" i="1"/>
  <c r="Q3278" i="1"/>
  <c r="P3279" i="1"/>
  <c r="Q3279" i="1"/>
  <c r="P3280" i="1"/>
  <c r="Q3280" i="1"/>
  <c r="P3281" i="1"/>
  <c r="Q3281" i="1"/>
  <c r="P3282" i="1"/>
  <c r="Q3282" i="1"/>
  <c r="P3283" i="1"/>
  <c r="Q3283" i="1"/>
  <c r="P3284" i="1"/>
  <c r="Q3284" i="1"/>
  <c r="P3285" i="1"/>
  <c r="Q3285" i="1"/>
  <c r="P3286" i="1"/>
  <c r="Q3286" i="1"/>
  <c r="P3287" i="1"/>
  <c r="Q3287" i="1"/>
  <c r="P3288" i="1"/>
  <c r="Q3288" i="1"/>
  <c r="P3289" i="1"/>
  <c r="Q3289" i="1"/>
  <c r="P3290" i="1"/>
  <c r="Q3290" i="1"/>
  <c r="P3291" i="1"/>
  <c r="Q3291" i="1"/>
  <c r="P3292" i="1"/>
  <c r="Q3292" i="1"/>
  <c r="P3293" i="1"/>
  <c r="Q3293" i="1"/>
  <c r="P3294" i="1"/>
  <c r="Q3294" i="1"/>
  <c r="P3295" i="1"/>
  <c r="Q3295" i="1"/>
  <c r="P3296" i="1"/>
  <c r="Q3296" i="1"/>
  <c r="P3297" i="1"/>
  <c r="Q3297" i="1"/>
  <c r="P3298" i="1"/>
  <c r="Q3298" i="1"/>
  <c r="P3299" i="1"/>
  <c r="Q3299" i="1"/>
  <c r="P3300" i="1"/>
  <c r="Q3300" i="1"/>
  <c r="P3301" i="1"/>
  <c r="Q3301" i="1"/>
  <c r="P3302" i="1"/>
  <c r="Q3302" i="1"/>
  <c r="P3303" i="1"/>
  <c r="Q3303" i="1"/>
  <c r="P3304" i="1"/>
  <c r="Q3304" i="1"/>
  <c r="P3305" i="1"/>
  <c r="Q3305" i="1"/>
  <c r="P3306" i="1"/>
  <c r="Q3306" i="1"/>
  <c r="P3307" i="1"/>
  <c r="Q3307" i="1"/>
  <c r="P3308" i="1"/>
  <c r="Q3308" i="1"/>
  <c r="P3309" i="1"/>
  <c r="Q3309" i="1"/>
  <c r="P3310" i="1"/>
  <c r="Q3310" i="1"/>
  <c r="P3311" i="1"/>
  <c r="Q3311" i="1"/>
  <c r="P3312" i="1"/>
  <c r="Q3312" i="1"/>
  <c r="P3313" i="1"/>
  <c r="Q3313" i="1"/>
  <c r="P3314" i="1"/>
  <c r="Q3314" i="1"/>
  <c r="P3315" i="1"/>
  <c r="Q3315" i="1"/>
  <c r="P3316" i="1"/>
  <c r="Q3316" i="1"/>
  <c r="P3317" i="1"/>
  <c r="Q3317" i="1"/>
  <c r="P3318" i="1"/>
  <c r="Q3318" i="1"/>
  <c r="P3319" i="1"/>
  <c r="Q3319" i="1"/>
  <c r="P3320" i="1"/>
  <c r="Q3320" i="1"/>
  <c r="P3321" i="1"/>
  <c r="Q3321" i="1"/>
  <c r="P3322" i="1"/>
  <c r="Q3322" i="1"/>
  <c r="P3323" i="1"/>
  <c r="Q3323" i="1"/>
  <c r="P3324" i="1"/>
  <c r="Q3324" i="1"/>
  <c r="P3325" i="1"/>
  <c r="Q3325" i="1"/>
  <c r="P3326" i="1"/>
  <c r="Q3326" i="1"/>
  <c r="P3327" i="1"/>
  <c r="Q3327" i="1"/>
  <c r="P3328" i="1"/>
  <c r="Q3328" i="1"/>
  <c r="P3329" i="1"/>
  <c r="Q3329" i="1"/>
  <c r="P3330" i="1"/>
  <c r="Q3330" i="1"/>
  <c r="P3331" i="1"/>
  <c r="Q3331" i="1"/>
  <c r="P3332" i="1"/>
  <c r="Q3332" i="1"/>
  <c r="P3333" i="1"/>
  <c r="Q3333" i="1"/>
  <c r="P3334" i="1"/>
  <c r="Q3334" i="1"/>
  <c r="P3335" i="1"/>
  <c r="Q3335" i="1"/>
  <c r="P3336" i="1"/>
  <c r="Q3336" i="1"/>
  <c r="P3337" i="1"/>
  <c r="Q3337" i="1"/>
  <c r="P3338" i="1"/>
  <c r="Q3338" i="1"/>
  <c r="P3339" i="1"/>
  <c r="Q3339" i="1"/>
  <c r="P3340" i="1"/>
  <c r="Q3340" i="1"/>
  <c r="P3341" i="1"/>
  <c r="Q3341" i="1"/>
  <c r="P3342" i="1"/>
  <c r="Q3342" i="1"/>
  <c r="P3343" i="1"/>
  <c r="Q3343" i="1"/>
  <c r="P3344" i="1"/>
  <c r="Q3344" i="1"/>
  <c r="P3345" i="1"/>
  <c r="Q3345" i="1"/>
  <c r="P3346" i="1"/>
  <c r="Q3346" i="1"/>
  <c r="P3347" i="1"/>
  <c r="Q3347" i="1"/>
  <c r="P3348" i="1"/>
  <c r="Q3348" i="1"/>
  <c r="P3349" i="1"/>
  <c r="Q3349" i="1"/>
  <c r="P3350" i="1"/>
  <c r="Q3350" i="1"/>
  <c r="P3351" i="1"/>
  <c r="Q3351" i="1"/>
  <c r="P3352" i="1"/>
  <c r="Q3352" i="1"/>
  <c r="P3353" i="1"/>
  <c r="Q3353" i="1"/>
  <c r="P3354" i="1"/>
  <c r="Q3354" i="1"/>
  <c r="P3355" i="1"/>
  <c r="Q3355" i="1"/>
  <c r="P3356" i="1"/>
  <c r="Q3356" i="1"/>
  <c r="P3357" i="1"/>
  <c r="Q3357" i="1"/>
  <c r="P3358" i="1"/>
  <c r="Q3358" i="1"/>
  <c r="P3359" i="1"/>
  <c r="Q3359" i="1"/>
  <c r="P3360" i="1"/>
  <c r="Q3360" i="1"/>
  <c r="P3361" i="1"/>
  <c r="Q3361" i="1"/>
  <c r="Q3362" i="1"/>
  <c r="P3363" i="1"/>
  <c r="Q3363" i="1"/>
  <c r="P3364" i="1"/>
  <c r="Q3364" i="1"/>
  <c r="P3365" i="1"/>
  <c r="Q3365" i="1"/>
  <c r="P3366" i="1"/>
  <c r="Q3366" i="1"/>
  <c r="P3367" i="1"/>
  <c r="Q3367" i="1"/>
  <c r="P3368" i="1"/>
  <c r="Q3368" i="1"/>
  <c r="P3369" i="1"/>
  <c r="Q3369" i="1"/>
  <c r="P3370" i="1"/>
  <c r="Q3370" i="1"/>
  <c r="P3371" i="1"/>
  <c r="Q3371" i="1"/>
  <c r="P3372" i="1"/>
  <c r="Q3372" i="1"/>
  <c r="P3373" i="1"/>
  <c r="Q3373" i="1"/>
  <c r="P3374" i="1"/>
  <c r="Q3374" i="1"/>
  <c r="P3375" i="1"/>
  <c r="Q3375" i="1"/>
  <c r="P3376" i="1"/>
  <c r="Q3376" i="1"/>
  <c r="P3377" i="1"/>
  <c r="Q3377" i="1"/>
  <c r="P3378" i="1"/>
  <c r="Q3378" i="1"/>
  <c r="P3379" i="1"/>
  <c r="Q3379" i="1"/>
  <c r="P3380" i="1"/>
  <c r="Q3380" i="1"/>
  <c r="P3381" i="1"/>
  <c r="Q3381" i="1"/>
  <c r="P3382" i="1"/>
  <c r="Q3382" i="1"/>
  <c r="P3383" i="1"/>
  <c r="Q3383" i="1"/>
  <c r="P3384" i="1"/>
  <c r="Q3384" i="1"/>
  <c r="P3385" i="1"/>
  <c r="Q3385" i="1"/>
  <c r="P3386" i="1"/>
  <c r="Q3386" i="1"/>
  <c r="P3387" i="1"/>
  <c r="Q3387" i="1"/>
  <c r="P3388" i="1"/>
  <c r="Q3388" i="1"/>
  <c r="P3389" i="1"/>
  <c r="Q3389" i="1"/>
  <c r="P3390" i="1"/>
  <c r="Q3390" i="1"/>
  <c r="P3391" i="1"/>
  <c r="Q3391" i="1"/>
  <c r="P3392" i="1"/>
  <c r="Q3392" i="1"/>
  <c r="P3393" i="1"/>
  <c r="Q3393" i="1"/>
  <c r="P3394" i="1"/>
  <c r="Q3394" i="1"/>
  <c r="P3395" i="1"/>
  <c r="Q3395" i="1"/>
  <c r="P3396" i="1"/>
  <c r="Q3396" i="1"/>
  <c r="P3397" i="1"/>
  <c r="Q3397" i="1"/>
  <c r="P3398" i="1"/>
  <c r="Q3398" i="1"/>
  <c r="P3399" i="1"/>
  <c r="Q3399" i="1"/>
  <c r="P3400" i="1"/>
  <c r="Q3400" i="1"/>
  <c r="P3401" i="1"/>
  <c r="Q3401" i="1"/>
  <c r="P3402" i="1"/>
  <c r="Q3402" i="1"/>
  <c r="P3403" i="1"/>
  <c r="Q3403" i="1"/>
  <c r="P3404" i="1"/>
  <c r="Q3404" i="1"/>
  <c r="P3405" i="1"/>
  <c r="Q3405" i="1"/>
  <c r="P3406" i="1"/>
  <c r="Q3406" i="1"/>
  <c r="P3407" i="1"/>
  <c r="Q3407" i="1"/>
  <c r="P3408" i="1"/>
  <c r="Q3408" i="1"/>
  <c r="P3409" i="1"/>
  <c r="Q3409" i="1"/>
  <c r="P3410" i="1"/>
  <c r="Q3410" i="1"/>
  <c r="P3411" i="1"/>
  <c r="Q3411" i="1"/>
  <c r="P3412" i="1"/>
  <c r="Q3412" i="1"/>
  <c r="P3413" i="1"/>
  <c r="Q3413" i="1"/>
  <c r="P3414" i="1"/>
  <c r="Q3414" i="1"/>
  <c r="P3415" i="1"/>
  <c r="Q3415" i="1"/>
  <c r="P3416" i="1"/>
  <c r="Q3416" i="1"/>
  <c r="P3417" i="1"/>
  <c r="Q3417" i="1"/>
  <c r="P3418" i="1"/>
  <c r="Q3418" i="1"/>
  <c r="P3419" i="1"/>
  <c r="Q3419" i="1"/>
  <c r="P3420" i="1"/>
  <c r="Q3420" i="1"/>
  <c r="P3421" i="1"/>
  <c r="Q3421" i="1"/>
  <c r="P3422" i="1"/>
  <c r="Q3422" i="1"/>
  <c r="P3423" i="1"/>
  <c r="Q3423" i="1"/>
  <c r="P3424" i="1"/>
  <c r="Q3424" i="1"/>
  <c r="P3425" i="1"/>
  <c r="Q3425" i="1"/>
  <c r="P3426" i="1"/>
  <c r="Q3426" i="1"/>
  <c r="P3427" i="1"/>
  <c r="Q3427" i="1"/>
  <c r="P3428" i="1"/>
  <c r="Q3428" i="1"/>
  <c r="P3429" i="1"/>
  <c r="Q3429" i="1"/>
  <c r="P3430" i="1"/>
  <c r="Q3430" i="1"/>
  <c r="P3431" i="1"/>
  <c r="Q3431" i="1"/>
  <c r="P3432" i="1"/>
  <c r="Q3432" i="1"/>
  <c r="P3433" i="1"/>
  <c r="Q3433" i="1"/>
  <c r="P3434" i="1"/>
  <c r="Q3434" i="1"/>
  <c r="P3435" i="1"/>
  <c r="Q3435" i="1"/>
  <c r="P3436" i="1"/>
  <c r="Q3436" i="1"/>
  <c r="P3437" i="1"/>
  <c r="Q3437" i="1"/>
  <c r="P3438" i="1"/>
  <c r="Q3438" i="1"/>
  <c r="P3439" i="1"/>
  <c r="Q3439" i="1"/>
  <c r="P3440" i="1"/>
  <c r="Q3440" i="1"/>
  <c r="P3441" i="1"/>
  <c r="Q3441" i="1"/>
  <c r="P3442" i="1"/>
  <c r="Q3442" i="1"/>
  <c r="P3443" i="1"/>
  <c r="Q3443" i="1"/>
  <c r="P3444" i="1"/>
  <c r="Q3444" i="1"/>
  <c r="P3445" i="1"/>
  <c r="Q3445" i="1"/>
  <c r="P3446" i="1"/>
  <c r="Q3446" i="1"/>
  <c r="P3447" i="1"/>
  <c r="Q3447" i="1"/>
  <c r="P3448" i="1"/>
  <c r="Q3448" i="1"/>
  <c r="P3449" i="1"/>
  <c r="Q3449" i="1"/>
  <c r="P3450" i="1"/>
  <c r="Q3450" i="1"/>
  <c r="P3451" i="1"/>
  <c r="Q3451" i="1"/>
  <c r="P3452" i="1"/>
  <c r="Q3452" i="1"/>
  <c r="P3453" i="1"/>
  <c r="Q3453" i="1"/>
  <c r="P3454" i="1"/>
  <c r="Q3454" i="1"/>
  <c r="P3455" i="1"/>
  <c r="Q3455" i="1"/>
  <c r="P3456" i="1"/>
  <c r="Q3456" i="1"/>
  <c r="P3457" i="1"/>
  <c r="Q3457" i="1"/>
  <c r="P3458" i="1"/>
  <c r="Q3458" i="1"/>
  <c r="P3459" i="1"/>
  <c r="Q3459" i="1"/>
  <c r="P3460" i="1"/>
  <c r="Q3460" i="1"/>
  <c r="P3461" i="1"/>
  <c r="Q3461" i="1"/>
  <c r="P3462" i="1"/>
  <c r="Q3462" i="1"/>
  <c r="P3463" i="1"/>
  <c r="Q3463" i="1"/>
  <c r="P3464" i="1"/>
  <c r="Q3464" i="1"/>
  <c r="P3465" i="1"/>
  <c r="Q3465" i="1"/>
  <c r="P3466" i="1"/>
  <c r="Q3466" i="1"/>
  <c r="P3467" i="1"/>
  <c r="Q3467" i="1"/>
  <c r="P3468" i="1"/>
  <c r="Q3468" i="1"/>
  <c r="P3469" i="1"/>
  <c r="Q3469" i="1"/>
  <c r="P3470" i="1"/>
  <c r="Q3470" i="1"/>
  <c r="P3471" i="1"/>
  <c r="Q3471" i="1"/>
  <c r="P3472" i="1"/>
  <c r="Q3472" i="1"/>
  <c r="P3473" i="1"/>
  <c r="Q3473" i="1"/>
  <c r="P3474" i="1"/>
  <c r="Q3474" i="1"/>
  <c r="P3475" i="1"/>
  <c r="Q3475" i="1"/>
  <c r="P3476" i="1"/>
  <c r="Q3476" i="1"/>
  <c r="P3477" i="1"/>
  <c r="Q3477" i="1"/>
  <c r="P3478" i="1"/>
  <c r="Q3478" i="1"/>
  <c r="P3479" i="1"/>
  <c r="Q3479" i="1"/>
  <c r="P3480" i="1"/>
  <c r="Q3480" i="1"/>
  <c r="P3481" i="1"/>
  <c r="Q3481" i="1"/>
  <c r="P3482" i="1"/>
  <c r="Q3482" i="1"/>
  <c r="P3483" i="1"/>
  <c r="Q3483" i="1"/>
  <c r="P3484" i="1"/>
  <c r="Q3484" i="1"/>
  <c r="P3485" i="1"/>
  <c r="Q3485" i="1"/>
  <c r="P3486" i="1"/>
  <c r="Q3486" i="1"/>
  <c r="P3487" i="1"/>
  <c r="Q3487" i="1"/>
  <c r="P3488" i="1"/>
  <c r="Q3488" i="1"/>
  <c r="P3489" i="1"/>
  <c r="Q3489" i="1"/>
  <c r="P3490" i="1"/>
  <c r="Q3490" i="1"/>
  <c r="P3491" i="1"/>
  <c r="Q3491" i="1"/>
  <c r="P3492" i="1"/>
  <c r="Q3492" i="1"/>
  <c r="P3493" i="1"/>
  <c r="Q3493" i="1"/>
  <c r="P3494" i="1"/>
  <c r="Q3494" i="1"/>
  <c r="P3495" i="1"/>
  <c r="Q3495" i="1"/>
  <c r="P3496" i="1"/>
  <c r="Q3496" i="1"/>
  <c r="P3497" i="1"/>
  <c r="Q3497" i="1"/>
  <c r="P3498" i="1"/>
  <c r="Q3498" i="1"/>
  <c r="P3499" i="1"/>
  <c r="Q3499" i="1"/>
  <c r="P3500" i="1"/>
  <c r="Q3500" i="1"/>
  <c r="P3501" i="1"/>
  <c r="Q3501" i="1"/>
  <c r="P3502" i="1"/>
  <c r="Q3502" i="1"/>
  <c r="P3503" i="1"/>
  <c r="Q3503" i="1"/>
  <c r="P3504" i="1"/>
  <c r="Q3504" i="1"/>
  <c r="P3505" i="1"/>
  <c r="Q3505" i="1"/>
  <c r="P3506" i="1"/>
  <c r="Q3506" i="1"/>
  <c r="P3507" i="1"/>
  <c r="Q3507" i="1"/>
  <c r="P3508" i="1"/>
  <c r="Q3508" i="1"/>
  <c r="P3509" i="1"/>
  <c r="Q3509" i="1"/>
  <c r="P3510" i="1"/>
  <c r="Q3510" i="1"/>
  <c r="P3511" i="1"/>
  <c r="Q3511" i="1"/>
  <c r="P3512" i="1"/>
  <c r="Q3512" i="1"/>
  <c r="P3513" i="1"/>
  <c r="Q3513" i="1"/>
  <c r="P3514" i="1"/>
  <c r="Q3514" i="1"/>
  <c r="P3515" i="1"/>
  <c r="Q3515" i="1"/>
  <c r="P3516" i="1"/>
  <c r="Q3516" i="1"/>
  <c r="P3517" i="1"/>
  <c r="Q3517" i="1"/>
  <c r="P3518" i="1"/>
  <c r="Q3518" i="1"/>
  <c r="P3519" i="1"/>
  <c r="Q3519" i="1"/>
  <c r="P3520" i="1"/>
  <c r="Q3520" i="1"/>
  <c r="P3521" i="1"/>
  <c r="Q3521" i="1"/>
  <c r="P3522" i="1"/>
  <c r="Q3522" i="1"/>
  <c r="P3523" i="1"/>
  <c r="Q3523" i="1"/>
  <c r="P3524" i="1"/>
  <c r="Q3524" i="1"/>
  <c r="P3525" i="1"/>
  <c r="Q3525" i="1"/>
  <c r="P3526" i="1"/>
  <c r="Q3526" i="1"/>
  <c r="P3527" i="1"/>
  <c r="Q3527" i="1"/>
  <c r="P3528" i="1"/>
  <c r="Q3528" i="1"/>
  <c r="P3529" i="1"/>
  <c r="Q3529" i="1"/>
  <c r="P3530" i="1"/>
  <c r="Q3530" i="1"/>
  <c r="P3531" i="1"/>
  <c r="Q3531" i="1"/>
  <c r="P3532" i="1"/>
  <c r="Q3532" i="1"/>
  <c r="P3533" i="1"/>
  <c r="Q3533" i="1"/>
  <c r="P3534" i="1"/>
  <c r="Q3534" i="1"/>
  <c r="P3535" i="1"/>
  <c r="Q3535" i="1"/>
  <c r="P3536" i="1"/>
  <c r="Q3536" i="1"/>
  <c r="P3537" i="1"/>
  <c r="Q3537" i="1"/>
  <c r="P3538" i="1"/>
  <c r="Q3538" i="1"/>
  <c r="P3539" i="1"/>
  <c r="Q3539" i="1"/>
  <c r="P3540" i="1"/>
  <c r="Q3540" i="1"/>
  <c r="P3541" i="1"/>
  <c r="Q3541" i="1"/>
  <c r="P3542" i="1"/>
  <c r="Q3542" i="1"/>
  <c r="P3543" i="1"/>
  <c r="Q3543" i="1"/>
  <c r="P3544" i="1"/>
  <c r="Q3544" i="1"/>
  <c r="P3545" i="1"/>
  <c r="Q3545" i="1"/>
  <c r="P3546" i="1"/>
  <c r="Q3546" i="1"/>
  <c r="P3547" i="1"/>
  <c r="Q3547" i="1"/>
  <c r="P3548" i="1"/>
  <c r="Q3548" i="1"/>
  <c r="P3549" i="1"/>
  <c r="Q3549" i="1"/>
  <c r="P3550" i="1"/>
  <c r="Q3550" i="1"/>
  <c r="P3551" i="1"/>
  <c r="Q3551" i="1"/>
  <c r="P3552" i="1"/>
  <c r="Q3552" i="1"/>
  <c r="P3553" i="1"/>
  <c r="Q3553" i="1"/>
  <c r="P3554" i="1"/>
  <c r="Q3554" i="1"/>
  <c r="P3555" i="1"/>
  <c r="Q3555" i="1"/>
  <c r="P3556" i="1"/>
  <c r="Q3556" i="1"/>
  <c r="P3557" i="1"/>
  <c r="Q3557" i="1"/>
  <c r="P3558" i="1"/>
  <c r="Q3558" i="1"/>
  <c r="P3559" i="1"/>
  <c r="Q3559" i="1"/>
  <c r="P3560" i="1"/>
  <c r="Q3560" i="1"/>
  <c r="P3561" i="1"/>
  <c r="Q3561" i="1"/>
  <c r="P3562" i="1"/>
  <c r="Q3562" i="1"/>
  <c r="P3563" i="1"/>
  <c r="Q3563" i="1"/>
  <c r="P3564" i="1"/>
  <c r="Q3564" i="1"/>
  <c r="P3565" i="1"/>
  <c r="Q3565" i="1"/>
  <c r="P3566" i="1"/>
  <c r="Q3566" i="1"/>
  <c r="P3567" i="1"/>
  <c r="Q3567" i="1"/>
  <c r="P3568" i="1"/>
  <c r="Q3568" i="1"/>
  <c r="P3569" i="1"/>
  <c r="Q3569" i="1"/>
  <c r="P3570" i="1"/>
  <c r="Q3570" i="1"/>
  <c r="P3571" i="1"/>
  <c r="Q3571" i="1"/>
  <c r="P3572" i="1"/>
  <c r="Q3572" i="1"/>
  <c r="P3573" i="1"/>
  <c r="Q3573" i="1"/>
  <c r="P3574" i="1"/>
  <c r="Q3574" i="1"/>
  <c r="P3575" i="1"/>
  <c r="Q3575" i="1"/>
  <c r="P3576" i="1"/>
  <c r="Q3576" i="1"/>
  <c r="P3577" i="1"/>
  <c r="Q3577" i="1"/>
  <c r="P3578" i="1"/>
  <c r="Q3578" i="1"/>
  <c r="P3579" i="1"/>
  <c r="Q3579" i="1"/>
  <c r="P3580" i="1"/>
  <c r="Q3580" i="1"/>
  <c r="P3581" i="1"/>
  <c r="Q3581" i="1"/>
  <c r="P3582" i="1"/>
  <c r="Q3582" i="1"/>
  <c r="P3583" i="1"/>
  <c r="Q3583" i="1"/>
  <c r="P3584" i="1"/>
  <c r="Q3584" i="1"/>
  <c r="P3585" i="1"/>
  <c r="Q3585" i="1"/>
  <c r="P3586" i="1"/>
  <c r="Q3586" i="1"/>
  <c r="P3587" i="1"/>
  <c r="Q3587" i="1"/>
  <c r="P3588" i="1"/>
  <c r="Q3588" i="1"/>
  <c r="P3589" i="1"/>
  <c r="Q3589" i="1"/>
  <c r="P3590" i="1"/>
  <c r="Q3590" i="1"/>
  <c r="P3591" i="1"/>
  <c r="Q3591" i="1"/>
  <c r="P3592" i="1"/>
  <c r="Q3592" i="1"/>
  <c r="P3593" i="1"/>
  <c r="Q3593" i="1"/>
  <c r="P3594" i="1"/>
  <c r="Q3594" i="1"/>
  <c r="P3595" i="1"/>
  <c r="Q3595" i="1"/>
  <c r="P3596" i="1"/>
  <c r="Q3596" i="1"/>
  <c r="P3597" i="1"/>
  <c r="Q3597" i="1"/>
  <c r="P3598" i="1"/>
  <c r="Q3598" i="1"/>
  <c r="P3599" i="1"/>
  <c r="Q3599" i="1"/>
  <c r="P3600" i="1"/>
  <c r="Q3600" i="1"/>
  <c r="P3601" i="1"/>
  <c r="Q3601" i="1"/>
  <c r="P3602" i="1"/>
  <c r="Q3602" i="1"/>
  <c r="P3603" i="1"/>
  <c r="Q3603" i="1"/>
  <c r="P3604" i="1"/>
  <c r="Q3604" i="1"/>
  <c r="P3605" i="1"/>
  <c r="Q3605" i="1"/>
  <c r="P3606" i="1"/>
  <c r="Q3606" i="1"/>
  <c r="P3607" i="1"/>
  <c r="Q3607" i="1"/>
  <c r="P3608" i="1"/>
  <c r="Q3608" i="1"/>
  <c r="P3609" i="1"/>
  <c r="Q3609" i="1"/>
  <c r="P3610" i="1"/>
  <c r="Q3610" i="1"/>
  <c r="P3611" i="1"/>
  <c r="Q3611" i="1"/>
  <c r="P3612" i="1"/>
  <c r="Q3612" i="1"/>
  <c r="P3613" i="1"/>
  <c r="Q3613" i="1"/>
  <c r="P3614" i="1"/>
  <c r="Q3614" i="1"/>
  <c r="P3615" i="1"/>
  <c r="Q3615" i="1"/>
  <c r="P3616" i="1"/>
  <c r="Q3616" i="1"/>
  <c r="P3617" i="1"/>
  <c r="Q3617" i="1"/>
  <c r="P3618" i="1"/>
  <c r="Q3618" i="1"/>
  <c r="P3619" i="1"/>
  <c r="Q3619" i="1"/>
  <c r="P3620" i="1"/>
  <c r="Q3620" i="1"/>
  <c r="P3621" i="1"/>
  <c r="Q3621" i="1"/>
  <c r="P3622" i="1"/>
  <c r="Q3622" i="1"/>
  <c r="P3623" i="1"/>
  <c r="Q3623" i="1"/>
  <c r="P3624" i="1"/>
  <c r="Q3624" i="1"/>
  <c r="P3625" i="1"/>
  <c r="Q3625" i="1"/>
  <c r="P3626" i="1"/>
  <c r="Q3626" i="1"/>
  <c r="P3627" i="1"/>
  <c r="Q3627" i="1"/>
  <c r="P3628" i="1"/>
  <c r="Q3628" i="1"/>
  <c r="P3629" i="1"/>
  <c r="Q3629" i="1"/>
  <c r="P3630" i="1"/>
  <c r="Q3630" i="1"/>
  <c r="P3631" i="1"/>
  <c r="Q3631" i="1"/>
  <c r="P3632" i="1"/>
  <c r="Q3632" i="1"/>
  <c r="P3633" i="1"/>
  <c r="Q3633" i="1"/>
  <c r="P3634" i="1"/>
  <c r="Q3634" i="1"/>
  <c r="P3635" i="1"/>
  <c r="Q3635" i="1"/>
  <c r="P3636" i="1"/>
  <c r="Q3636" i="1"/>
  <c r="P3637" i="1"/>
  <c r="Q3637" i="1"/>
  <c r="P3638" i="1"/>
  <c r="Q3638" i="1"/>
  <c r="P3639" i="1"/>
  <c r="Q3639" i="1"/>
  <c r="P3640" i="1"/>
  <c r="Q3640" i="1"/>
  <c r="P3641" i="1"/>
  <c r="Q3641" i="1"/>
  <c r="P3642" i="1"/>
  <c r="Q3642" i="1"/>
  <c r="P3643" i="1"/>
  <c r="Q3643" i="1"/>
  <c r="P3644" i="1"/>
  <c r="Q3644" i="1"/>
  <c r="P3645" i="1"/>
  <c r="Q3645" i="1"/>
  <c r="P3646" i="1"/>
  <c r="Q3646" i="1"/>
  <c r="P3647" i="1"/>
  <c r="Q3647" i="1"/>
  <c r="P3648" i="1"/>
  <c r="Q3648" i="1"/>
  <c r="P3649" i="1"/>
  <c r="Q3649" i="1"/>
  <c r="P3650" i="1"/>
  <c r="Q3650" i="1"/>
  <c r="P3651" i="1"/>
  <c r="Q3651" i="1"/>
  <c r="P3652" i="1"/>
  <c r="Q3652" i="1"/>
  <c r="P3653" i="1"/>
  <c r="Q3653" i="1"/>
  <c r="P3654" i="1"/>
  <c r="Q3654" i="1"/>
  <c r="P3655" i="1"/>
  <c r="Q3655" i="1"/>
  <c r="P3656" i="1"/>
  <c r="Q3656" i="1"/>
  <c r="P3657" i="1"/>
  <c r="Q3657" i="1"/>
  <c r="P3658" i="1"/>
  <c r="Q3658" i="1"/>
  <c r="P3659" i="1"/>
  <c r="Q3659" i="1"/>
  <c r="P3660" i="1"/>
  <c r="Q3660" i="1"/>
  <c r="P3661" i="1"/>
  <c r="Q3661" i="1"/>
  <c r="P3662" i="1"/>
  <c r="Q3662" i="1"/>
  <c r="P3663" i="1"/>
  <c r="Q3663" i="1"/>
  <c r="P3664" i="1"/>
  <c r="Q3664" i="1"/>
  <c r="P3665" i="1"/>
  <c r="Q3665" i="1"/>
  <c r="P3666" i="1"/>
  <c r="Q3666" i="1"/>
  <c r="P3667" i="1"/>
  <c r="Q3667" i="1"/>
  <c r="P3668" i="1"/>
  <c r="Q3668" i="1"/>
  <c r="P3669" i="1"/>
  <c r="Q3669" i="1"/>
  <c r="P3670" i="1"/>
  <c r="Q3670" i="1"/>
  <c r="P3671" i="1"/>
  <c r="Q3671" i="1"/>
  <c r="P3672" i="1"/>
  <c r="Q3672" i="1"/>
  <c r="P3673" i="1"/>
  <c r="Q3673" i="1"/>
  <c r="P3674" i="1"/>
  <c r="Q3674" i="1"/>
  <c r="P3675" i="1"/>
  <c r="Q3675" i="1"/>
  <c r="P3676" i="1"/>
  <c r="Q3676" i="1"/>
  <c r="P3677" i="1"/>
  <c r="Q3677" i="1"/>
  <c r="P3678" i="1"/>
  <c r="Q3678" i="1"/>
  <c r="P3679" i="1"/>
  <c r="Q3679" i="1"/>
  <c r="P3680" i="1"/>
  <c r="Q3680" i="1"/>
  <c r="P3681" i="1"/>
  <c r="Q3681" i="1"/>
  <c r="P3682" i="1"/>
  <c r="Q3682" i="1"/>
  <c r="P3683" i="1"/>
  <c r="Q3683" i="1"/>
  <c r="P3684" i="1"/>
  <c r="Q3684" i="1"/>
  <c r="P3685" i="1"/>
  <c r="Q3685" i="1"/>
  <c r="P3686" i="1"/>
  <c r="Q3686" i="1"/>
  <c r="P3687" i="1"/>
  <c r="Q3687" i="1"/>
  <c r="P3688" i="1"/>
  <c r="Q3688" i="1"/>
  <c r="P3689" i="1"/>
  <c r="Q3689" i="1"/>
  <c r="P3690" i="1"/>
  <c r="Q3690" i="1"/>
  <c r="P3691" i="1"/>
  <c r="Q3691" i="1"/>
  <c r="P3692" i="1"/>
  <c r="Q3692" i="1"/>
  <c r="P3693" i="1"/>
  <c r="Q3693" i="1"/>
  <c r="P3694" i="1"/>
  <c r="Q3694" i="1"/>
  <c r="P3695" i="1"/>
  <c r="Q3695" i="1"/>
  <c r="P3696" i="1"/>
  <c r="Q3696" i="1"/>
  <c r="P3697" i="1"/>
  <c r="Q3697" i="1"/>
  <c r="P3698" i="1"/>
  <c r="Q3698" i="1"/>
  <c r="P3699" i="1"/>
  <c r="Q3699" i="1"/>
  <c r="P3700" i="1"/>
  <c r="Q3700" i="1"/>
  <c r="P3701" i="1"/>
  <c r="Q3701" i="1"/>
  <c r="P3702" i="1"/>
  <c r="Q3702" i="1"/>
  <c r="P3703" i="1"/>
  <c r="Q3703" i="1"/>
  <c r="P3704" i="1"/>
  <c r="Q3704" i="1"/>
  <c r="P3705" i="1"/>
  <c r="Q3705" i="1"/>
  <c r="P3706" i="1"/>
  <c r="Q3706" i="1"/>
  <c r="P3707" i="1"/>
  <c r="Q3707" i="1"/>
  <c r="P3708" i="1"/>
  <c r="Q3708" i="1"/>
  <c r="P3709" i="1"/>
  <c r="Q3709" i="1"/>
  <c r="P3710" i="1"/>
  <c r="Q3710" i="1"/>
  <c r="P3711" i="1"/>
  <c r="Q3711" i="1"/>
  <c r="P3712" i="1"/>
  <c r="Q3712" i="1"/>
  <c r="P3713" i="1"/>
  <c r="Q3713" i="1"/>
  <c r="P3714" i="1"/>
  <c r="Q3714" i="1"/>
  <c r="P3715" i="1"/>
  <c r="Q3715" i="1"/>
  <c r="P3716" i="1"/>
  <c r="Q3716" i="1"/>
  <c r="P3717" i="1"/>
  <c r="Q3717" i="1"/>
  <c r="P3718" i="1"/>
  <c r="Q3718" i="1"/>
  <c r="P3719" i="1"/>
  <c r="Q3719" i="1"/>
  <c r="P3720" i="1"/>
  <c r="Q3720" i="1"/>
  <c r="P3721" i="1"/>
  <c r="Q3721" i="1"/>
  <c r="P3722" i="1"/>
  <c r="Q3722" i="1"/>
  <c r="P3723" i="1"/>
  <c r="Q3723" i="1"/>
  <c r="P3724" i="1"/>
  <c r="Q3724" i="1"/>
  <c r="P3725" i="1"/>
  <c r="Q3725" i="1"/>
  <c r="P3726" i="1"/>
  <c r="Q3726" i="1"/>
  <c r="P3727" i="1"/>
  <c r="Q3727" i="1"/>
  <c r="P3728" i="1"/>
  <c r="Q3728" i="1"/>
  <c r="P3729" i="1"/>
  <c r="Q3729" i="1"/>
  <c r="P3730" i="1"/>
  <c r="Q3730" i="1"/>
  <c r="P3731" i="1"/>
  <c r="Q3731" i="1"/>
  <c r="P3732" i="1"/>
  <c r="Q3732" i="1"/>
  <c r="P3733" i="1"/>
  <c r="Q3733" i="1"/>
  <c r="P3734" i="1"/>
  <c r="Q3734" i="1"/>
  <c r="P3735" i="1"/>
  <c r="Q3735" i="1"/>
  <c r="P3736" i="1"/>
  <c r="Q3736" i="1"/>
  <c r="P3737" i="1"/>
  <c r="Q3737" i="1"/>
  <c r="P3738" i="1"/>
  <c r="Q3738" i="1"/>
  <c r="P3739" i="1"/>
  <c r="Q3739" i="1"/>
  <c r="P3740" i="1"/>
  <c r="Q3740" i="1"/>
  <c r="P3741" i="1"/>
  <c r="Q3741" i="1"/>
  <c r="P3742" i="1"/>
  <c r="Q3742" i="1"/>
  <c r="P3743" i="1"/>
  <c r="Q3743" i="1"/>
  <c r="P3744" i="1"/>
  <c r="Q3744" i="1"/>
  <c r="P3745" i="1"/>
  <c r="Q3745" i="1"/>
  <c r="P3746" i="1"/>
  <c r="Q3746" i="1"/>
  <c r="P3747" i="1"/>
  <c r="Q3747" i="1"/>
  <c r="P3748" i="1"/>
  <c r="Q3748" i="1"/>
  <c r="P3749" i="1"/>
  <c r="Q3749" i="1"/>
  <c r="P3750" i="1"/>
  <c r="Q3750" i="1"/>
  <c r="P3751" i="1"/>
  <c r="Q3751" i="1"/>
  <c r="P3752" i="1"/>
  <c r="Q3752" i="1"/>
  <c r="P3753" i="1"/>
  <c r="Q3753" i="1"/>
  <c r="P3754" i="1"/>
  <c r="Q3754" i="1"/>
  <c r="P3755" i="1"/>
  <c r="Q3755" i="1"/>
  <c r="P3756" i="1"/>
  <c r="Q3756" i="1"/>
  <c r="P3757" i="1"/>
  <c r="Q3757" i="1"/>
  <c r="P3758" i="1"/>
  <c r="Q3758" i="1"/>
  <c r="P3759" i="1"/>
  <c r="Q3759" i="1"/>
  <c r="P3760" i="1"/>
  <c r="Q3760" i="1"/>
  <c r="P3761" i="1"/>
  <c r="Q3761" i="1"/>
  <c r="P3762" i="1"/>
  <c r="Q3762" i="1"/>
  <c r="P3763" i="1"/>
  <c r="Q3763" i="1"/>
  <c r="P3764" i="1"/>
  <c r="Q3764" i="1"/>
  <c r="P3765" i="1"/>
  <c r="Q3765" i="1"/>
  <c r="P3766" i="1"/>
  <c r="Q3766" i="1"/>
  <c r="P3767" i="1"/>
  <c r="Q3767" i="1"/>
  <c r="P3768" i="1"/>
  <c r="Q3768" i="1"/>
  <c r="P3769" i="1"/>
  <c r="Q3769" i="1"/>
  <c r="P3770" i="1"/>
  <c r="Q3770" i="1"/>
  <c r="P3771" i="1"/>
  <c r="Q3771" i="1"/>
  <c r="P3772" i="1"/>
  <c r="Q3772" i="1"/>
  <c r="P3773" i="1"/>
  <c r="Q3773" i="1"/>
  <c r="P3774" i="1"/>
  <c r="Q3774" i="1"/>
  <c r="P3775" i="1"/>
  <c r="Q3775" i="1"/>
  <c r="P3776" i="1"/>
  <c r="Q3776" i="1"/>
  <c r="P3777" i="1"/>
  <c r="Q3777" i="1"/>
  <c r="P3778" i="1"/>
  <c r="Q3778" i="1"/>
  <c r="P3779" i="1"/>
  <c r="Q3779" i="1"/>
  <c r="P3780" i="1"/>
  <c r="Q3780" i="1"/>
  <c r="P3781" i="1"/>
  <c r="Q3781" i="1"/>
  <c r="P3782" i="1"/>
  <c r="Q3782" i="1"/>
  <c r="P3783" i="1"/>
  <c r="Q3783" i="1"/>
  <c r="P3784" i="1"/>
  <c r="Q3784" i="1"/>
  <c r="P3785" i="1"/>
  <c r="Q3785" i="1"/>
  <c r="P3786" i="1"/>
  <c r="Q3786" i="1"/>
  <c r="P3787" i="1"/>
  <c r="Q3787" i="1"/>
  <c r="P3788" i="1"/>
  <c r="Q3788" i="1"/>
  <c r="P3789" i="1"/>
  <c r="Q3789" i="1"/>
  <c r="P3790" i="1"/>
  <c r="Q3790" i="1"/>
  <c r="P3791" i="1"/>
  <c r="Q3791" i="1"/>
  <c r="P3792" i="1"/>
  <c r="Q3792" i="1"/>
  <c r="P3793" i="1"/>
  <c r="Q3793" i="1"/>
  <c r="P3794" i="1"/>
  <c r="Q3794" i="1"/>
  <c r="P3795" i="1"/>
  <c r="Q3795" i="1"/>
  <c r="P3796" i="1"/>
  <c r="Q3796" i="1"/>
  <c r="P3797" i="1"/>
  <c r="Q3797" i="1"/>
  <c r="P3798" i="1"/>
  <c r="Q3798" i="1"/>
  <c r="P3799" i="1"/>
  <c r="Q3799" i="1"/>
  <c r="P3800" i="1"/>
  <c r="Q3800" i="1"/>
  <c r="P3801" i="1"/>
  <c r="Q3801" i="1"/>
  <c r="P3802" i="1"/>
  <c r="Q3802" i="1"/>
  <c r="P3803" i="1"/>
  <c r="Q3803" i="1"/>
  <c r="P3804" i="1"/>
  <c r="Q3804" i="1"/>
  <c r="P3805" i="1"/>
  <c r="Q3805" i="1"/>
  <c r="P3806" i="1"/>
  <c r="Q3806" i="1"/>
  <c r="P3807" i="1"/>
  <c r="Q3807" i="1"/>
  <c r="P3808" i="1"/>
  <c r="Q3808" i="1"/>
  <c r="P3809" i="1"/>
  <c r="Q3809" i="1"/>
  <c r="P3810" i="1"/>
  <c r="Q3810" i="1"/>
  <c r="P3811" i="1"/>
  <c r="Q3811" i="1"/>
  <c r="P3812" i="1"/>
  <c r="Q3812" i="1"/>
  <c r="P3813" i="1"/>
  <c r="Q3813" i="1"/>
  <c r="P3814" i="1"/>
  <c r="Q3814" i="1"/>
  <c r="P3815" i="1"/>
  <c r="Q3815" i="1"/>
  <c r="P3816" i="1"/>
  <c r="Q3816" i="1"/>
  <c r="P3817" i="1"/>
  <c r="Q3817" i="1"/>
  <c r="P3818" i="1"/>
  <c r="Q3818" i="1"/>
  <c r="P3819" i="1"/>
  <c r="Q3819" i="1"/>
  <c r="P3820" i="1"/>
  <c r="Q3820" i="1"/>
  <c r="P3821" i="1"/>
  <c r="Q3821" i="1"/>
  <c r="P3822" i="1"/>
  <c r="Q3822" i="1"/>
  <c r="P3823" i="1"/>
  <c r="Q3823" i="1"/>
  <c r="P3824" i="1"/>
  <c r="Q3824" i="1"/>
  <c r="P3825" i="1"/>
  <c r="Q3825" i="1"/>
  <c r="P3826" i="1"/>
  <c r="Q3826" i="1"/>
  <c r="P3827" i="1"/>
  <c r="Q3827" i="1"/>
  <c r="P3828" i="1"/>
  <c r="Q3828" i="1"/>
  <c r="P3829" i="1"/>
  <c r="Q3829" i="1"/>
  <c r="P3830" i="1"/>
  <c r="Q3830" i="1"/>
  <c r="P3831" i="1"/>
  <c r="Q3831" i="1"/>
  <c r="P3832" i="1"/>
  <c r="Q3832" i="1"/>
  <c r="P3833" i="1"/>
  <c r="Q3833" i="1"/>
  <c r="P3834" i="1"/>
  <c r="Q3834" i="1"/>
  <c r="P3835" i="1"/>
  <c r="Q3835" i="1"/>
  <c r="P3836" i="1"/>
  <c r="Q3836" i="1"/>
  <c r="P3837" i="1"/>
  <c r="Q3837" i="1"/>
  <c r="P3838" i="1"/>
  <c r="Q3838" i="1"/>
  <c r="P3839" i="1"/>
  <c r="Q3839" i="1"/>
  <c r="P3840" i="1"/>
  <c r="Q3840" i="1"/>
  <c r="P3841" i="1"/>
  <c r="Q3841" i="1"/>
  <c r="P3842" i="1"/>
  <c r="Q3842" i="1"/>
  <c r="P3843" i="1"/>
  <c r="Q3843" i="1"/>
  <c r="P3844" i="1"/>
  <c r="Q3844" i="1"/>
  <c r="P3845" i="1"/>
  <c r="Q3845" i="1"/>
  <c r="P3846" i="1"/>
  <c r="Q3846" i="1"/>
  <c r="P3847" i="1"/>
  <c r="Q3847" i="1"/>
  <c r="P3848" i="1"/>
  <c r="Q3848" i="1"/>
  <c r="P3849" i="1"/>
  <c r="Q3849" i="1"/>
  <c r="P3850" i="1"/>
  <c r="Q3850" i="1"/>
  <c r="P3851" i="1"/>
  <c r="Q3851" i="1"/>
  <c r="P3852" i="1"/>
  <c r="Q3852" i="1"/>
  <c r="P3853" i="1"/>
  <c r="Q3853" i="1"/>
  <c r="P3854" i="1"/>
  <c r="Q3854" i="1"/>
  <c r="P3855" i="1"/>
  <c r="Q3855" i="1"/>
  <c r="P3856" i="1"/>
  <c r="Q3856" i="1"/>
  <c r="P3857" i="1"/>
  <c r="Q3857" i="1"/>
  <c r="P3858" i="1"/>
  <c r="Q3858" i="1"/>
  <c r="P3859" i="1"/>
  <c r="Q3859" i="1"/>
  <c r="P3860" i="1"/>
  <c r="Q3860" i="1"/>
  <c r="P3861" i="1"/>
  <c r="Q3861" i="1"/>
  <c r="P3862" i="1"/>
  <c r="Q3862" i="1"/>
  <c r="P3863" i="1"/>
  <c r="Q3863" i="1"/>
  <c r="P3864" i="1"/>
  <c r="Q3864" i="1"/>
  <c r="P3865" i="1"/>
  <c r="Q3865" i="1"/>
  <c r="P3866" i="1"/>
  <c r="Q3866" i="1"/>
  <c r="P3867" i="1"/>
  <c r="Q3867" i="1"/>
  <c r="P3868" i="1"/>
  <c r="Q3868" i="1"/>
  <c r="P3869" i="1"/>
  <c r="Q3869" i="1"/>
  <c r="P3870" i="1"/>
  <c r="Q3870" i="1"/>
  <c r="P3871" i="1"/>
  <c r="Q3871" i="1"/>
  <c r="P3872" i="1"/>
  <c r="Q3872" i="1"/>
  <c r="P3873" i="1"/>
  <c r="Q3873" i="1"/>
  <c r="P3874" i="1"/>
  <c r="Q3874" i="1"/>
  <c r="P3875" i="1"/>
  <c r="Q3875" i="1"/>
  <c r="P3876" i="1"/>
  <c r="Q3876" i="1"/>
  <c r="P3877" i="1"/>
  <c r="Q3877" i="1"/>
  <c r="P3878" i="1"/>
  <c r="Q3878" i="1"/>
  <c r="P3879" i="1"/>
  <c r="Q3879" i="1"/>
  <c r="P3880" i="1"/>
  <c r="Q3880" i="1"/>
  <c r="P3881" i="1"/>
  <c r="Q3881" i="1"/>
  <c r="P3882" i="1"/>
  <c r="Q3882" i="1"/>
  <c r="P3883" i="1"/>
  <c r="Q3883" i="1"/>
  <c r="P3884" i="1"/>
  <c r="Q3884" i="1"/>
  <c r="P3885" i="1"/>
  <c r="Q3885" i="1"/>
  <c r="P3886" i="1"/>
  <c r="Q3886" i="1"/>
  <c r="P3887" i="1"/>
  <c r="Q3887" i="1"/>
  <c r="P3888" i="1"/>
  <c r="Q3888" i="1"/>
  <c r="P3889" i="1"/>
  <c r="Q3889" i="1"/>
  <c r="P3890" i="1"/>
  <c r="Q3890" i="1"/>
  <c r="P3891" i="1"/>
  <c r="Q3891" i="1"/>
  <c r="P3892" i="1"/>
  <c r="Q3892" i="1"/>
  <c r="P3893" i="1"/>
  <c r="Q3893" i="1"/>
  <c r="P3894" i="1"/>
  <c r="Q3894" i="1"/>
  <c r="P3895" i="1"/>
  <c r="Q3895" i="1"/>
  <c r="P3896" i="1"/>
  <c r="Q3896" i="1"/>
  <c r="P3897" i="1"/>
  <c r="Q3897" i="1"/>
  <c r="P3898" i="1"/>
  <c r="Q3898" i="1"/>
  <c r="P3899" i="1"/>
  <c r="Q3899" i="1"/>
  <c r="P3900" i="1"/>
  <c r="Q3900" i="1"/>
  <c r="P3901" i="1"/>
  <c r="Q3901" i="1"/>
  <c r="P3902" i="1"/>
  <c r="Q3902" i="1"/>
  <c r="P3903" i="1"/>
  <c r="Q3903" i="1"/>
  <c r="P3904" i="1"/>
  <c r="Q3904" i="1"/>
  <c r="P3905" i="1"/>
  <c r="Q3905" i="1"/>
  <c r="P3906" i="1"/>
  <c r="Q3906" i="1"/>
  <c r="P3907" i="1"/>
  <c r="Q3907" i="1"/>
  <c r="P3908" i="1"/>
  <c r="Q3908" i="1"/>
  <c r="P3909" i="1"/>
  <c r="Q3909" i="1"/>
  <c r="P3910" i="1"/>
  <c r="Q3910" i="1"/>
  <c r="P3911" i="1"/>
  <c r="Q3911" i="1"/>
  <c r="P3912" i="1"/>
  <c r="Q3912" i="1"/>
  <c r="P3913" i="1"/>
  <c r="Q3913" i="1"/>
  <c r="P3914" i="1"/>
  <c r="Q3914" i="1"/>
  <c r="P3915" i="1"/>
  <c r="Q3915" i="1"/>
  <c r="P3916" i="1"/>
  <c r="Q3916" i="1"/>
  <c r="P3917" i="1"/>
  <c r="Q3917" i="1"/>
  <c r="P3918" i="1"/>
  <c r="Q3918" i="1"/>
  <c r="P3919" i="1"/>
  <c r="Q3919" i="1"/>
  <c r="P3920" i="1"/>
  <c r="Q3920" i="1"/>
  <c r="P3921" i="1"/>
  <c r="Q3921" i="1"/>
  <c r="P3922" i="1"/>
  <c r="Q3922" i="1"/>
  <c r="P3923" i="1"/>
  <c r="Q3923" i="1"/>
  <c r="P3924" i="1"/>
  <c r="Q3924" i="1"/>
  <c r="P3925" i="1"/>
  <c r="Q3925" i="1"/>
  <c r="P3926" i="1"/>
  <c r="Q3926" i="1"/>
  <c r="P3927" i="1"/>
  <c r="Q3927" i="1"/>
  <c r="P3928" i="1"/>
  <c r="Q3928" i="1"/>
  <c r="P3929" i="1"/>
  <c r="Q3929" i="1"/>
  <c r="P3930" i="1"/>
  <c r="Q3930" i="1"/>
  <c r="P3931" i="1"/>
  <c r="Q3931" i="1"/>
  <c r="P3932" i="1"/>
  <c r="Q3932" i="1"/>
  <c r="P3933" i="1"/>
  <c r="Q3933" i="1"/>
  <c r="P3934" i="1"/>
  <c r="Q3934" i="1"/>
  <c r="P3935" i="1"/>
  <c r="Q3935" i="1"/>
  <c r="P3936" i="1"/>
  <c r="Q3936" i="1"/>
  <c r="P3937" i="1"/>
  <c r="Q3937" i="1"/>
  <c r="P3938" i="1"/>
  <c r="Q3938" i="1"/>
  <c r="P3939" i="1"/>
  <c r="Q3939" i="1"/>
  <c r="P3940" i="1"/>
  <c r="Q3940" i="1"/>
  <c r="P3941" i="1"/>
  <c r="Q3941" i="1"/>
  <c r="P3942" i="1"/>
  <c r="Q3942" i="1"/>
  <c r="P3943" i="1"/>
  <c r="Q3943" i="1"/>
  <c r="P3944" i="1"/>
  <c r="Q3944" i="1"/>
  <c r="P3945" i="1"/>
  <c r="Q3945" i="1"/>
  <c r="P3946" i="1"/>
  <c r="Q3946" i="1"/>
  <c r="P3947" i="1"/>
  <c r="Q3947" i="1"/>
  <c r="P3948" i="1"/>
  <c r="Q3948" i="1"/>
  <c r="P3949" i="1"/>
  <c r="Q3949" i="1"/>
  <c r="P3950" i="1"/>
  <c r="Q3950" i="1"/>
  <c r="P3951" i="1"/>
  <c r="Q3951" i="1"/>
  <c r="P3952" i="1"/>
  <c r="Q3952" i="1"/>
  <c r="P3953" i="1"/>
  <c r="Q3953" i="1"/>
  <c r="P3954" i="1"/>
  <c r="Q3954" i="1"/>
  <c r="P3955" i="1"/>
  <c r="Q3955" i="1"/>
  <c r="P3956" i="1"/>
  <c r="Q3956" i="1"/>
  <c r="P3957" i="1"/>
  <c r="Q3957" i="1"/>
  <c r="P3958" i="1"/>
  <c r="Q3958" i="1"/>
  <c r="P3959" i="1"/>
  <c r="Q3959" i="1"/>
  <c r="P3960" i="1"/>
  <c r="Q3960" i="1"/>
  <c r="P3961" i="1"/>
  <c r="Q3961" i="1"/>
  <c r="P3962" i="1"/>
  <c r="Q3962" i="1"/>
  <c r="P3963" i="1"/>
  <c r="Q3963" i="1"/>
  <c r="P3964" i="1"/>
  <c r="Q3964" i="1"/>
  <c r="P3965" i="1"/>
  <c r="Q3965" i="1"/>
  <c r="P3966" i="1"/>
  <c r="Q3966" i="1"/>
  <c r="P3967" i="1"/>
  <c r="Q3967" i="1"/>
  <c r="P3968" i="1"/>
  <c r="Q3968" i="1"/>
  <c r="P3969" i="1"/>
  <c r="Q3969" i="1"/>
  <c r="P3970" i="1"/>
  <c r="Q3970" i="1"/>
  <c r="P3971" i="1"/>
  <c r="Q3971" i="1"/>
  <c r="P3972" i="1"/>
  <c r="Q3972" i="1"/>
  <c r="P3973" i="1"/>
  <c r="Q3973" i="1"/>
  <c r="P3974" i="1"/>
  <c r="Q3974" i="1"/>
  <c r="P3975" i="1"/>
  <c r="Q3975" i="1"/>
  <c r="P3976" i="1"/>
  <c r="Q3976" i="1"/>
  <c r="P3977" i="1"/>
  <c r="Q3977" i="1"/>
  <c r="P3978" i="1"/>
  <c r="Q3978" i="1"/>
  <c r="P3979" i="1"/>
  <c r="Q3979" i="1"/>
  <c r="P3980" i="1"/>
  <c r="Q3980" i="1"/>
  <c r="P3981" i="1"/>
  <c r="Q3981" i="1"/>
  <c r="P3982" i="1"/>
  <c r="Q3982" i="1"/>
  <c r="P3983" i="1"/>
  <c r="Q3983" i="1"/>
  <c r="P3984" i="1"/>
  <c r="Q3984" i="1"/>
  <c r="P3985" i="1"/>
  <c r="Q3985" i="1"/>
  <c r="P3986" i="1"/>
  <c r="Q3986" i="1"/>
  <c r="P3987" i="1"/>
  <c r="Q3987" i="1"/>
  <c r="P3988" i="1"/>
  <c r="Q3988" i="1"/>
  <c r="P3989" i="1"/>
  <c r="Q3989" i="1"/>
  <c r="P3990" i="1"/>
  <c r="Q3990" i="1"/>
  <c r="P3991" i="1"/>
  <c r="Q3991" i="1"/>
  <c r="P3992" i="1"/>
  <c r="Q3992" i="1"/>
  <c r="P3993" i="1"/>
  <c r="Q3993" i="1"/>
  <c r="P3994" i="1"/>
  <c r="Q3994" i="1"/>
  <c r="P3995" i="1"/>
  <c r="Q3995" i="1"/>
  <c r="P3996" i="1"/>
  <c r="Q3996" i="1"/>
  <c r="P3997" i="1"/>
  <c r="Q3997" i="1"/>
  <c r="P3998" i="1"/>
  <c r="Q3998" i="1"/>
  <c r="P3999" i="1"/>
  <c r="Q3999" i="1"/>
  <c r="P4000" i="1"/>
  <c r="Q4000" i="1"/>
  <c r="P4001" i="1"/>
  <c r="Q4001" i="1"/>
  <c r="P4002" i="1"/>
  <c r="Q4002" i="1"/>
  <c r="P4003" i="1"/>
  <c r="Q4003" i="1"/>
  <c r="P4004" i="1"/>
  <c r="Q4004" i="1"/>
  <c r="P4005" i="1"/>
  <c r="Q4005" i="1"/>
  <c r="P4006" i="1"/>
  <c r="Q4006" i="1"/>
  <c r="P4007" i="1"/>
  <c r="Q4007" i="1"/>
  <c r="P4008" i="1"/>
  <c r="Q4008" i="1"/>
  <c r="P4009" i="1"/>
  <c r="Q4009" i="1"/>
  <c r="P4010" i="1"/>
  <c r="Q4010" i="1"/>
  <c r="P4011" i="1"/>
  <c r="Q4011" i="1"/>
  <c r="P4012" i="1"/>
  <c r="Q4012" i="1"/>
  <c r="P4013" i="1"/>
  <c r="Q4013" i="1"/>
  <c r="P4014" i="1"/>
  <c r="Q4014" i="1"/>
  <c r="P4015" i="1"/>
  <c r="Q4015" i="1"/>
  <c r="P4016" i="1"/>
  <c r="Q4016" i="1"/>
  <c r="P4017" i="1"/>
  <c r="Q4017" i="1"/>
  <c r="P4018" i="1"/>
  <c r="Q4018" i="1"/>
  <c r="P4019" i="1"/>
  <c r="Q4019" i="1"/>
  <c r="P4020" i="1"/>
  <c r="Q4020" i="1"/>
  <c r="P4021" i="1"/>
  <c r="Q4021" i="1"/>
  <c r="P4022" i="1"/>
  <c r="Q4022" i="1"/>
  <c r="P4023" i="1"/>
  <c r="Q4023" i="1"/>
  <c r="P4024" i="1"/>
  <c r="Q4024" i="1"/>
  <c r="P4025" i="1"/>
  <c r="Q4025" i="1"/>
  <c r="P4026" i="1"/>
  <c r="Q4026" i="1"/>
  <c r="P4027" i="1"/>
  <c r="Q4027" i="1"/>
  <c r="P4028" i="1"/>
  <c r="Q4028" i="1"/>
  <c r="P4029" i="1"/>
  <c r="Q4029" i="1"/>
  <c r="P4030" i="1"/>
  <c r="Q4030" i="1"/>
  <c r="P4031" i="1"/>
  <c r="Q4031" i="1"/>
  <c r="P4032" i="1"/>
  <c r="Q4032" i="1"/>
  <c r="P4033" i="1"/>
  <c r="Q4033" i="1"/>
  <c r="P4034" i="1"/>
  <c r="Q4034" i="1"/>
  <c r="P4035" i="1"/>
  <c r="Q4035" i="1"/>
  <c r="P4036" i="1"/>
  <c r="Q4036" i="1"/>
  <c r="P4037" i="1"/>
  <c r="Q4037" i="1"/>
  <c r="P4038" i="1"/>
  <c r="Q4038" i="1"/>
  <c r="P4039" i="1"/>
  <c r="Q4039" i="1"/>
  <c r="P4040" i="1"/>
  <c r="Q4040" i="1"/>
  <c r="P4041" i="1"/>
  <c r="Q4041" i="1"/>
  <c r="P4042" i="1"/>
  <c r="Q4042" i="1"/>
  <c r="P4043" i="1"/>
  <c r="Q4043" i="1"/>
  <c r="P4044" i="1"/>
  <c r="Q4044" i="1"/>
  <c r="P4045" i="1"/>
  <c r="Q4045" i="1"/>
  <c r="P4046" i="1"/>
  <c r="Q4046" i="1"/>
  <c r="P4047" i="1"/>
  <c r="Q4047" i="1"/>
  <c r="P4048" i="1"/>
  <c r="Q4048" i="1"/>
  <c r="P4049" i="1"/>
  <c r="Q4049" i="1"/>
  <c r="P4050" i="1"/>
  <c r="Q4050" i="1"/>
  <c r="P4051" i="1"/>
  <c r="Q4051" i="1"/>
  <c r="P4052" i="1"/>
  <c r="Q4052" i="1"/>
  <c r="P4053" i="1"/>
  <c r="Q4053" i="1"/>
  <c r="P4054" i="1"/>
  <c r="Q4054" i="1"/>
  <c r="P4055" i="1"/>
  <c r="Q4055" i="1"/>
  <c r="P4056" i="1"/>
  <c r="Q4056" i="1"/>
  <c r="P4057" i="1"/>
  <c r="Q4057" i="1"/>
  <c r="P4058" i="1"/>
  <c r="Q4058" i="1"/>
  <c r="P4059" i="1"/>
  <c r="Q4059" i="1"/>
  <c r="P4060" i="1"/>
  <c r="Q4060" i="1"/>
  <c r="P4061" i="1"/>
  <c r="Q4061" i="1"/>
  <c r="P4062" i="1"/>
  <c r="Q4062" i="1"/>
  <c r="P4063" i="1"/>
  <c r="Q4063" i="1"/>
  <c r="P4064" i="1"/>
  <c r="Q4064" i="1"/>
  <c r="P4065" i="1"/>
  <c r="Q4065" i="1"/>
  <c r="P4066" i="1"/>
  <c r="Q4066" i="1"/>
  <c r="P4067" i="1"/>
  <c r="Q4067" i="1"/>
  <c r="P4068" i="1"/>
  <c r="Q4068" i="1"/>
  <c r="P4069" i="1"/>
  <c r="Q4069" i="1"/>
  <c r="P4070" i="1"/>
  <c r="Q4070" i="1"/>
  <c r="P4071" i="1"/>
  <c r="Q4071" i="1"/>
  <c r="P4072" i="1"/>
  <c r="Q4072" i="1"/>
  <c r="P4073" i="1"/>
  <c r="Q4073" i="1"/>
  <c r="P4074" i="1"/>
  <c r="Q4074" i="1"/>
  <c r="P4075" i="1"/>
  <c r="Q4075" i="1"/>
  <c r="P4076" i="1"/>
  <c r="Q4076" i="1"/>
  <c r="P4077" i="1"/>
  <c r="Q4077" i="1"/>
  <c r="P4078" i="1"/>
  <c r="Q4078" i="1"/>
  <c r="P4079" i="1"/>
  <c r="Q4079" i="1"/>
  <c r="P4080" i="1"/>
  <c r="Q4080" i="1"/>
  <c r="P4081" i="1"/>
  <c r="Q4081" i="1"/>
  <c r="P4082" i="1"/>
  <c r="Q4082" i="1"/>
  <c r="P4083" i="1"/>
  <c r="Q4083" i="1"/>
  <c r="P4084" i="1"/>
  <c r="Q4084" i="1"/>
  <c r="P4085" i="1"/>
  <c r="Q4085" i="1"/>
  <c r="P4086" i="1"/>
  <c r="Q4086" i="1"/>
  <c r="P4087" i="1"/>
  <c r="Q4087" i="1"/>
  <c r="P4088" i="1"/>
  <c r="Q4088" i="1"/>
  <c r="P4089" i="1"/>
  <c r="Q4089" i="1"/>
  <c r="P4090" i="1"/>
  <c r="Q4090" i="1"/>
  <c r="P4091" i="1"/>
  <c r="Q4091" i="1"/>
  <c r="P4092" i="1"/>
  <c r="Q4092" i="1"/>
  <c r="P4093" i="1"/>
  <c r="Q4093" i="1"/>
  <c r="P4094" i="1"/>
  <c r="Q4094" i="1"/>
  <c r="P4095" i="1"/>
  <c r="Q4095" i="1"/>
  <c r="P4096" i="1"/>
  <c r="Q4096" i="1"/>
  <c r="P4097" i="1"/>
  <c r="Q4097" i="1"/>
  <c r="P4098" i="1"/>
  <c r="Q4098" i="1"/>
  <c r="P4099" i="1"/>
  <c r="Q4099" i="1"/>
  <c r="P4100" i="1"/>
  <c r="Q4100" i="1"/>
  <c r="P4101" i="1"/>
  <c r="Q4101" i="1"/>
  <c r="P4102" i="1"/>
  <c r="Q4102" i="1"/>
  <c r="P4103" i="1"/>
  <c r="Q4103" i="1"/>
  <c r="P4104" i="1"/>
  <c r="Q4104" i="1"/>
  <c r="P4105" i="1"/>
  <c r="Q4105" i="1"/>
  <c r="P4106" i="1"/>
  <c r="Q4106" i="1"/>
  <c r="P4107" i="1"/>
  <c r="Q4107" i="1"/>
  <c r="P4108" i="1"/>
  <c r="Q4108" i="1"/>
  <c r="P4109" i="1"/>
  <c r="Q4109" i="1"/>
  <c r="P4110" i="1"/>
  <c r="Q4110" i="1"/>
  <c r="P4111" i="1"/>
  <c r="Q4111" i="1"/>
  <c r="P4112" i="1"/>
  <c r="Q4112" i="1"/>
  <c r="P4113" i="1"/>
  <c r="Q4113" i="1"/>
  <c r="P4114" i="1"/>
  <c r="Q4114" i="1"/>
  <c r="P4115" i="1"/>
  <c r="Q4115" i="1"/>
  <c r="Q2" i="1"/>
  <c r="H4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3" i="1"/>
  <c r="H5" i="1"/>
  <c r="H6" i="1"/>
  <c r="H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U4" i="1"/>
  <c r="U5" i="1"/>
  <c r="U6" i="1"/>
  <c r="U2" i="1"/>
  <c r="B4" i="4"/>
  <c r="D4" i="4"/>
  <c r="E4" i="4"/>
  <c r="F4" i="4"/>
  <c r="G4" i="4"/>
  <c r="H4" i="4"/>
  <c r="B5" i="4"/>
  <c r="D5" i="4"/>
  <c r="E5" i="4"/>
  <c r="F5" i="4"/>
  <c r="G5" i="4"/>
  <c r="H5" i="4"/>
  <c r="B6" i="4"/>
  <c r="D6" i="4"/>
  <c r="E6" i="4"/>
  <c r="F6" i="4"/>
  <c r="G6" i="4"/>
  <c r="H6" i="4"/>
  <c r="B7" i="4"/>
  <c r="D7" i="4"/>
  <c r="E7" i="4"/>
  <c r="F7" i="4"/>
  <c r="G7" i="4"/>
  <c r="H7" i="4"/>
  <c r="B8" i="4"/>
  <c r="D8" i="4"/>
  <c r="E8" i="4"/>
  <c r="F8" i="4"/>
  <c r="G8" i="4"/>
  <c r="H8" i="4"/>
  <c r="B9" i="4"/>
  <c r="D9" i="4"/>
  <c r="E9" i="4"/>
  <c r="F9" i="4"/>
  <c r="G9" i="4"/>
  <c r="H9" i="4"/>
  <c r="B10" i="4"/>
  <c r="D10" i="4"/>
  <c r="E10" i="4"/>
  <c r="F10" i="4"/>
  <c r="G10" i="4"/>
  <c r="H10" i="4"/>
  <c r="B11" i="4"/>
  <c r="D11" i="4"/>
  <c r="E11" i="4"/>
  <c r="F11" i="4"/>
  <c r="G11" i="4"/>
  <c r="H11" i="4"/>
  <c r="B12" i="4"/>
  <c r="D12" i="4"/>
  <c r="E12" i="4"/>
  <c r="F12" i="4"/>
  <c r="G12" i="4"/>
  <c r="H12" i="4"/>
  <c r="B13" i="4"/>
  <c r="D13" i="4"/>
  <c r="E13" i="4"/>
  <c r="F13" i="4"/>
  <c r="G13" i="4"/>
  <c r="H13" i="4"/>
  <c r="B3" i="4"/>
  <c r="D3" i="4"/>
  <c r="E3" i="4"/>
  <c r="F3" i="4"/>
  <c r="G3" i="4"/>
  <c r="H3" i="4"/>
  <c r="D2" i="4"/>
  <c r="B2" i="4"/>
  <c r="E2" i="4"/>
  <c r="H2" i="4"/>
  <c r="G2" i="4"/>
  <c r="F2" i="4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4" i="1"/>
  <c r="P16" i="1"/>
  <c r="P17" i="1"/>
  <c r="P29" i="1"/>
  <c r="P67" i="1"/>
  <c r="P76" i="1"/>
  <c r="P122" i="1"/>
  <c r="P139" i="1"/>
  <c r="P176" i="1"/>
  <c r="P187" i="1"/>
  <c r="P219" i="1"/>
  <c r="P231" i="1"/>
  <c r="P590" i="1"/>
  <c r="P689" i="1"/>
  <c r="P979" i="1"/>
  <c r="P1017" i="1"/>
  <c r="P1196" i="1"/>
  <c r="P1505" i="1"/>
  <c r="P1751" i="1"/>
  <c r="P3362" i="1"/>
  <c r="P2" i="1"/>
</calcChain>
</file>

<file path=xl/sharedStrings.xml><?xml version="1.0" encoding="utf-8"?>
<sst xmlns="http://schemas.openxmlformats.org/spreadsheetml/2006/main" count="42196" uniqueCount="13383">
  <si>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</si>
  <si>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</si>
  <si>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</si>
  <si>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</si>
  <si>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</si>
  <si>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</si>
  <si>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</si>
  <si>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</si>
  <si>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</si>
  <si>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</si>
  <si>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</si>
  <si>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</si>
  <si>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</si>
  <si>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</si>
  <si>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</si>
  <si>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</si>
  <si>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</si>
  <si>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</si>
  <si>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</si>
  <si>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</si>
  <si>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</si>
  <si>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</si>
  <si>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</si>
  <si>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</si>
  <si>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</si>
  <si>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</si>
  <si>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</si>
  <si>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</si>
  <si>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</si>
  <si>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</si>
  <si>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</si>
  <si>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</si>
  <si>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</si>
  <si>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</si>
  <si>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</si>
  <si>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</si>
  <si>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</si>
  <si>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</si>
  <si>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</si>
  <si>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</si>
  <si>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</si>
  <si>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</si>
  <si>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</si>
  <si>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</si>
  <si>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</si>
  <si>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</si>
  <si>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</si>
  <si>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</si>
  <si>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</si>
  <si>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</si>
  <si>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</si>
  <si>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</si>
  <si>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</si>
  <si>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</si>
  <si>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</si>
  <si>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</si>
  <si>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</si>
  <si>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</si>
  <si>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</si>
  <si>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</si>
  <si>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</si>
  <si>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</si>
  <si>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</si>
  <si>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</si>
  <si>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</si>
  <si>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</si>
  <si>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</si>
  <si>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</si>
  <si>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</si>
  <si>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</si>
  <si>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</si>
  <si>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</si>
  <si>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</si>
  <si>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</si>
  <si>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</si>
  <si>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</si>
  <si>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</si>
  <si>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</si>
  <si>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</si>
  <si>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</si>
  <si>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</si>
  <si>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</si>
  <si>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</si>
  <si>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</si>
  <si>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</si>
  <si>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</si>
  <si>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</si>
  <si>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</si>
  <si>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</si>
  <si>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</si>
  <si>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</si>
  <si>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</si>
  <si>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</si>
  <si>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</si>
  <si>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</si>
  <si>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</si>
  <si>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</si>
  <si>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</si>
  <si>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</si>
  <si>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</si>
  <si>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</si>
  <si>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</si>
  <si>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</si>
  <si>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</si>
  <si>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</si>
  <si>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</si>
  <si>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</si>
  <si>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</si>
  <si>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</si>
  <si>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</si>
  <si>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</si>
  <si>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</si>
  <si>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</si>
  <si>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</si>
  <si>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</si>
  <si>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</si>
  <si>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</si>
  <si>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</si>
  <si>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</si>
  <si>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</si>
  <si>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</si>
  <si>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</si>
  <si>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</si>
  <si>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</si>
  <si>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</si>
  <si>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</si>
  <si>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</si>
  <si>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</si>
  <si>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</si>
  <si>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</si>
  <si>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</si>
  <si>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</si>
  <si>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</si>
  <si>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</si>
  <si>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</si>
  <si>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</si>
  <si>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</si>
  <si>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</si>
  <si>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</si>
  <si>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</si>
  <si>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</si>
  <si>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</si>
  <si>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</si>
  <si>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</si>
  <si>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</si>
  <si>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</si>
  <si>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</si>
  <si>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</si>
  <si>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</si>
  <si>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</si>
  <si>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</si>
  <si>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</si>
  <si>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</si>
  <si>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</si>
  <si>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</si>
  <si>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</si>
  <si>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</si>
  <si>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</si>
  <si>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</si>
  <si>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</si>
  <si>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</si>
  <si>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</si>
  <si>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</si>
  <si>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</si>
  <si>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</si>
  <si>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</si>
  <si>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</si>
  <si>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</si>
  <si>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</si>
  <si>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</si>
  <si>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</si>
  <si>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</si>
  <si>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</si>
  <si>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</si>
  <si>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</si>
  <si>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</si>
  <si>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</si>
  <si>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</si>
  <si>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</si>
  <si>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</si>
  <si>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</si>
  <si>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</si>
  <si>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</si>
  <si>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</si>
  <si>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</si>
  <si>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</si>
  <si>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</si>
  <si>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</si>
  <si>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</si>
  <si>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</si>
  <si>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</si>
  <si>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</si>
  <si>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</si>
  <si>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</si>
  <si>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</si>
  <si>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</si>
  <si>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</si>
  <si>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</si>
  <si>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</si>
  <si>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</si>
  <si>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</si>
  <si>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</si>
  <si>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</si>
  <si>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</si>
  <si>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</si>
  <si>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</si>
  <si>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</si>
  <si>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</si>
  <si>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</si>
  <si>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</si>
  <si>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</si>
  <si>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</si>
  <si>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</si>
  <si>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</si>
  <si>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</si>
  <si>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</si>
  <si>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</si>
  <si>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</si>
  <si>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</si>
  <si>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</si>
  <si>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</si>
  <si>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</si>
  <si>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</si>
  <si>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</si>
  <si>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</si>
  <si>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</si>
  <si>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</si>
  <si>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</si>
  <si>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</si>
  <si>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</si>
  <si>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</si>
  <si>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</si>
  <si>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</si>
  <si>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</si>
  <si>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</si>
  <si>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</si>
  <si>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</si>
  <si>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</si>
  <si>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</si>
  <si>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</si>
  <si>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</si>
  <si>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</si>
  <si>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</si>
  <si>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</si>
  <si>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</si>
  <si>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</si>
  <si>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</si>
  <si>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</si>
  <si>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</si>
  <si>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</si>
  <si>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</si>
  <si>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</si>
  <si>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</si>
  <si>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</si>
  <si>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</si>
  <si>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</si>
  <si>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</si>
  <si>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</si>
  <si>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</si>
  <si>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</si>
  <si>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</si>
  <si>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</si>
  <si>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</si>
  <si>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</si>
  <si>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</si>
  <si>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</si>
  <si>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</si>
  <si>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</si>
  <si>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</si>
  <si>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</si>
  <si>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</si>
  <si>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</si>
  <si>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</si>
  <si>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</si>
  <si>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</si>
  <si>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</si>
  <si>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</si>
  <si>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</si>
  <si>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</si>
  <si>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</si>
  <si>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</si>
  <si>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</si>
  <si>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</si>
  <si>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</si>
  <si>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</si>
  <si>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</si>
  <si>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</si>
  <si>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</si>
  <si>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</si>
  <si>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</si>
  <si>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</si>
  <si>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</si>
  <si>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</si>
  <si>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</si>
  <si>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</si>
  <si>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</si>
  <si>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</si>
  <si>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</si>
  <si>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</si>
  <si>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</si>
  <si>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</si>
  <si>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</si>
  <si>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</si>
  <si>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</si>
  <si>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</si>
  <si>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</si>
  <si>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</si>
  <si>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</si>
  <si>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</si>
  <si>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</si>
  <si>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</si>
  <si>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</si>
  <si>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</si>
  <si>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</si>
  <si>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</si>
  <si>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</si>
  <si>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</si>
  <si>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</si>
  <si>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</si>
  <si>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</si>
  <si>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</si>
  <si>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</si>
  <si>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</si>
  <si>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</si>
  <si>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</si>
  <si>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</si>
  <si>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</si>
  <si>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</si>
  <si>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</si>
  <si>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</si>
  <si>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</si>
  <si>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</si>
  <si>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</si>
  <si>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</si>
  <si>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</si>
  <si>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</si>
  <si>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</si>
  <si>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</si>
  <si>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</si>
  <si>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</si>
  <si>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</si>
  <si>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</si>
  <si>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</si>
  <si>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</si>
  <si>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</si>
  <si>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</si>
  <si>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</si>
  <si>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</si>
  <si>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</si>
  <si>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</si>
  <si>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</si>
  <si>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</si>
  <si>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</si>
  <si>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</si>
  <si>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</si>
  <si>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</si>
  <si>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</si>
  <si>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</si>
  <si>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</si>
  <si>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</si>
  <si>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</si>
  <si>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</si>
  <si>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</si>
  <si>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</si>
  <si>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</si>
  <si>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</si>
  <si>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</si>
  <si>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</si>
  <si>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</si>
  <si>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</si>
  <si>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</si>
  <si>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</si>
  <si>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</si>
  <si>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</si>
  <si>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</si>
  <si>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</si>
  <si>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</si>
  <si>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</si>
  <si>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</si>
  <si>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</si>
  <si>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</si>
  <si>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</si>
  <si>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</si>
  <si>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</si>
  <si>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</si>
  <si>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</si>
  <si>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</si>
  <si>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</si>
  <si>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</si>
  <si>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</si>
  <si>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</si>
  <si>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</si>
  <si>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</si>
  <si>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</si>
  <si>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</si>
  <si>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</si>
  <si>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</si>
  <si>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</si>
  <si>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</si>
  <si>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</si>
  <si>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</si>
  <si>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</si>
  <si>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</si>
  <si>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</si>
  <si>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</si>
  <si>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</si>
  <si>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</si>
  <si>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</si>
  <si>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</si>
  <si>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</si>
  <si>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</si>
  <si>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</si>
  <si>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</si>
  <si>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</si>
  <si>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</si>
  <si>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</si>
  <si>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</si>
  <si>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</si>
  <si>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</si>
  <si>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</si>
  <si>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</si>
  <si>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</si>
  <si>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</si>
  <si>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</si>
  <si>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</si>
  <si>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</si>
  <si>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</si>
  <si>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</si>
  <si>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</si>
  <si>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</si>
  <si>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</si>
  <si>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</si>
  <si>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</si>
  <si>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</si>
  <si>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</si>
  <si>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</si>
  <si>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</si>
  <si>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</si>
  <si>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</si>
  <si>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</si>
  <si>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</si>
  <si>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</si>
  <si>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</si>
  <si>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</si>
  <si>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</si>
  <si>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</si>
  <si>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</si>
  <si>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</si>
  <si>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</si>
  <si>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</si>
  <si>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</si>
  <si>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</si>
  <si>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</si>
  <si>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</si>
  <si>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</si>
  <si>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</si>
  <si>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</si>
  <si>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</si>
  <si>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</si>
  <si>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</si>
  <si>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</si>
  <si>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</si>
  <si>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</si>
  <si>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</si>
  <si>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</si>
  <si>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</si>
  <si>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</si>
  <si>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</si>
  <si>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</si>
  <si>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</si>
  <si>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</si>
  <si>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</si>
  <si>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</si>
  <si>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</si>
  <si>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</si>
  <si>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</si>
  <si>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</si>
  <si>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</si>
  <si>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</si>
  <si>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</si>
  <si>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</si>
  <si>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</si>
  <si>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</si>
  <si>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</si>
  <si>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</si>
  <si>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</si>
  <si>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</si>
  <si>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</si>
  <si>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</si>
  <si>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</si>
  <si>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</si>
  <si>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</si>
  <si>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</si>
  <si>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</si>
  <si>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</si>
  <si>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</si>
  <si>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</si>
  <si>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</si>
  <si>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</si>
  <si>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</si>
  <si>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</si>
  <si>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</si>
  <si>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</si>
  <si>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</si>
  <si>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</si>
  <si>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</si>
  <si>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</si>
  <si>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</si>
  <si>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</si>
  <si>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</si>
  <si>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</si>
  <si>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</si>
  <si>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</si>
  <si>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</si>
  <si>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</si>
  <si>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</si>
  <si>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</si>
  <si>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</si>
  <si>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</si>
  <si>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</si>
  <si>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</si>
  <si>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</si>
  <si>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</si>
  <si>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</si>
  <si>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</si>
  <si>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</si>
  <si>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</si>
  <si>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</si>
  <si>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</si>
  <si>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</si>
  <si>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</si>
  <si>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</si>
  <si>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</si>
  <si>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</si>
  <si>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</si>
  <si>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</si>
  <si>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</si>
  <si>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</si>
  <si>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</si>
  <si>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</si>
  <si>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</si>
  <si>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</si>
  <si>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</si>
  <si>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</si>
  <si>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</si>
  <si>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</si>
  <si>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</si>
  <si>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</si>
  <si>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</si>
  <si>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</si>
  <si>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</si>
  <si>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</si>
  <si>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</si>
  <si>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</si>
  <si>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</si>
  <si>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</si>
  <si>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</si>
  <si>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</si>
  <si>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</si>
  <si>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</si>
  <si>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</si>
  <si>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</si>
  <si>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</si>
  <si>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</si>
  <si>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</si>
  <si>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</si>
  <si>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</si>
  <si>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</si>
  <si>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</si>
  <si>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</si>
  <si>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</si>
  <si>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</si>
  <si>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</si>
  <si>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</si>
  <si>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</si>
  <si>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</si>
  <si>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</si>
  <si>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</si>
  <si>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</si>
  <si>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</si>
  <si>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</si>
  <si>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</si>
  <si>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</si>
  <si>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</si>
  <si>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</si>
  <si>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</si>
  <si>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</si>
  <si>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</si>
  <si>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</si>
  <si>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</si>
  <si>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</si>
  <si>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</si>
  <si>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</si>
  <si>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</si>
  <si>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</si>
  <si>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</si>
  <si>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</si>
  <si>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</si>
  <si>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</si>
  <si>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</si>
  <si>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</si>
  <si>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</si>
  <si>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</si>
  <si>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</si>
  <si>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</si>
  <si>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</si>
  <si>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</si>
  <si>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</si>
  <si>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</si>
  <si>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</si>
  <si>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</si>
  <si>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</si>
  <si>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</si>
  <si>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</si>
  <si>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</si>
  <si>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</si>
  <si>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</si>
  <si>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</si>
  <si>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</si>
  <si>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</si>
  <si>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</si>
  <si>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</si>
  <si>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</si>
  <si>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</si>
  <si>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</si>
  <si>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</si>
  <si>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</si>
  <si>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</si>
  <si>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</si>
  <si>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</si>
  <si>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</si>
  <si>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</si>
  <si>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</si>
  <si>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</si>
  <si>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</si>
  <si>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</si>
  <si>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</si>
  <si>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</si>
  <si>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</si>
  <si>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</si>
  <si>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</si>
  <si>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</si>
  <si>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</si>
  <si>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</si>
  <si>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</si>
  <si>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</si>
  <si>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</si>
  <si>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</si>
  <si>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</si>
  <si>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</si>
  <si>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</si>
  <si>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</si>
  <si>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</si>
  <si>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</si>
  <si>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</si>
  <si>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</si>
  <si>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</si>
  <si>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</si>
  <si>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</si>
  <si>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</si>
  <si>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</si>
  <si>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</si>
  <si>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</si>
  <si>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</si>
  <si>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</si>
  <si>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</si>
  <si>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</si>
  <si>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</si>
  <si>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</si>
  <si>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</si>
  <si>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</si>
  <si>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</si>
  <si>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</si>
  <si>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</si>
  <si>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</si>
  <si>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</si>
  <si>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</si>
  <si>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</si>
  <si>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</si>
  <si>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</si>
  <si>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</si>
  <si>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</si>
  <si>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</si>
  <si>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</si>
  <si>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</si>
  <si>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</si>
  <si>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</si>
  <si>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</si>
  <si>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</si>
  <si>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</si>
  <si>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</si>
  <si>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</si>
  <si>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</si>
  <si>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</si>
  <si>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</si>
  <si>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</si>
  <si>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</si>
  <si>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</si>
  <si>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</si>
  <si>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</si>
  <si>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</si>
  <si>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</si>
  <si>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</si>
  <si>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</si>
  <si>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</si>
  <si>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</si>
  <si>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</si>
  <si>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</si>
  <si>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</si>
  <si>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</si>
  <si>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</si>
  <si>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</si>
  <si>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</si>
  <si>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</si>
  <si>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</si>
  <si>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</si>
  <si>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</si>
  <si>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</si>
  <si>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</si>
  <si>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</si>
  <si>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</si>
  <si>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</si>
  <si>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</si>
  <si>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</si>
  <si>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</si>
  <si>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</si>
  <si>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</si>
  <si>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</si>
  <si>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</si>
  <si>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</si>
  <si>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</si>
  <si>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</si>
  <si>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</si>
  <si>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</si>
  <si>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</si>
  <si>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</si>
  <si>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</si>
  <si>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</si>
  <si>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</si>
  <si>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</si>
  <si>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</si>
  <si>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</si>
  <si>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</si>
  <si>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</si>
  <si>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</si>
  <si>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</si>
  <si>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</si>
  <si>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</si>
  <si>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</si>
  <si>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</si>
  <si>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</si>
  <si>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</si>
  <si>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</si>
  <si>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</si>
  <si>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</si>
  <si>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</si>
  <si>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</si>
  <si>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</si>
  <si>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</si>
  <si>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</si>
  <si>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</si>
  <si>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</si>
  <si>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</si>
  <si>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</si>
  <si>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</si>
  <si>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</si>
  <si>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</si>
  <si>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</si>
  <si>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</si>
  <si>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</si>
  <si>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</si>
  <si>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</si>
  <si>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</si>
  <si>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</si>
  <si>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</si>
  <si>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</si>
  <si>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</si>
  <si>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</si>
  <si>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</si>
  <si>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</si>
  <si>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</si>
  <si>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</si>
  <si>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</si>
  <si>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</si>
  <si>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</si>
  <si>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</si>
  <si>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</si>
  <si>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</si>
  <si>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</si>
  <si>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</si>
  <si>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</si>
  <si>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</si>
  <si>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</si>
  <si>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</si>
  <si>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</si>
  <si>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</si>
  <si>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</si>
  <si>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</si>
  <si>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</si>
  <si>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</si>
  <si>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</si>
  <si>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</si>
  <si>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</si>
  <si>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</si>
  <si>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</si>
  <si>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</si>
  <si>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</si>
  <si>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</si>
  <si>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</si>
  <si>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</si>
  <si>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</si>
  <si>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</si>
  <si>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</si>
  <si>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</si>
  <si>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</si>
  <si>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</si>
  <si>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</si>
  <si>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</si>
  <si>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</si>
  <si>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</si>
  <si>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</si>
  <si>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</si>
  <si>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</si>
  <si>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</si>
  <si>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</si>
  <si>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</si>
  <si>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</si>
  <si>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</si>
  <si>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</si>
  <si>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</si>
  <si>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</si>
  <si>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</si>
  <si>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</si>
  <si>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</si>
  <si>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</si>
  <si>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</si>
  <si>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</si>
  <si>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</si>
  <si>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</si>
  <si>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</si>
  <si>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</si>
  <si>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</si>
  <si>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</si>
  <si>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</si>
  <si>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</si>
  <si>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</si>
  <si>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</si>
  <si>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</si>
  <si>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</si>
  <si>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</si>
  <si>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</si>
  <si>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</si>
  <si>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</si>
  <si>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</si>
  <si>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</si>
  <si>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</si>
  <si>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</si>
  <si>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</si>
  <si>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</si>
  <si>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</si>
  <si>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</si>
  <si>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</si>
  <si>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</si>
  <si>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</si>
  <si>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</si>
  <si>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</si>
  <si>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</si>
  <si>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</si>
  <si>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</si>
  <si>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</si>
  <si>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</si>
  <si>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</si>
  <si>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</si>
  <si>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</si>
  <si>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</si>
  <si>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</si>
  <si>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</si>
  <si>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</si>
  <si>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</si>
  <si>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</si>
  <si>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</si>
  <si>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</si>
  <si>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</si>
  <si>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</si>
  <si>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</si>
  <si>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</si>
  <si>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</si>
  <si>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</si>
  <si>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</si>
  <si>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</si>
  <si>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</si>
  <si>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</si>
  <si>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</si>
  <si>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</si>
  <si>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</si>
  <si>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</si>
  <si>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</si>
  <si>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</si>
  <si>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</si>
  <si>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</si>
  <si>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</si>
  <si>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</si>
  <si>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</si>
  <si>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</si>
  <si>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</si>
  <si>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</si>
  <si>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</si>
  <si>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</si>
  <si>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</si>
  <si>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</si>
  <si>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</si>
  <si>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</si>
  <si>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</si>
  <si>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</si>
  <si>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</si>
  <si>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</si>
  <si>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</si>
  <si>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</si>
  <si>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</si>
  <si>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</si>
  <si>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</si>
  <si>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</si>
  <si>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</si>
  <si>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</si>
  <si>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</si>
  <si>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</si>
  <si>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</si>
  <si>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</si>
  <si>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</si>
  <si>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</si>
  <si>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</si>
  <si>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</si>
  <si>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</si>
  <si>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</si>
  <si>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</si>
  <si>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</si>
  <si>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</si>
  <si>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</si>
  <si>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</si>
  <si>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</si>
  <si>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</si>
  <si>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</si>
  <si>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</si>
  <si>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</si>
  <si>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</si>
  <si>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</si>
  <si>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</si>
  <si>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</si>
  <si>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</si>
  <si>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</si>
  <si>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</si>
  <si>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</si>
  <si>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</si>
  <si>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</si>
  <si>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</si>
  <si>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</si>
  <si>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</si>
  <si>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</si>
  <si>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</si>
  <si>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</si>
  <si>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</si>
  <si>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</si>
  <si>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</si>
  <si>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</si>
  <si>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</si>
  <si>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</si>
  <si>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</si>
  <si>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</si>
  <si>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</si>
  <si>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</si>
  <si>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</si>
  <si>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</si>
  <si>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</si>
  <si>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</si>
  <si>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</si>
  <si>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</si>
  <si>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</si>
  <si>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</si>
  <si>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</si>
  <si>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</si>
  <si>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</si>
  <si>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</si>
  <si>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</si>
  <si>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</si>
  <si>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</si>
  <si>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</si>
  <si>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</si>
  <si>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</si>
  <si>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</si>
  <si>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</si>
  <si>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</si>
  <si>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</si>
  <si>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</si>
  <si>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</si>
  <si>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</si>
  <si>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</si>
  <si>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</si>
  <si>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</si>
  <si>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</si>
  <si>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</si>
  <si>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</si>
  <si>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</si>
  <si>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</si>
  <si>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</si>
  <si>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</si>
  <si>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</si>
  <si>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</si>
  <si>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</si>
  <si>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</si>
  <si>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</si>
  <si>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</si>
  <si>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</si>
  <si>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</si>
  <si>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</si>
  <si>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</si>
  <si>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</si>
  <si>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</si>
  <si>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</si>
  <si>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</si>
  <si>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</si>
  <si>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</si>
  <si>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</si>
  <si>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</si>
  <si>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</si>
  <si>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</si>
  <si>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</si>
  <si>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</si>
  <si>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</si>
  <si>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</si>
  <si>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</si>
  <si>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</si>
  <si>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</si>
  <si>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</si>
  <si>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</si>
  <si>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</si>
  <si>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</si>
  <si>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</si>
  <si>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</si>
  <si>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</si>
  <si>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</si>
  <si>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</si>
  <si>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</si>
  <si>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</si>
  <si>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</si>
  <si>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</si>
  <si>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</si>
  <si>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</si>
  <si>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</si>
  <si>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</si>
  <si>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</si>
  <si>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</si>
  <si>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</si>
  <si>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</si>
  <si>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</si>
  <si>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</si>
  <si>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</si>
  <si>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</si>
  <si>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</si>
  <si>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</si>
  <si>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</si>
  <si>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</si>
  <si>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</si>
  <si>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</si>
  <si>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</si>
  <si>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</si>
  <si>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</si>
  <si>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</si>
  <si>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</si>
  <si>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</si>
  <si>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</si>
  <si>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</si>
  <si>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</si>
  <si>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</si>
  <si>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</si>
  <si>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</si>
  <si>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</si>
  <si>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</si>
  <si>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</si>
  <si>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</si>
  <si>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</si>
  <si>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</si>
  <si>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</si>
  <si>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</si>
  <si>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</si>
  <si>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</si>
  <si>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</si>
  <si>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</si>
  <si>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</si>
  <si>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</si>
  <si>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</si>
  <si>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</si>
  <si>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</si>
  <si>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</si>
  <si>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</si>
  <si>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</si>
  <si>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</si>
  <si>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</si>
  <si>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</si>
  <si>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</si>
  <si>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</si>
  <si>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</si>
  <si>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</si>
  <si>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</si>
  <si>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</si>
  <si>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</si>
  <si>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</si>
  <si>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</si>
  <si>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</si>
  <si>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</si>
  <si>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</si>
  <si>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</si>
  <si>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</si>
  <si>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</si>
  <si>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</si>
  <si>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</si>
  <si>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</si>
  <si>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</si>
  <si>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</si>
  <si>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</si>
  <si>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</si>
  <si>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</si>
  <si>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</si>
  <si>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</si>
  <si>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</si>
  <si>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</si>
  <si>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</si>
  <si>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</si>
  <si>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</si>
  <si>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</si>
  <si>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</si>
  <si>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</si>
  <si>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</si>
  <si>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</si>
  <si>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</si>
  <si>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</si>
  <si>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</si>
  <si>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</si>
  <si>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</si>
  <si>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</si>
  <si>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</si>
  <si>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</si>
  <si>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</si>
  <si>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</si>
  <si>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</si>
  <si>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</si>
  <si>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</si>
  <si>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</si>
  <si>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</si>
  <si>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</si>
  <si>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</si>
  <si>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</si>
  <si>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</si>
  <si>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</si>
  <si>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</si>
  <si>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</si>
  <si>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</si>
  <si>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</si>
  <si>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</si>
  <si>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</si>
  <si>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</si>
  <si>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</si>
  <si>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</si>
  <si>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</si>
  <si>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</si>
  <si>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</si>
  <si>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</si>
  <si>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</si>
  <si>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</si>
  <si>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</si>
  <si>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</si>
  <si>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</si>
  <si>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</si>
  <si>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</si>
  <si>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</si>
  <si>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</si>
  <si>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</si>
  <si>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</si>
  <si>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</si>
  <si>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</si>
  <si>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</si>
  <si>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</si>
  <si>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</si>
  <si>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</si>
  <si>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</si>
  <si>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</si>
  <si>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</si>
  <si>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</si>
  <si>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</si>
  <si>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</si>
  <si>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</si>
  <si>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</si>
  <si>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</si>
  <si>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</si>
  <si>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</si>
  <si>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</si>
  <si>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</si>
  <si>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</si>
  <si>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</si>
  <si>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</si>
  <si>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</si>
  <si>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</si>
  <si>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</si>
  <si>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</si>
  <si>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</si>
  <si>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</si>
  <si>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</si>
  <si>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</si>
  <si>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</si>
  <si>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</si>
  <si>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</si>
  <si>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</si>
  <si>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</si>
  <si>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</si>
  <si>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</si>
  <si>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</si>
  <si>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</si>
  <si>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</si>
  <si>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</si>
  <si>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</si>
  <si>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</si>
  <si>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</si>
  <si>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</si>
  <si>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</si>
  <si>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</si>
  <si>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</si>
  <si>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</si>
  <si>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</si>
  <si>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</si>
  <si>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</si>
  <si>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</si>
  <si>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</si>
  <si>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</si>
  <si>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</si>
  <si>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</si>
  <si>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</si>
  <si>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</si>
  <si>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</si>
  <si>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</si>
  <si>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</si>
  <si>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</si>
  <si>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</si>
  <si>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</si>
  <si>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</si>
  <si>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</si>
  <si>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</si>
  <si>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</si>
  <si>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</si>
  <si>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</si>
  <si>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</si>
  <si>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</si>
  <si>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</si>
  <si>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</si>
  <si>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</si>
  <si>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</si>
  <si>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</si>
  <si>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</si>
  <si>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</si>
  <si>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</si>
  <si>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</si>
  <si>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</si>
  <si>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</si>
  <si>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</si>
  <si>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</si>
  <si>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</si>
  <si>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</si>
  <si>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</si>
  <si>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</si>
  <si>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</si>
  <si>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</si>
  <si>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</si>
  <si>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</si>
  <si>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</si>
  <si>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</si>
  <si>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</si>
  <si>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</si>
  <si>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</si>
  <si>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</si>
  <si>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</si>
  <si>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</si>
  <si>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</si>
  <si>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</si>
  <si>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</si>
  <si>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</si>
  <si>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</si>
  <si>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</si>
  <si>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</si>
  <si>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</si>
  <si>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</si>
  <si>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</si>
  <si>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</si>
  <si>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</si>
  <si>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</si>
  <si>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</si>
  <si>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</si>
  <si>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</si>
  <si>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</si>
  <si>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</si>
  <si>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</si>
  <si>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</si>
  <si>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</si>
  <si>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</si>
  <si>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</si>
  <si>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</si>
  <si>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</si>
  <si>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</si>
  <si>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</si>
  <si>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</si>
  <si>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</si>
  <si>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</si>
  <si>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</si>
  <si>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</si>
  <si>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</si>
  <si>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</si>
  <si>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</si>
  <si>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</si>
  <si>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</si>
  <si>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</si>
  <si>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</si>
  <si>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</si>
  <si>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</si>
  <si>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</si>
  <si>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</si>
  <si>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</si>
  <si>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</si>
  <si>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</si>
  <si>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</si>
  <si>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</si>
  <si>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</si>
  <si>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</si>
  <si>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</si>
  <si>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</si>
  <si>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</si>
  <si>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</si>
  <si>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</si>
  <si>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</si>
  <si>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</si>
  <si>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</si>
  <si>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</si>
  <si>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</si>
  <si>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</si>
  <si>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</si>
  <si>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</si>
  <si>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</si>
  <si>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</si>
  <si>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</si>
  <si>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</si>
  <si>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</si>
  <si>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</si>
  <si>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</si>
  <si>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</si>
  <si>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</si>
  <si>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</si>
  <si>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</si>
  <si>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</si>
  <si>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</si>
  <si>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</si>
  <si>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</si>
  <si>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</si>
  <si>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</si>
  <si>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</si>
  <si>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</si>
  <si>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</si>
  <si>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</si>
  <si>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</si>
  <si>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</si>
  <si>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</si>
  <si>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</si>
  <si>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</si>
  <si>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</si>
  <si>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</si>
  <si>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</si>
  <si>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</si>
  <si>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</si>
  <si>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</si>
  <si>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</si>
  <si>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</si>
  <si>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</si>
  <si>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</si>
  <si>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</si>
  <si>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</si>
  <si>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</si>
  <si>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</si>
  <si>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</si>
  <si>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</si>
  <si>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</si>
  <si>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</si>
  <si>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</si>
  <si>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</si>
  <si>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</si>
  <si>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</si>
  <si>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</si>
  <si>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</si>
  <si>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</si>
  <si>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</si>
  <si>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</si>
  <si>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</si>
  <si>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</si>
  <si>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</si>
  <si>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</si>
  <si>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</si>
  <si>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</si>
  <si>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</si>
  <si>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</si>
  <si>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</si>
  <si>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</si>
  <si>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</si>
  <si>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</si>
  <si>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</si>
  <si>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</si>
  <si>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</si>
  <si>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</si>
  <si>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</si>
  <si>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</si>
  <si>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</si>
  <si>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</si>
  <si>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</si>
  <si>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</si>
  <si>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</si>
  <si>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</si>
  <si>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</si>
  <si>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</si>
  <si>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</si>
  <si>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</si>
  <si>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</si>
  <si>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</si>
  <si>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</si>
  <si>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</si>
  <si>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</si>
  <si>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</si>
  <si>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</si>
  <si>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</si>
  <si>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</si>
  <si>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</si>
  <si>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</si>
  <si>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</si>
  <si>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</si>
  <si>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</si>
  <si>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</si>
  <si>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</si>
  <si>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</si>
  <si>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</si>
  <si>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</si>
  <si>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</si>
  <si>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</si>
  <si>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</si>
  <si>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</si>
  <si>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</si>
  <si>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</si>
  <si>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</si>
  <si>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</si>
  <si>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</si>
  <si>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</si>
  <si>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</si>
  <si>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</si>
  <si>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</si>
  <si>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</si>
  <si>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</si>
  <si>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</si>
  <si>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</si>
  <si>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</si>
  <si>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</si>
  <si>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</si>
  <si>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</si>
  <si>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</si>
  <si>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</si>
  <si>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</si>
  <si>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</si>
  <si>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</si>
  <si>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</si>
  <si>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</si>
  <si>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</si>
  <si>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</si>
  <si>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</si>
  <si>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</si>
  <si>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</si>
  <si>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</si>
  <si>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</si>
  <si>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</si>
  <si>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</si>
  <si>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</si>
  <si>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</si>
  <si>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</si>
  <si>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</si>
  <si>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</si>
  <si>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</si>
  <si>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</si>
  <si>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</si>
  <si>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</si>
  <si>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</si>
  <si>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</si>
  <si>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</si>
  <si>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</si>
  <si>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</si>
  <si>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</si>
  <si>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</si>
  <si>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</si>
  <si>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</si>
  <si>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</si>
  <si>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</si>
  <si>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</si>
  <si>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</si>
  <si>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</si>
  <si>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</si>
  <si>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</si>
  <si>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</si>
  <si>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</si>
  <si>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</si>
  <si>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</si>
  <si>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</si>
  <si>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</si>
  <si>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</si>
  <si>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</si>
  <si>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</si>
  <si>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</si>
  <si>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</si>
  <si>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</si>
  <si>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</si>
  <si>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</si>
  <si>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</si>
  <si>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</si>
  <si>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</si>
  <si>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</si>
  <si>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</si>
  <si>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</si>
  <si>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</si>
  <si>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</si>
  <si>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</si>
  <si>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</si>
  <si>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</si>
  <si>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</si>
  <si>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</si>
  <si>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</si>
  <si>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</si>
  <si>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</si>
  <si>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</si>
  <si>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</si>
  <si>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</si>
  <si>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</si>
  <si>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</si>
  <si>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</si>
  <si>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</si>
  <si>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</si>
  <si>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</si>
  <si>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</si>
  <si>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</si>
  <si>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</si>
  <si>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</si>
  <si>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</si>
  <si>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</si>
  <si>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</si>
  <si>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</si>
  <si>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</si>
  <si>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</si>
  <si>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</si>
  <si>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</si>
  <si>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</si>
  <si>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</si>
  <si>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</si>
  <si>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</si>
  <si>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</si>
  <si>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</si>
  <si>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</si>
  <si>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</si>
  <si>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</si>
  <si>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</si>
  <si>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</si>
  <si>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</si>
  <si>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</si>
  <si>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</si>
  <si>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</si>
  <si>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</si>
  <si>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</si>
  <si>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</si>
  <si>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</si>
  <si>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</si>
  <si>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</si>
  <si>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</si>
  <si>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</si>
  <si>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</si>
  <si>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</si>
  <si>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</si>
  <si>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</si>
  <si>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</si>
  <si>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</si>
  <si>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</si>
  <si>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</si>
  <si>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</si>
  <si>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</si>
  <si>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</si>
  <si>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</si>
  <si>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</si>
  <si>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</si>
  <si>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</si>
  <si>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</si>
  <si>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</si>
  <si>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</si>
  <si>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</si>
  <si>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</si>
  <si>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</si>
  <si>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</si>
  <si>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</si>
  <si>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</si>
  <si>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</si>
  <si>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</si>
  <si>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</si>
  <si>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</si>
  <si>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</si>
  <si>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</si>
  <si>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</si>
  <si>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</si>
  <si>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</si>
  <si>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</si>
  <si>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</si>
  <si>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</si>
  <si>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</si>
  <si>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</si>
  <si>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</si>
  <si>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</si>
  <si>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</si>
  <si>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</si>
  <si>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</si>
  <si>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</si>
  <si>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</si>
  <si>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</si>
  <si>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</si>
  <si>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</si>
  <si>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</si>
  <si>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</si>
  <si>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</si>
  <si>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</si>
  <si>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</si>
  <si>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</si>
  <si>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</si>
  <si>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</si>
  <si>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</si>
  <si>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</si>
  <si>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</si>
  <si>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</si>
  <si>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</si>
  <si>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</si>
  <si>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</si>
  <si>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</si>
  <si>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</si>
  <si>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</si>
  <si>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</si>
  <si>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</si>
  <si>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</si>
  <si>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</si>
  <si>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</si>
  <si>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</si>
  <si>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</si>
  <si>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</si>
  <si>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</si>
  <si>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</si>
  <si>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</si>
  <si>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</si>
  <si>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</si>
  <si>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</si>
  <si>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</si>
  <si>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</si>
  <si>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</si>
  <si>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</si>
  <si>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</si>
  <si>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</si>
  <si>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</si>
  <si>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</si>
  <si>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</si>
  <si>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</si>
  <si>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</si>
  <si>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</si>
  <si>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</si>
  <si>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</si>
  <si>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</si>
  <si>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</si>
  <si>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</si>
  <si>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</si>
  <si>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</si>
  <si>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</si>
  <si>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</si>
  <si>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</si>
  <si>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</si>
  <si>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</si>
  <si>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</si>
  <si>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</si>
  <si>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</si>
  <si>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</si>
  <si>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</si>
  <si>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</si>
  <si>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</si>
  <si>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</si>
  <si>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</si>
  <si>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</si>
  <si>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</si>
  <si>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</si>
  <si>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</si>
  <si>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</si>
  <si>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</si>
  <si>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</si>
  <si>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</si>
  <si>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</si>
  <si>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</si>
  <si>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</si>
  <si>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</si>
  <si>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</si>
  <si>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</si>
  <si>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</si>
  <si>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</si>
  <si>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</si>
  <si>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</si>
  <si>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</si>
  <si>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</si>
  <si>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</si>
  <si>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</si>
  <si>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</si>
  <si>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</si>
  <si>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</si>
  <si>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</si>
  <si>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</si>
  <si>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</si>
  <si>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</si>
  <si>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</si>
  <si>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</si>
  <si>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</si>
  <si>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</si>
  <si>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</si>
  <si>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</si>
  <si>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</si>
  <si>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</si>
  <si>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</si>
  <si>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</si>
  <si>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</si>
  <si>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</si>
  <si>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</si>
  <si>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</si>
  <si>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</si>
  <si>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</si>
  <si>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</si>
  <si>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</si>
  <si>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</si>
  <si>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</si>
  <si>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</si>
  <si>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</si>
  <si>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</si>
  <si>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</si>
  <si>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</si>
  <si>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</si>
  <si>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</si>
  <si>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</si>
  <si>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</si>
  <si>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</si>
  <si>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</si>
  <si>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</si>
  <si>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</si>
  <si>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</si>
  <si>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</si>
  <si>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</si>
  <si>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</si>
  <si>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</si>
  <si>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</si>
  <si>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</si>
  <si>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</si>
  <si>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</si>
  <si>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</si>
  <si>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</si>
  <si>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</si>
  <si>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</si>
  <si>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</si>
  <si>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</si>
  <si>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</si>
  <si>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</si>
  <si>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</si>
  <si>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</si>
  <si>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</si>
  <si>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</si>
  <si>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</si>
  <si>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</si>
  <si>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</si>
  <si>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</si>
  <si>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</si>
  <si>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</si>
  <si>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</si>
  <si>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</si>
  <si>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</si>
  <si>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</si>
  <si>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</si>
  <si>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</si>
  <si>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</si>
  <si>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</si>
  <si>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</si>
  <si>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</si>
  <si>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</si>
  <si>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</si>
  <si>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</si>
  <si>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</si>
  <si>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</si>
  <si>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</si>
  <si>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</si>
  <si>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</si>
  <si>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</si>
  <si>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</si>
  <si>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</si>
  <si>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</si>
  <si>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</si>
  <si>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</si>
  <si>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</si>
  <si>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</si>
  <si>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</si>
  <si>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</si>
  <si>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</si>
  <si>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</si>
  <si>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</si>
  <si>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</si>
  <si>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</si>
  <si>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</si>
  <si>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</si>
  <si>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</si>
  <si>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</si>
  <si>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</si>
  <si>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</si>
  <si>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</si>
  <si>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</si>
  <si>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</si>
  <si>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</si>
  <si>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</si>
  <si>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</si>
  <si>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</si>
  <si>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</si>
  <si>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</si>
  <si>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</si>
  <si>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</si>
  <si>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</si>
  <si>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</si>
  <si>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</si>
  <si>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</si>
  <si>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</si>
  <si>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</si>
  <si>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</si>
  <si>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</si>
  <si>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</si>
  <si>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</si>
  <si>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</si>
  <si>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</si>
  <si>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</si>
  <si>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</si>
  <si>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</si>
  <si>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</si>
  <si>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</si>
  <si>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</si>
  <si>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</si>
  <si>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</si>
  <si>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</si>
  <si>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</si>
  <si>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</si>
  <si>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</si>
  <si>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</si>
  <si>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</si>
  <si>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</si>
  <si>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</si>
  <si>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</si>
  <si>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</si>
  <si>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</si>
  <si>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</si>
  <si>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</si>
  <si>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</si>
  <si>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</si>
  <si>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</si>
  <si>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</si>
  <si>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</si>
  <si>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</si>
  <si>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</si>
  <si>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</si>
  <si>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</si>
  <si>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</si>
  <si>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</si>
  <si>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</si>
  <si>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</si>
  <si>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</si>
  <si>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</si>
  <si>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</si>
  <si>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</si>
  <si>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</si>
  <si>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</si>
  <si>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</si>
  <si>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</si>
  <si>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</si>
  <si>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</si>
  <si>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</si>
  <si>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</si>
  <si>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</si>
  <si>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</si>
  <si>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</si>
  <si>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</si>
  <si>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</si>
  <si>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</si>
  <si>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</si>
  <si>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</si>
  <si>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</si>
  <si>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</si>
  <si>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</si>
  <si>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</si>
  <si>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</si>
  <si>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</si>
  <si>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</si>
  <si>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</si>
  <si>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</si>
  <si>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</si>
  <si>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</si>
  <si>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</si>
  <si>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</si>
  <si>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</si>
  <si>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</si>
  <si>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</si>
  <si>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</si>
  <si>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</si>
  <si>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</si>
  <si>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</si>
  <si>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</si>
  <si>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</si>
  <si>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</si>
  <si>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</si>
  <si>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</si>
  <si>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</si>
  <si>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</si>
  <si>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</si>
  <si>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</si>
  <si>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</si>
  <si>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</si>
  <si>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</si>
  <si>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</si>
  <si>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</si>
  <si>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</si>
  <si>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</si>
  <si>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</si>
  <si>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</si>
  <si>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</si>
  <si>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</si>
  <si>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</si>
  <si>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</si>
  <si>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</si>
  <si>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</si>
  <si>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</si>
  <si>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</si>
  <si>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</si>
  <si>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</si>
  <si>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</si>
  <si>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</si>
  <si>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</si>
  <si>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</si>
  <si>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</si>
  <si>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</si>
  <si>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</si>
  <si>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</si>
  <si>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</si>
  <si>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</si>
  <si>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</si>
  <si>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</si>
  <si>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</si>
  <si>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</si>
  <si>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</si>
  <si>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</si>
  <si>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</si>
  <si>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</si>
  <si>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</si>
  <si>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</si>
  <si>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</si>
  <si>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</si>
  <si>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</si>
  <si>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</si>
  <si>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</si>
  <si>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</si>
  <si>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</si>
  <si>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</si>
  <si>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</si>
  <si>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</si>
  <si>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</si>
  <si>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</si>
  <si>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</si>
  <si>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</si>
  <si>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</si>
  <si>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</si>
  <si>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</si>
  <si>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</si>
  <si>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</si>
  <si>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</si>
  <si>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</si>
  <si>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</si>
  <si>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</si>
  <si>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</si>
  <si>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</si>
  <si>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</si>
  <si>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</si>
  <si>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</si>
  <si>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</si>
  <si>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</si>
  <si>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</si>
  <si>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</si>
  <si>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</si>
  <si>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</si>
  <si>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</si>
  <si>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</si>
  <si>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</si>
  <si>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</si>
  <si>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</si>
  <si>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</si>
  <si>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</si>
  <si>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</si>
  <si>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</si>
  <si>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</si>
  <si>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</si>
  <si>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</si>
  <si>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</si>
  <si>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</si>
  <si>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</si>
  <si>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</si>
  <si>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</si>
  <si>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</si>
  <si>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</si>
  <si>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</si>
  <si>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</si>
  <si>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</si>
  <si>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</si>
  <si>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</si>
  <si>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</si>
  <si>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</si>
  <si>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</si>
  <si>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</si>
  <si>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</si>
  <si>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</si>
  <si>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</si>
  <si>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</si>
  <si>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</si>
  <si>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</si>
  <si>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</si>
  <si>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</si>
  <si>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</si>
  <si>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</si>
  <si>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</si>
  <si>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</si>
  <si>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</si>
  <si>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</si>
  <si>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</si>
  <si>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</si>
  <si>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</si>
  <si>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</si>
  <si>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</si>
  <si>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</si>
  <si>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</si>
  <si>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</si>
  <si>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</si>
  <si>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</si>
  <si>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</si>
  <si>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</si>
  <si>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</si>
  <si>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</si>
  <si>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</si>
  <si>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</si>
  <si>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</si>
  <si>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</si>
  <si>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</si>
  <si>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</si>
  <si>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</si>
  <si>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</si>
  <si>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</si>
  <si>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</si>
  <si>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</si>
  <si>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</si>
  <si>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</si>
  <si>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</si>
  <si>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</si>
  <si>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</si>
  <si>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</si>
  <si>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</si>
  <si>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</si>
  <si>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</si>
  <si>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</si>
  <si>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</si>
  <si>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</si>
  <si>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</si>
  <si>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</si>
  <si>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</si>
  <si>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</si>
  <si>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</si>
  <si>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</si>
  <si>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</si>
  <si>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</si>
  <si>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</si>
  <si>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</si>
  <si>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</si>
  <si>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</si>
  <si>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</si>
  <si>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</si>
  <si>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</si>
  <si>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</si>
  <si>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</si>
  <si>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</si>
  <si>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</si>
  <si>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</si>
  <si>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</si>
  <si>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</si>
  <si>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</si>
  <si>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</si>
  <si>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</si>
  <si>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</si>
  <si>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</si>
  <si>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</si>
  <si>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</si>
  <si>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</si>
  <si>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</si>
  <si>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</si>
  <si>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</si>
  <si>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</si>
  <si>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</si>
  <si>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</si>
  <si>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</si>
  <si>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</si>
  <si>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</si>
  <si>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</si>
  <si>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</si>
  <si>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</si>
  <si>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</si>
  <si>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</si>
  <si>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</si>
  <si>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</si>
  <si>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</si>
  <si>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</si>
  <si>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</si>
  <si>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</si>
  <si>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</si>
  <si>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</si>
  <si>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</si>
  <si>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</si>
  <si>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</si>
  <si>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</si>
  <si>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</si>
  <si>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</si>
  <si>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</si>
  <si>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</si>
  <si>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</si>
  <si>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</si>
  <si>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</si>
  <si>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</si>
  <si>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</si>
  <si>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</si>
  <si>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</si>
  <si>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</si>
  <si>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</si>
  <si>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</si>
  <si>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</si>
  <si>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</si>
  <si>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</si>
  <si>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</si>
  <si>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</si>
  <si>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</si>
  <si>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</si>
  <si>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</si>
  <si>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</si>
  <si>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</si>
  <si>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</si>
  <si>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</si>
  <si>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</si>
  <si>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</si>
  <si>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</si>
  <si>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</si>
  <si>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</si>
  <si>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</si>
  <si>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</si>
  <si>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</si>
  <si>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</si>
  <si>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</si>
  <si>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</si>
  <si>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</si>
  <si>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</si>
  <si>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</si>
  <si>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</si>
  <si>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</si>
  <si>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</si>
  <si>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</si>
  <si>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</si>
  <si>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</si>
  <si>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</si>
  <si>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</si>
  <si>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</si>
  <si>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</si>
  <si>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</si>
  <si>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</si>
  <si>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</si>
  <si>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</si>
  <si>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</si>
  <si>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</si>
  <si>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</si>
  <si>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</si>
  <si>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</si>
  <si>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</si>
  <si>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</si>
  <si>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</si>
  <si>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</si>
  <si>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</si>
  <si>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</si>
  <si>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</si>
  <si>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</si>
  <si>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</si>
  <si>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</si>
  <si>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</si>
  <si>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</si>
  <si>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</si>
  <si>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</si>
  <si>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</si>
  <si>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</si>
  <si>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</si>
  <si>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</si>
  <si>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</si>
  <si>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</si>
  <si>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</si>
  <si>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</si>
  <si>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</si>
  <si>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</si>
  <si>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</si>
  <si>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</si>
  <si>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</si>
  <si>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</si>
  <si>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</si>
  <si>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</si>
  <si>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</si>
  <si>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</si>
  <si>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</si>
  <si>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</si>
  <si>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</si>
  <si>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</si>
  <si>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</si>
  <si>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</si>
  <si>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</si>
  <si>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</si>
  <si>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</si>
  <si>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</si>
  <si>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</si>
  <si>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</si>
  <si>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</si>
  <si>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</si>
  <si>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</si>
  <si>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</si>
  <si>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</si>
  <si>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</si>
  <si>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</si>
  <si>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</si>
  <si>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</si>
  <si>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</si>
  <si>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</si>
  <si>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</si>
  <si>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</si>
  <si>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</si>
  <si>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</si>
  <si>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</si>
  <si>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</si>
  <si>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</si>
  <si>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</si>
  <si>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</si>
  <si>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</si>
  <si>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</si>
  <si>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</si>
  <si>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</si>
  <si>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</si>
  <si>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</si>
  <si>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</si>
  <si>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</si>
  <si>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</si>
  <si>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</si>
  <si>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</si>
  <si>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</si>
  <si>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</si>
  <si>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</si>
  <si>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</si>
  <si>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</si>
  <si>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</si>
  <si>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</si>
  <si>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</si>
  <si>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</si>
  <si>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</si>
  <si>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</si>
  <si>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</si>
  <si>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</si>
  <si>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</si>
  <si>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</si>
  <si>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</si>
  <si>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</si>
  <si>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</si>
  <si>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</si>
  <si>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</si>
  <si>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</si>
  <si>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</si>
  <si>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</si>
  <si>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</si>
  <si>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</si>
  <si>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</si>
  <si>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</si>
  <si>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</si>
  <si>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</si>
  <si>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</si>
  <si>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</si>
  <si>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</si>
  <si>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</si>
  <si>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</si>
  <si>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</si>
  <si>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</si>
  <si>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</si>
  <si>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</si>
  <si>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</si>
  <si>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</si>
  <si>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</si>
  <si>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</si>
  <si>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</si>
  <si>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</si>
  <si>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</si>
  <si>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</si>
  <si>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</si>
  <si>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</si>
  <si>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</si>
  <si>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</si>
  <si>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</si>
  <si>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</si>
  <si>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</si>
  <si>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</si>
  <si>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</si>
  <si>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</si>
  <si>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</si>
  <si>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</si>
  <si>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</si>
  <si>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</si>
  <si>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</si>
  <si>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</si>
  <si>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</si>
  <si>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</si>
  <si>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</si>
  <si>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</si>
  <si>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</si>
  <si>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</si>
  <si>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</si>
  <si>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</si>
  <si>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</si>
  <si>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</si>
  <si>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</si>
  <si>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</si>
  <si>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</si>
  <si>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</si>
  <si>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</si>
  <si>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</si>
  <si>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</si>
  <si>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</si>
  <si>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</si>
  <si>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</si>
  <si>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</si>
  <si>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</si>
  <si>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</si>
  <si>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</si>
  <si>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</si>
  <si>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</si>
  <si>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</si>
  <si>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</si>
  <si>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</si>
  <si>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</si>
  <si>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</si>
  <si>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</si>
  <si>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</si>
  <si>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</si>
  <si>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</si>
  <si>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</si>
  <si>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</si>
  <si>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</si>
  <si>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</si>
  <si>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</si>
  <si>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</si>
  <si>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</si>
  <si>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</si>
  <si>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</si>
  <si>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</si>
  <si>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</si>
  <si>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</si>
  <si>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</si>
  <si>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</si>
  <si>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</si>
  <si>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</si>
  <si>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</si>
  <si>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</si>
  <si>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</si>
  <si>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</si>
  <si>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</si>
  <si>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</si>
  <si>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</si>
  <si>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</si>
  <si>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</si>
  <si>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</si>
  <si>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</si>
  <si>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</si>
  <si>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</si>
  <si>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</si>
  <si>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</si>
  <si>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</si>
  <si>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</si>
  <si>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</si>
  <si>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</si>
  <si>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</si>
  <si>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</si>
  <si>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</si>
  <si>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</si>
  <si>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</si>
  <si>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</si>
  <si>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</si>
  <si>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</si>
  <si>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</si>
  <si>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</si>
  <si>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</si>
  <si>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</si>
  <si>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</si>
  <si>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</si>
  <si>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</si>
  <si>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</si>
  <si>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</si>
  <si>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</si>
  <si>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</si>
  <si>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</si>
  <si>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</si>
  <si>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</si>
  <si>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</si>
  <si>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</si>
  <si>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</si>
  <si>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</si>
  <si>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</si>
  <si>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</si>
  <si>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</si>
  <si>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</si>
  <si>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</si>
  <si>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</si>
  <si>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</si>
  <si>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</si>
  <si>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</si>
  <si>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</si>
  <si>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</si>
  <si>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</si>
  <si>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</si>
  <si>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</si>
  <si>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</si>
  <si>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</si>
  <si>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</si>
  <si>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</si>
  <si>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</si>
  <si>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</si>
  <si>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</si>
  <si>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</si>
  <si>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</si>
  <si>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</si>
  <si>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</si>
  <si>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</si>
  <si>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</si>
  <si>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</si>
  <si>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</si>
  <si>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</si>
  <si>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</si>
  <si>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</si>
  <si>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</si>
  <si>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</si>
  <si>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</si>
  <si>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</si>
  <si>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</si>
  <si>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</si>
  <si>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</si>
  <si>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</si>
  <si>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</si>
  <si>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</si>
  <si>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</si>
  <si>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</si>
  <si>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</si>
  <si>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</si>
  <si>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</si>
  <si>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</si>
  <si>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</si>
  <si>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</si>
  <si>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</si>
  <si>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</si>
  <si>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</si>
  <si>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</si>
  <si>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</si>
  <si>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</si>
  <si>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</si>
  <si>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</si>
  <si>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</si>
  <si>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</si>
  <si>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</si>
  <si>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</si>
  <si>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</si>
  <si>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</si>
  <si>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</si>
  <si>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</si>
  <si>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</si>
  <si>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</si>
  <si>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</si>
  <si>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</si>
  <si>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</si>
  <si>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</si>
  <si>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</si>
  <si>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</si>
  <si>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</si>
  <si>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</si>
  <si>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</si>
  <si>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</si>
  <si>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</si>
  <si>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</si>
  <si>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</si>
  <si>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</si>
  <si>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</si>
  <si>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</si>
  <si>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</si>
  <si>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</si>
  <si>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</si>
  <si>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</si>
  <si>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</si>
  <si>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</si>
  <si>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</si>
  <si>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</si>
  <si>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</si>
  <si>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</si>
  <si>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</si>
  <si>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</si>
  <si>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</si>
  <si>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</si>
  <si>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</si>
  <si>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</si>
  <si>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</si>
  <si>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</si>
  <si>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</si>
  <si>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</si>
  <si>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</si>
  <si>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</si>
  <si>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</si>
  <si>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</si>
  <si>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</si>
  <si>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</si>
  <si>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</si>
  <si>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</si>
  <si>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</si>
  <si>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</si>
  <si>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</si>
  <si>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</si>
  <si>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</si>
  <si>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</si>
  <si>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</si>
  <si>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</si>
  <si>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</si>
  <si>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</si>
  <si>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</si>
  <si>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</si>
  <si>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</si>
  <si>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</si>
  <si>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</si>
  <si>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</si>
  <si>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</si>
  <si>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</si>
  <si>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</si>
  <si>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</si>
  <si>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</si>
  <si>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</si>
  <si>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</si>
  <si>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</si>
  <si>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</si>
  <si>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</si>
  <si>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</si>
  <si>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</si>
  <si>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</si>
  <si>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</si>
  <si>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</si>
  <si>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</si>
  <si>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</si>
  <si>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</si>
  <si>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</si>
  <si>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</si>
  <si>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</si>
  <si>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</si>
  <si>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</si>
  <si>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</si>
  <si>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</si>
  <si>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</si>
  <si>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</si>
  <si>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</si>
  <si>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</si>
  <si>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</si>
  <si>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</si>
  <si>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</si>
  <si>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</si>
  <si>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</si>
  <si>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</si>
  <si>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</si>
  <si>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</si>
  <si>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</si>
  <si>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</si>
  <si>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</si>
  <si>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</si>
  <si>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</si>
  <si>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</si>
  <si>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</si>
  <si>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</si>
  <si>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</si>
  <si>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</si>
  <si>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</si>
  <si>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</si>
  <si>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</si>
  <si>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</si>
  <si>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</si>
  <si>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</si>
  <si>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</si>
  <si>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</si>
  <si>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</si>
  <si>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</si>
  <si>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</si>
  <si>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</si>
  <si>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</si>
  <si>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</si>
  <si>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</si>
  <si>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</si>
  <si>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</si>
  <si>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</si>
  <si>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</si>
  <si>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</si>
  <si>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</si>
  <si>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</si>
  <si>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</si>
  <si>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</si>
  <si>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</si>
  <si>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</si>
  <si>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</si>
  <si>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</si>
  <si>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</si>
  <si>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</si>
  <si>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</si>
  <si>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</si>
  <si>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</si>
  <si>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</si>
  <si>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</si>
  <si>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</si>
  <si>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</si>
  <si>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</si>
  <si>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</si>
  <si>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</si>
  <si>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</si>
  <si>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</si>
  <si>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</si>
  <si>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</si>
  <si>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</si>
  <si>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</si>
  <si>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</si>
  <si>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</si>
  <si>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</si>
  <si>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</si>
  <si>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</si>
  <si>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</si>
  <si>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</si>
  <si>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</si>
  <si>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</si>
  <si>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</si>
  <si>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</si>
  <si>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</si>
  <si>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</si>
  <si>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</si>
  <si>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</si>
  <si>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</si>
  <si>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</si>
  <si>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</si>
  <si>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</si>
  <si>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</si>
  <si>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</si>
  <si>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</si>
  <si>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</si>
  <si>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</si>
  <si>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</si>
  <si>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</si>
  <si>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</si>
  <si>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</si>
  <si>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</si>
  <si>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</si>
  <si>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</si>
  <si>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</si>
  <si>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</si>
  <si>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</si>
  <si>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</si>
  <si>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</si>
  <si>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</si>
  <si>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</si>
  <si>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</si>
  <si>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</si>
  <si>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</si>
  <si>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</si>
  <si>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</si>
  <si>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</si>
  <si>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</si>
  <si>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</si>
  <si>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</si>
  <si>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</si>
  <si>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</si>
  <si>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</si>
  <si>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</si>
  <si>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</si>
  <si>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</si>
  <si>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</si>
  <si>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</si>
  <si>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</si>
  <si>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</si>
  <si>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</si>
  <si>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</si>
  <si>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</si>
  <si>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</si>
  <si>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</si>
  <si>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</si>
  <si>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</si>
  <si>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</si>
  <si>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</si>
  <si>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</si>
  <si>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</si>
  <si>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</si>
  <si>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</si>
  <si>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</si>
  <si>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</si>
  <si>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</si>
  <si>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</si>
  <si>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</si>
  <si>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</si>
  <si>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</si>
  <si>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</si>
  <si>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</si>
  <si>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</si>
  <si>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</si>
  <si>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</si>
  <si>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</si>
  <si>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</si>
  <si>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</si>
  <si>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</si>
  <si>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</si>
  <si>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</si>
  <si>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</si>
  <si>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</si>
  <si>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</si>
  <si>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</si>
  <si>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</si>
  <si>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</si>
  <si>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</si>
  <si>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</si>
  <si>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</si>
  <si>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</si>
  <si>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</si>
  <si>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</si>
  <si>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</si>
  <si>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</si>
  <si>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</si>
  <si>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</si>
  <si>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</si>
  <si>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</si>
  <si>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</si>
  <si>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</si>
  <si>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</si>
  <si>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</si>
  <si>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</si>
  <si>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</si>
  <si>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</si>
  <si>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</si>
  <si>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</si>
  <si>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</si>
  <si>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</si>
  <si>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</si>
  <si>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</si>
  <si>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</si>
  <si>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</si>
  <si>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</si>
  <si>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</si>
  <si>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</si>
  <si>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</si>
  <si>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</si>
  <si>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</si>
  <si>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</si>
  <si>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</si>
  <si>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</si>
  <si>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</si>
  <si>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</si>
  <si>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</si>
  <si>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</si>
  <si>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</si>
  <si>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</si>
  <si>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</si>
  <si>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</si>
  <si>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</si>
  <si>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</si>
  <si>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</si>
  <si>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</si>
  <si>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</si>
  <si>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</si>
  <si>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</si>
  <si>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</si>
  <si>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</si>
  <si>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</si>
  <si>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</si>
  <si>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</si>
  <si>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</si>
  <si>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</si>
  <si>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</si>
  <si>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</si>
  <si>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</si>
  <si>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</si>
  <si>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</si>
  <si>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</si>
  <si>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</si>
  <si>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</si>
  <si>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</si>
  <si>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</si>
  <si>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</si>
  <si>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</si>
  <si>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</si>
  <si>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</si>
  <si>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</si>
  <si>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</si>
  <si>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</si>
  <si>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</si>
  <si>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</si>
  <si>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</si>
  <si>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</si>
  <si>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</si>
  <si>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</si>
  <si>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</si>
  <si>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</si>
  <si>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</si>
  <si>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</si>
  <si>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</si>
  <si>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</si>
  <si>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</si>
  <si>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</si>
  <si>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</si>
  <si>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</si>
  <si>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</si>
  <si>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</si>
  <si>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</si>
  <si>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</si>
  <si>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</si>
  <si>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</si>
  <si>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</si>
  <si>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</si>
  <si>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</si>
  <si>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</si>
  <si>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</si>
  <si>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</si>
  <si>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</si>
  <si>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</si>
  <si>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</si>
  <si>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</si>
  <si>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</si>
  <si>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</si>
  <si>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</si>
  <si>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</si>
  <si>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</si>
  <si>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</si>
  <si>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</si>
  <si>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</si>
  <si>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</si>
  <si>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</si>
  <si>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</si>
  <si>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</si>
  <si>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</si>
  <si>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</si>
  <si>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</si>
  <si>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</si>
  <si>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</si>
  <si>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</si>
  <si>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</si>
  <si>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</si>
  <si>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</si>
  <si>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</si>
  <si>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</si>
  <si>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</si>
  <si>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</si>
  <si>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</si>
  <si>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</si>
  <si>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</si>
  <si>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</si>
  <si>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</si>
  <si>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</si>
  <si>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</si>
  <si>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</si>
  <si>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</si>
  <si>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</si>
  <si>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</si>
  <si>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</si>
  <si>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</si>
  <si>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</si>
  <si>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</si>
  <si>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</si>
  <si>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</si>
  <si>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</si>
  <si>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</si>
  <si>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</si>
  <si>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</si>
  <si>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</si>
  <si>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</si>
  <si>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</si>
  <si>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</si>
  <si>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</si>
  <si>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</si>
  <si>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</si>
  <si>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</si>
  <si>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</si>
  <si>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</si>
  <si>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</si>
  <si>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</si>
  <si>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</si>
  <si>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</si>
  <si>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</si>
  <si>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</si>
  <si>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</si>
  <si>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</si>
  <si>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</si>
  <si>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</si>
  <si>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</si>
  <si>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</si>
  <si>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</si>
  <si>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</si>
  <si>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</si>
  <si>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</si>
  <si>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</si>
  <si>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</si>
  <si>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</si>
  <si>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</si>
  <si>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</si>
  <si>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</si>
  <si>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</si>
  <si>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</si>
  <si>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</si>
  <si>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</si>
  <si>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</si>
  <si>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</si>
  <si>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</si>
  <si>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</si>
  <si>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</si>
  <si>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</si>
  <si>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</si>
  <si>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</si>
  <si>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</si>
  <si>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</si>
  <si>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</si>
  <si>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</si>
  <si>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</si>
  <si>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</si>
  <si>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</si>
  <si>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</si>
  <si>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</si>
  <si>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</si>
  <si>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</si>
  <si>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</si>
  <si>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</si>
  <si>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</si>
  <si>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</si>
  <si>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</si>
  <si>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</si>
  <si>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</si>
  <si>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</si>
  <si>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</si>
  <si>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</si>
  <si>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</si>
  <si>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</si>
  <si>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</si>
  <si>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</si>
  <si>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</si>
  <si>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</si>
  <si>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</si>
  <si>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</si>
  <si>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</si>
  <si>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</si>
  <si>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</si>
  <si>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</si>
  <si>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</si>
  <si>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</si>
  <si>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</si>
  <si>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</si>
  <si>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</si>
  <si>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</si>
  <si>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</si>
  <si>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</si>
  <si>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</si>
  <si>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</si>
  <si>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</si>
  <si>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</si>
  <si>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</si>
  <si>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</si>
  <si>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</si>
  <si>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</si>
  <si>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</si>
  <si>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</si>
  <si>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</si>
  <si>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</si>
  <si>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</si>
  <si>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</si>
  <si>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</si>
  <si>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</si>
  <si>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</si>
  <si>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</si>
  <si>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</si>
  <si>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</si>
  <si>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</si>
  <si>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</si>
  <si>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</si>
  <si>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</si>
  <si>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</si>
  <si>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</si>
  <si>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</si>
  <si>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</si>
  <si>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</si>
  <si>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</si>
  <si>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</si>
  <si>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</si>
  <si>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</si>
  <si>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</si>
  <si>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</si>
  <si>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</si>
  <si>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</si>
  <si>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</si>
  <si>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</si>
  <si>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</si>
  <si>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</si>
  <si>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</si>
  <si>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</si>
  <si>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</si>
  <si>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</si>
  <si>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</si>
  <si>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</si>
  <si>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</si>
  <si>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</si>
  <si>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</si>
  <si>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</si>
  <si>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</si>
  <si>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</si>
  <si>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</si>
  <si>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</si>
  <si>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</si>
  <si>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</si>
  <si>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</si>
  <si>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</si>
  <si>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</si>
  <si>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</si>
  <si>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</si>
  <si>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</si>
  <si>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</si>
  <si>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</si>
  <si>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</si>
  <si>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</si>
  <si>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</si>
  <si>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</si>
  <si>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</si>
  <si>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</si>
  <si>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</si>
  <si>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</si>
  <si>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</si>
  <si>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</si>
  <si>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</si>
  <si>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</si>
  <si>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</si>
  <si>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</si>
  <si>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</si>
  <si>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</si>
  <si>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</si>
  <si>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</si>
  <si>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</si>
  <si>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</si>
  <si>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</si>
  <si>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</si>
  <si>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</si>
  <si>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</si>
  <si>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</si>
  <si>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</si>
  <si>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</si>
  <si>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</si>
  <si>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</si>
  <si>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</si>
  <si>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</si>
  <si>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</si>
  <si>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</si>
  <si>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</si>
  <si>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</si>
  <si>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</si>
  <si>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</si>
  <si>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</si>
  <si>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</si>
  <si>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</si>
  <si>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</si>
  <si>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</si>
  <si>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</si>
  <si>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</si>
  <si>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</si>
  <si>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</si>
  <si>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</si>
  <si>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</si>
  <si>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</si>
  <si>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</si>
  <si>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</si>
  <si>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</si>
  <si>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</si>
  <si>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</si>
  <si>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</si>
  <si>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</si>
  <si>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</si>
  <si>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</si>
  <si>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</si>
  <si>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</si>
  <si>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</si>
  <si>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</si>
  <si>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</si>
  <si>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</si>
  <si>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</si>
  <si>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</si>
  <si>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</si>
  <si>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</si>
  <si>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</si>
  <si>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</si>
  <si>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</si>
  <si>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</si>
  <si>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</si>
  <si>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</si>
  <si>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</si>
  <si>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</si>
  <si>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</si>
  <si>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</si>
  <si>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</si>
  <si>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</si>
  <si>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</si>
  <si>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</si>
  <si>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</si>
  <si>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</si>
  <si>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</si>
  <si>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</si>
  <si>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</si>
  <si>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</si>
  <si>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</si>
  <si>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</si>
  <si>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</si>
  <si>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</si>
  <si>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</si>
  <si>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</si>
  <si>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</si>
  <si>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</si>
  <si>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</si>
  <si>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</si>
  <si>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</si>
  <si>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</si>
  <si>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</si>
  <si>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</si>
  <si>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</si>
  <si>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</si>
  <si>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</si>
  <si>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</si>
  <si>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</si>
  <si>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</si>
  <si>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</si>
  <si>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</si>
  <si>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</si>
  <si>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</si>
  <si>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</si>
  <si>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</si>
  <si>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</si>
  <si>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</si>
  <si>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</si>
  <si>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</si>
  <si>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</si>
  <si>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</si>
  <si>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</si>
  <si>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</si>
  <si>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</si>
  <si>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</si>
  <si>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</si>
  <si>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</si>
  <si>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</si>
  <si>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</si>
  <si>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</si>
  <si>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</si>
  <si>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</si>
  <si>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</si>
  <si>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</si>
  <si>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</si>
  <si>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</si>
  <si>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</si>
  <si>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</si>
  <si>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</si>
  <si>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</si>
  <si>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</si>
  <si>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</si>
  <si>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</si>
  <si>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</si>
  <si>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</si>
  <si>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</si>
  <si>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</si>
  <si>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</si>
  <si>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</si>
  <si>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</si>
  <si>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</si>
  <si>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</si>
  <si>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</si>
  <si>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</si>
  <si>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</si>
  <si>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</si>
  <si>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</si>
  <si>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</si>
  <si>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</si>
  <si>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</si>
  <si>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</si>
  <si>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</si>
  <si>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</si>
  <si>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</si>
  <si>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</si>
  <si>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</si>
  <si>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</si>
  <si>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</si>
  <si>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</si>
  <si>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</si>
  <si>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</si>
  <si>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</si>
  <si>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</si>
  <si>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</si>
  <si>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</si>
  <si>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</si>
  <si>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</si>
  <si>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</si>
  <si>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</si>
  <si>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</si>
  <si>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</si>
  <si>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</si>
  <si>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</si>
  <si>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</si>
  <si>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</si>
  <si>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</si>
  <si>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</si>
  <si>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</si>
  <si>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</si>
  <si>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</si>
  <si>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</si>
  <si>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</si>
  <si>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</si>
  <si>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</si>
  <si>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</si>
  <si>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</si>
  <si>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</si>
  <si>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</si>
  <si>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</si>
  <si>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</si>
  <si>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</si>
  <si>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</si>
  <si>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</si>
  <si>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</si>
  <si>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</si>
  <si>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</si>
  <si>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</si>
  <si>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</si>
  <si>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</si>
  <si>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</si>
  <si>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</si>
  <si>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</si>
  <si>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</si>
  <si>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</si>
  <si>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</si>
  <si>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</si>
  <si>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</si>
  <si>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</si>
  <si>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</si>
  <si>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</si>
  <si>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</si>
  <si>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</si>
  <si>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</si>
  <si>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</si>
  <si>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</si>
  <si>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</si>
  <si>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</si>
  <si>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</si>
  <si>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</si>
  <si>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</si>
  <si>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</si>
  <si>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</si>
  <si>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</si>
  <si>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</si>
  <si>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</si>
  <si>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</si>
  <si>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</si>
  <si>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</si>
  <si>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</si>
  <si>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</si>
  <si>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</si>
  <si>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</si>
  <si>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</si>
  <si>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</si>
  <si>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</si>
  <si>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</si>
  <si>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</si>
  <si>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</si>
  <si>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</si>
  <si>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</si>
  <si>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</si>
  <si>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</si>
  <si>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</si>
  <si>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</si>
  <si>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</si>
  <si>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</si>
  <si>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</si>
  <si>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</si>
  <si>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</si>
  <si>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</si>
  <si>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</si>
  <si>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</si>
  <si>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</si>
  <si>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</si>
  <si>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</si>
  <si>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</si>
  <si>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</si>
  <si>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</si>
  <si>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</si>
  <si>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</si>
  <si>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</si>
  <si>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</si>
  <si>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</si>
  <si>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</si>
  <si>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</si>
  <si>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</si>
  <si>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</si>
  <si>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</si>
  <si>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</si>
  <si>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</si>
  <si>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</si>
  <si>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</si>
  <si>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</si>
  <si>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</si>
  <si>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</si>
  <si>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</si>
  <si>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</si>
  <si>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</si>
  <si>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</si>
  <si>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</si>
  <si>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</si>
  <si>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</si>
  <si>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</si>
  <si>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</si>
  <si>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</si>
  <si>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</si>
  <si>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</si>
  <si>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</si>
  <si>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</si>
  <si>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</si>
  <si>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</si>
  <si>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</si>
  <si>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</si>
  <si>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</si>
  <si>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</si>
  <si>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</si>
  <si>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</si>
  <si>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</si>
  <si>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</si>
  <si>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</si>
  <si>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</si>
  <si>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</si>
  <si>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</si>
  <si>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</si>
  <si>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</si>
  <si>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</si>
  <si>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</si>
  <si>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</si>
  <si>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</si>
  <si>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</si>
  <si>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</si>
  <si>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</si>
  <si>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</si>
  <si>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</si>
  <si>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</si>
  <si>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</si>
  <si>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</si>
  <si>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</si>
  <si>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</si>
  <si>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</si>
  <si>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</si>
  <si>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</si>
  <si>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</si>
  <si>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</si>
  <si>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</si>
  <si>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</si>
  <si>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</si>
  <si>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</si>
  <si>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</si>
  <si>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</si>
  <si>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</si>
  <si>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</si>
  <si>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</si>
  <si>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</si>
  <si>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</si>
  <si>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</si>
  <si>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</si>
  <si>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</si>
  <si>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</si>
  <si>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</si>
  <si>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</si>
  <si>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</si>
  <si>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</si>
  <si>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</si>
  <si>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</si>
  <si>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</si>
  <si>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</si>
  <si>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</si>
  <si>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</si>
  <si>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</si>
  <si>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</si>
  <si>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</si>
  <si>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</si>
  <si>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</si>
  <si>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</si>
  <si>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</si>
  <si>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</si>
  <si>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</si>
  <si>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</si>
  <si>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</si>
  <si>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</si>
  <si>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</si>
  <si>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</si>
  <si>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</si>
  <si>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</si>
  <si>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</si>
  <si>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</si>
  <si>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</si>
  <si>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</si>
  <si>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</si>
  <si>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</si>
  <si>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</si>
  <si>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</si>
  <si>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</si>
  <si>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</si>
  <si>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</si>
  <si>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</si>
  <si>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</si>
  <si>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</si>
  <si>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</si>
  <si>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</si>
  <si>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</si>
  <si>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</si>
  <si>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</si>
  <si>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</si>
  <si>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</si>
  <si>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</si>
  <si>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</si>
  <si>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</si>
  <si>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</si>
  <si>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</si>
  <si>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</si>
  <si>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</si>
  <si>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</si>
  <si>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</si>
  <si>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</si>
  <si>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</si>
  <si>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</si>
  <si>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</si>
  <si>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</si>
  <si>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</si>
  <si>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</si>
  <si>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</si>
  <si>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</si>
  <si>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</si>
  <si>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</si>
  <si>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</si>
  <si>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</si>
  <si>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</si>
  <si>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</si>
  <si>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</si>
  <si>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</si>
  <si>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</si>
  <si>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</si>
  <si>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</si>
  <si>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</si>
  <si>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</si>
  <si>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</si>
  <si>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</si>
  <si>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</si>
  <si>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</si>
  <si>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</si>
  <si>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</si>
  <si>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</si>
  <si>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</si>
  <si>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</si>
  <si>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</si>
  <si>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</si>
  <si>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</si>
  <si>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</si>
  <si>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</si>
  <si>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</si>
  <si>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</si>
  <si>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</si>
  <si>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</si>
  <si>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</si>
  <si>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</si>
  <si>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</si>
  <si>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</si>
  <si>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</si>
  <si>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</si>
  <si>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</si>
  <si>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</si>
  <si>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</si>
  <si>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</si>
  <si>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</si>
  <si>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</si>
  <si>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</si>
  <si>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</si>
  <si>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</si>
  <si>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</si>
  <si>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</si>
  <si>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</si>
  <si>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</si>
  <si>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</si>
  <si>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</si>
  <si>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</si>
  <si>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</si>
  <si>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</si>
  <si>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</si>
  <si>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</si>
  <si>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</si>
  <si>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</si>
  <si>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</si>
  <si>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</si>
  <si>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</si>
  <si>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</si>
  <si>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</si>
  <si>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</si>
  <si>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</si>
  <si>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</si>
  <si>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</si>
  <si>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</si>
  <si>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</si>
  <si>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</si>
  <si>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</si>
  <si>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</si>
  <si>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</si>
  <si>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</si>
  <si>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</si>
  <si>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</si>
  <si>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</si>
  <si>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</si>
  <si>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</si>
  <si>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</si>
  <si>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</si>
  <si>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</si>
  <si>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</si>
  <si>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</si>
  <si>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</si>
  <si>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</si>
  <si>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</si>
  <si>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</si>
  <si>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</si>
  <si>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</si>
  <si>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</si>
  <si>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</si>
  <si>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</si>
  <si>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</si>
  <si>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</si>
  <si>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</si>
  <si>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</si>
  <si>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</si>
  <si>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</si>
  <si>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</si>
  <si>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</si>
  <si>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</si>
  <si>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</si>
  <si>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</si>
  <si>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</si>
  <si>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</si>
  <si>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</si>
  <si>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</si>
  <si>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</si>
  <si>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</si>
  <si>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</si>
  <si>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</si>
  <si>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</si>
  <si>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</si>
  <si>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</si>
  <si>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</si>
  <si>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</si>
  <si>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</si>
  <si>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</si>
  <si>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</si>
  <si>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</si>
  <si>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</si>
  <si>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</si>
  <si>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</si>
  <si>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</si>
  <si>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</si>
  <si>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</si>
  <si>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</si>
  <si>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</si>
  <si>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</si>
  <si>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</si>
  <si>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</si>
  <si>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</si>
  <si>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</si>
  <si>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</si>
  <si>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</si>
  <si>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</si>
  <si>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</si>
  <si>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</si>
  <si>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</si>
  <si>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</si>
  <si>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</si>
  <si>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</si>
  <si>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</si>
  <si>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</si>
  <si>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</si>
  <si>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</si>
  <si>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</si>
  <si>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</si>
  <si>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</si>
  <si>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</si>
  <si>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</si>
  <si>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</si>
  <si>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</si>
  <si>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</si>
  <si>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</si>
  <si>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</si>
  <si>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</si>
  <si>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</si>
  <si>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</si>
  <si>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</si>
  <si>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</si>
  <si>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</si>
  <si>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</si>
  <si>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</si>
  <si>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</si>
  <si>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</si>
  <si>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</si>
  <si>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</si>
  <si>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</si>
  <si>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</si>
  <si>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</si>
  <si>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</si>
  <si>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</si>
  <si>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</si>
  <si>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</si>
  <si>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</si>
  <si>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</si>
  <si>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</si>
  <si>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</si>
  <si>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</si>
  <si>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</si>
  <si>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</si>
  <si>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</si>
  <si>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</si>
  <si>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</si>
  <si>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</si>
  <si>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</si>
  <si>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</si>
  <si>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</si>
  <si>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</si>
  <si>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</si>
  <si>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</si>
  <si>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</si>
  <si>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</si>
  <si>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</si>
  <si>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</si>
  <si>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</si>
  <si>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</si>
  <si>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</si>
  <si>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</si>
  <si>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</si>
  <si>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</si>
  <si>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</si>
  <si>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</si>
  <si>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</si>
  <si>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</si>
  <si>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</si>
  <si>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</si>
  <si>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</si>
  <si>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</si>
  <si>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</si>
  <si>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</si>
  <si>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</si>
  <si>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</si>
  <si>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</si>
  <si>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</si>
  <si>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</si>
  <si>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</si>
  <si>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</si>
  <si>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</si>
  <si>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</si>
  <si>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</si>
  <si>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</si>
  <si>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</si>
  <si>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</si>
  <si>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</si>
  <si>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</si>
  <si>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</si>
  <si>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</si>
  <si>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</si>
  <si>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</si>
  <si>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</si>
  <si>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</si>
  <si>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</si>
  <si>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</si>
  <si>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</si>
  <si>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</si>
  <si>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</si>
  <si>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</si>
  <si>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</si>
  <si>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</si>
  <si>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</si>
  <si>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</si>
  <si>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</si>
  <si>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</si>
  <si>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</si>
  <si>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</si>
  <si>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</si>
  <si>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</si>
  <si>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</si>
  <si>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</si>
  <si>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</si>
  <si>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</si>
  <si>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</si>
  <si>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</si>
  <si>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</si>
  <si>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</si>
  <si>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</si>
  <si>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</si>
  <si>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</si>
  <si>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</si>
  <si>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</si>
  <si>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</si>
  <si>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</si>
  <si>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</si>
  <si>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</si>
  <si>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</si>
  <si>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</si>
  <si>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</si>
  <si>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</si>
  <si>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</si>
  <si>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</si>
  <si>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</si>
  <si>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</si>
  <si>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</si>
  <si>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</si>
  <si>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</si>
  <si>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</si>
  <si>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</si>
  <si>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</si>
  <si>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</si>
  <si>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</si>
  <si>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</si>
  <si>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</si>
  <si>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</si>
  <si>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</si>
  <si>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</si>
  <si>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</si>
  <si>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</si>
  <si>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</si>
  <si>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</si>
  <si>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</si>
  <si>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</si>
  <si>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</si>
  <si>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</si>
  <si>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</si>
  <si>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</si>
  <si>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</si>
  <si>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</si>
  <si>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</si>
  <si>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</si>
  <si>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</si>
  <si>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</si>
  <si>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</si>
  <si>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</si>
  <si>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</si>
  <si>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</si>
  <si>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</si>
  <si>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</si>
  <si>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</si>
  <si>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</si>
  <si>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</si>
  <si>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</si>
  <si>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</si>
  <si>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</si>
  <si>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</si>
  <si>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</si>
  <si>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</si>
  <si>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</si>
  <si>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</si>
  <si>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</si>
  <si>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</si>
  <si>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</si>
  <si>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</si>
  <si>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</si>
  <si>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</si>
  <si>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</si>
  <si>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</si>
  <si>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</si>
  <si>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</si>
  <si>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</si>
  <si>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</si>
  <si>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</si>
  <si>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</si>
  <si>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</si>
  <si>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</si>
  <si>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</si>
  <si>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</si>
  <si>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</si>
  <si>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</si>
  <si>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</si>
  <si>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</si>
  <si>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</si>
  <si>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</si>
  <si>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</si>
  <si>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</si>
  <si>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</si>
  <si>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</si>
  <si>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</si>
  <si>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</si>
  <si>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</si>
  <si>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</si>
  <si>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</si>
  <si>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</si>
  <si>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</si>
  <si>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</si>
  <si>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</si>
  <si>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</si>
  <si>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</si>
  <si>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</si>
  <si>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</si>
  <si>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</si>
  <si>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</si>
  <si>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</si>
  <si>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</si>
  <si>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</si>
  <si>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</si>
  <si>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</si>
  <si>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</si>
  <si>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</si>
  <si>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</si>
  <si>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</si>
  <si>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</si>
  <si>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</si>
  <si>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</si>
  <si>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</si>
  <si>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</si>
  <si>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</si>
  <si>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</si>
  <si>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</si>
  <si>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</si>
  <si>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</si>
  <si>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</si>
  <si>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</si>
  <si>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</si>
  <si>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</si>
  <si>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</si>
  <si>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</si>
  <si>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</si>
  <si>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</si>
  <si>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</si>
  <si>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</si>
  <si>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</si>
  <si>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</si>
  <si>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</si>
  <si>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</si>
  <si>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</si>
  <si>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</si>
  <si>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</si>
  <si>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</si>
  <si>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</si>
  <si>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</si>
  <si>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</si>
  <si>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</si>
  <si>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</si>
  <si>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</si>
  <si>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</si>
  <si>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</si>
  <si>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</si>
  <si>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</si>
  <si>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</si>
  <si>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</si>
  <si>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</si>
  <si>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</si>
  <si>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</si>
  <si>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</si>
  <si>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</si>
  <si>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</si>
  <si>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</si>
  <si>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</si>
  <si>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</si>
  <si>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</si>
  <si>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</si>
  <si>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</si>
  <si>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</si>
  <si>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</si>
  <si>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</si>
  <si>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</si>
  <si>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</si>
  <si>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</si>
  <si>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</si>
  <si>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</si>
  <si>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</si>
  <si>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</si>
  <si>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</si>
  <si>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</si>
  <si>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</si>
  <si>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</si>
  <si>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</si>
  <si>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</si>
  <si>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</si>
  <si>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</si>
  <si>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</si>
  <si>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</si>
  <si>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</si>
  <si>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</si>
  <si>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</si>
  <si>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</si>
  <si>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</si>
  <si>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</si>
  <si>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</si>
  <si>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</si>
  <si>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</si>
  <si>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</si>
  <si>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</si>
  <si>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</si>
  <si>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</si>
  <si>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</si>
  <si>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</si>
  <si>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</si>
  <si>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</si>
  <si>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</si>
  <si>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</si>
  <si>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</si>
  <si>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</si>
  <si>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</si>
  <si>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</si>
  <si>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</si>
  <si>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</si>
  <si>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</si>
  <si>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</si>
  <si>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</si>
  <si>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</si>
  <si>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</si>
  <si>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</si>
  <si>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</si>
  <si>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</si>
  <si>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</si>
  <si>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</si>
  <si>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</si>
  <si>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</si>
  <si>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</si>
  <si>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</si>
  <si>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</si>
  <si>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</si>
  <si>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</si>
  <si>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</si>
  <si>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</si>
  <si>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</si>
  <si>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</si>
  <si>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</si>
  <si>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</si>
  <si>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</si>
  <si>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</si>
  <si>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</si>
  <si>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</si>
  <si>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</si>
  <si>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</si>
  <si>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</si>
  <si>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</si>
  <si>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</si>
  <si>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</si>
  <si>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</si>
  <si>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</si>
  <si>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</si>
  <si>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</si>
  <si>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</si>
  <si>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</si>
  <si>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</si>
  <si>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</si>
  <si>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</si>
  <si>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</si>
  <si>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</si>
  <si>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</si>
  <si>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</si>
  <si>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</si>
  <si>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</si>
  <si>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</si>
  <si>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</si>
  <si>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</si>
  <si>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</si>
  <si>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</si>
  <si>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</si>
  <si>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</si>
  <si>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</si>
  <si>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</si>
  <si>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</si>
  <si>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</si>
  <si>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</si>
  <si>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</si>
  <si>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</si>
  <si>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</si>
  <si>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</si>
  <si>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</si>
  <si>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</si>
  <si>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</si>
  <si>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</si>
  <si>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</si>
  <si>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</si>
  <si>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</si>
  <si>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</si>
  <si>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</si>
  <si>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</si>
  <si>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</si>
  <si>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</si>
  <si>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</si>
  <si>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</si>
  <si>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</si>
  <si>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</si>
  <si>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</si>
  <si>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</si>
  <si>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</si>
  <si>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</si>
  <si>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</si>
  <si>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</si>
  <si>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</si>
  <si>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</si>
  <si>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</si>
  <si>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</si>
  <si>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</si>
  <si>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</si>
  <si>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</si>
  <si>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</si>
  <si>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</si>
  <si>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</si>
  <si>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</si>
  <si>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</si>
  <si>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</si>
  <si>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</si>
  <si>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</si>
  <si>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</si>
  <si>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</si>
  <si>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</si>
  <si>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</si>
  <si>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</si>
  <si>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</si>
  <si>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</si>
  <si>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</si>
  <si>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</si>
  <si>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</si>
  <si>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</si>
  <si>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</si>
  <si>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</si>
  <si>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</si>
  <si>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</si>
  <si>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</si>
  <si>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</si>
  <si>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</si>
  <si>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</si>
  <si>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</si>
  <si>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</si>
  <si>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</si>
  <si>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</si>
  <si>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</si>
  <si>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</si>
  <si>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</si>
  <si>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</si>
  <si>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</si>
  <si>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</si>
  <si>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</si>
  <si>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</si>
  <si>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</si>
  <si>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</si>
  <si>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</si>
  <si>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</si>
  <si>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</si>
  <si>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</si>
  <si>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</si>
  <si>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</si>
  <si>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</si>
  <si>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</si>
  <si>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</si>
  <si>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</si>
  <si>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</si>
  <si>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</si>
  <si>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</si>
  <si>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</si>
  <si>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</si>
  <si>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</si>
  <si>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</si>
  <si>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</si>
  <si>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</si>
  <si>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</si>
  <si>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</si>
  <si>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</si>
  <si>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</si>
  <si>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</si>
  <si>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</si>
  <si>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</si>
  <si>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</si>
  <si>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</si>
  <si>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</si>
  <si>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</si>
  <si>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</si>
  <si>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</si>
  <si>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</si>
  <si>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</si>
  <si>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</si>
  <si>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</si>
  <si>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</si>
  <si>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</si>
  <si>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</si>
  <si>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</si>
  <si>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</si>
  <si>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</si>
  <si>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</si>
  <si>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</si>
  <si>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</si>
  <si>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</si>
  <si>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</si>
  <si>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</si>
  <si>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</si>
  <si>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</si>
  <si>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</si>
  <si>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</si>
  <si>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</si>
  <si>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</si>
  <si>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</si>
  <si>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</si>
  <si>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</si>
  <si>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</si>
  <si>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</si>
  <si>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</si>
  <si>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</si>
  <si>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</si>
  <si>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</si>
  <si>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</si>
  <si>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</si>
  <si>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</si>
  <si>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</si>
  <si>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</si>
  <si>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</si>
  <si>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</si>
  <si>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</si>
  <si>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</si>
  <si>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</si>
  <si>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</si>
  <si>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</si>
  <si>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</si>
  <si>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</si>
  <si>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</si>
  <si>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</si>
  <si>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</si>
  <si>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</si>
  <si>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</si>
  <si>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</si>
  <si>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</si>
  <si>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</si>
  <si>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</si>
  <si>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</si>
  <si>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</si>
  <si>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</si>
  <si>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</si>
  <si>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</si>
  <si>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</si>
  <si>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</si>
  <si>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</si>
  <si>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</si>
  <si>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</si>
  <si>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</si>
  <si>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</si>
  <si>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</si>
  <si>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</si>
  <si>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</si>
  <si>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</si>
  <si>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</si>
  <si>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</si>
  <si>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</si>
  <si>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</si>
  <si>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</si>
  <si>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</si>
  <si>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</si>
  <si>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</si>
  <si>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</si>
  <si>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</si>
  <si>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</si>
  <si>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</si>
  <si>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</si>
  <si>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</si>
  <si>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</si>
  <si>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</si>
  <si>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</si>
  <si>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</si>
  <si>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</si>
  <si>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</si>
  <si>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</si>
  <si>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</si>
  <si>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</si>
  <si>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</si>
  <si>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</si>
  <si>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</si>
  <si>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</si>
  <si>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</si>
  <si>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</si>
  <si>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</si>
  <si>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</si>
  <si>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</si>
  <si>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</si>
  <si>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</si>
  <si>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</si>
  <si>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</si>
  <si>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</si>
  <si>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</si>
  <si>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</si>
  <si>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</si>
  <si>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</si>
  <si>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</si>
  <si>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</si>
  <si>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</si>
  <si>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</si>
  <si>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</si>
  <si>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</si>
  <si>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</si>
  <si>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</si>
  <si>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</si>
  <si>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</si>
  <si>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</si>
  <si>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</si>
  <si>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</si>
  <si>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</si>
  <si>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</si>
  <si>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</si>
  <si>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</si>
  <si>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</si>
  <si>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</si>
  <si>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</si>
  <si>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</si>
  <si>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</si>
  <si>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</si>
  <si>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</si>
  <si>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</si>
  <si>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</si>
  <si>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</si>
  <si>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</si>
  <si>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</si>
  <si>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</si>
  <si>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</si>
  <si>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</si>
  <si>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</si>
  <si>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</si>
  <si>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</si>
  <si>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</si>
  <si>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</si>
  <si>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</si>
  <si>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</si>
  <si>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</si>
  <si>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</si>
  <si>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</si>
  <si>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</si>
  <si>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</si>
  <si>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</si>
  <si>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</si>
  <si>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</si>
  <si>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</si>
  <si>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</si>
  <si>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</si>
  <si>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</si>
  <si>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</si>
  <si>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</si>
  <si>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</si>
  <si>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</si>
  <si>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</si>
  <si>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</si>
  <si>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</si>
  <si>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</si>
  <si>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</si>
  <si>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</si>
  <si>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</si>
  <si>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</si>
  <si>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</si>
  <si>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</si>
  <si>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</si>
  <si>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</si>
  <si>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</si>
  <si>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</si>
  <si>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</si>
  <si>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</si>
  <si>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</si>
  <si>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</si>
  <si>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</si>
  <si>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</si>
  <si>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</si>
  <si>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</si>
  <si>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</si>
  <si>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</si>
  <si>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</si>
  <si>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</si>
  <si>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</si>
  <si>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</si>
  <si>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</si>
  <si>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</si>
  <si>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</si>
  <si>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</si>
  <si>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</si>
  <si>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</si>
  <si>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</si>
  <si>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</si>
  <si>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</si>
  <si>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</si>
  <si>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</si>
  <si>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</si>
  <si>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</si>
  <si>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</si>
  <si>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</si>
  <si>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</si>
  <si>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</si>
  <si>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</si>
  <si>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</si>
  <si>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</si>
  <si>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</si>
  <si>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</si>
  <si>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</si>
  <si>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</si>
  <si>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</si>
  <si>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</si>
  <si>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</si>
  <si>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</si>
  <si>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</si>
  <si>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</si>
  <si>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</si>
  <si>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</si>
  <si>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</si>
  <si>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</si>
  <si>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</si>
  <si>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</si>
  <si>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</si>
  <si>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</si>
  <si>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</si>
  <si>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</si>
  <si>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</si>
  <si>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</si>
  <si>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</si>
  <si>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</si>
  <si>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</si>
  <si>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</si>
  <si>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</si>
  <si>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</si>
  <si>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</si>
  <si>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</si>
  <si>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</si>
  <si>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</si>
  <si>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</si>
  <si>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</si>
  <si>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</si>
  <si>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</si>
  <si>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</si>
  <si>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</si>
  <si>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</si>
  <si>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</si>
  <si>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</si>
  <si>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</si>
  <si>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</si>
  <si>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</si>
  <si>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</si>
  <si>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</si>
  <si>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</si>
  <si>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</si>
  <si>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</si>
  <si>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</si>
  <si>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</si>
  <si>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</si>
  <si>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</si>
  <si>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</si>
  <si>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</si>
  <si>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</si>
  <si>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</si>
  <si>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</si>
  <si>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</si>
  <si>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</si>
  <si>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</si>
  <si>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</si>
  <si>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</si>
  <si>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</si>
  <si>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</si>
  <si>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</si>
  <si>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</si>
  <si>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</si>
  <si>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</si>
  <si>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</si>
  <si>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</si>
  <si>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</si>
  <si>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</si>
  <si>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</si>
  <si>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</si>
  <si>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</si>
  <si>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</si>
  <si>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</si>
  <si>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</si>
  <si>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</si>
  <si>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</si>
  <si>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</si>
  <si>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</si>
  <si>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</si>
  <si>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</si>
  <si>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</si>
  <si>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</si>
  <si>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</si>
  <si>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</si>
  <si>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</si>
  <si>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</si>
  <si>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</si>
  <si>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</si>
  <si>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</si>
  <si>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</si>
  <si>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</si>
  <si>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</si>
  <si>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</si>
  <si>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</si>
  <si>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</si>
  <si>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</si>
  <si>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</si>
  <si>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</si>
  <si>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</si>
  <si>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</si>
  <si>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</si>
  <si>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</si>
  <si>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</si>
  <si>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</si>
  <si>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</si>
  <si>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</si>
  <si>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</si>
  <si>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</si>
  <si>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</si>
  <si>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</si>
  <si>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</si>
  <si>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</si>
  <si>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</si>
  <si>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</si>
  <si>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</si>
  <si>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</si>
  <si>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</si>
  <si>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</si>
  <si>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</si>
  <si>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</si>
  <si>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</si>
  <si>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</si>
  <si>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</si>
  <si>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</si>
  <si>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</si>
  <si>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</si>
  <si>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</si>
  <si>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</si>
  <si>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</si>
  <si>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</si>
  <si>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</si>
  <si>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</si>
  <si>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</si>
  <si>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</si>
  <si>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</si>
  <si>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</si>
  <si>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</si>
  <si>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</si>
  <si>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</si>
  <si>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</si>
  <si>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</si>
  <si>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</si>
  <si>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</si>
  <si>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</si>
  <si>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</si>
  <si>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</si>
  <si>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</si>
  <si>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</si>
  <si>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</si>
  <si>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</si>
  <si>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</si>
  <si>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</si>
  <si>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</si>
  <si>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</si>
  <si>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</si>
  <si>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</si>
  <si>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</si>
  <si>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</si>
  <si>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</si>
  <si>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</si>
  <si>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</si>
  <si>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</si>
  <si>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</si>
  <si>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</si>
  <si>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</si>
  <si>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</si>
  <si>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</si>
  <si>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</si>
  <si>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</si>
  <si>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</si>
  <si>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</si>
  <si>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</si>
  <si>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</si>
  <si>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</si>
  <si>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</si>
  <si>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</si>
  <si>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</si>
  <si>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</si>
  <si>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</si>
  <si>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</si>
  <si>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</si>
  <si>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</si>
  <si>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</si>
  <si>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</si>
  <si>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</si>
  <si>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</si>
  <si>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</si>
  <si>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</si>
  <si>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</si>
  <si>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</si>
  <si>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</si>
  <si>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</si>
  <si>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</si>
  <si>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</si>
  <si>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</si>
  <si>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</si>
  <si>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</si>
  <si>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</si>
  <si>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</si>
  <si>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</si>
  <si>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</si>
  <si>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</si>
  <si>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</si>
  <si>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</si>
  <si>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</si>
  <si>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</si>
  <si>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</si>
  <si>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</si>
  <si>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</si>
  <si>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</si>
  <si>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</si>
  <si>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</si>
  <si>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</si>
  <si>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</si>
  <si>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</si>
  <si>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</si>
  <si>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</si>
  <si>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</si>
  <si>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</si>
  <si>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</si>
  <si>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</si>
  <si>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</si>
  <si>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</si>
  <si>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</si>
  <si>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</si>
  <si>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</si>
  <si>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</si>
  <si>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</si>
  <si>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</si>
  <si>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</si>
  <si>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</si>
  <si>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</si>
  <si>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</si>
  <si>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</si>
  <si>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</si>
  <si>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</si>
  <si>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</si>
  <si>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</si>
  <si>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</si>
  <si>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</si>
  <si>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</si>
  <si>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</si>
  <si>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</si>
  <si>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</si>
  <si>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</si>
  <si>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</si>
  <si>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</si>
  <si>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</si>
  <si>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</si>
  <si>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</si>
  <si>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</si>
  <si>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</si>
  <si>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</si>
  <si>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</si>
  <si>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</si>
  <si>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</si>
  <si>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</si>
  <si>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</si>
  <si>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</si>
  <si>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</si>
  <si>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</si>
  <si>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</si>
  <si>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</si>
  <si>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</si>
  <si>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</si>
  <si>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</si>
  <si>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</si>
  <si>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</si>
  <si>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</si>
  <si>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</si>
  <si>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</si>
  <si>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</si>
  <si>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</si>
  <si>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</si>
  <si>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</si>
  <si>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</si>
  <si>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</si>
  <si>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</si>
  <si>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</si>
  <si>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</si>
  <si>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</si>
  <si>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</si>
  <si>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</si>
  <si>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</si>
  <si>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</si>
  <si>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</si>
  <si>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</si>
  <si>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</si>
  <si>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</si>
  <si>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</si>
  <si>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</si>
  <si>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</si>
  <si>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</si>
  <si>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</si>
  <si>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</si>
  <si>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</si>
  <si>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</si>
  <si>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</si>
  <si>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</si>
  <si>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</si>
  <si>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</si>
  <si>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</si>
  <si>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</si>
  <si>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</si>
  <si>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</si>
  <si>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</si>
  <si>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</si>
  <si>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</si>
  <si>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</si>
  <si>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</si>
  <si>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</si>
  <si>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</si>
  <si>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</si>
  <si>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</si>
  <si>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</si>
  <si>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</si>
  <si>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</si>
  <si>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</si>
  <si>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</si>
  <si>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</si>
  <si>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</si>
  <si>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</si>
  <si>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</si>
  <si>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</si>
  <si>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</si>
  <si>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</si>
  <si>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</si>
  <si>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</si>
  <si>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</si>
  <si>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</si>
  <si>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</si>
  <si>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</si>
  <si>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</si>
  <si>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</si>
  <si>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</si>
  <si>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</si>
  <si>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</si>
  <si>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</si>
  <si>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</si>
  <si>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</si>
  <si>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</si>
  <si>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</si>
  <si>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</si>
  <si>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</si>
  <si>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</si>
  <si>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</si>
  <si>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</si>
  <si>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</si>
  <si>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</si>
  <si>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</si>
  <si>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</si>
  <si>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</si>
  <si>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</si>
  <si>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</si>
  <si>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</si>
  <si>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</si>
  <si>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</si>
  <si>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</si>
  <si>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</si>
  <si>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</si>
  <si>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</si>
  <si>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</si>
  <si>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</si>
  <si>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</si>
  <si>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</si>
  <si>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</si>
  <si>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</si>
  <si>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</si>
  <si>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</si>
  <si>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</si>
  <si>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</si>
  <si>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</si>
  <si>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</si>
  <si>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</si>
  <si>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</si>
  <si>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</si>
  <si>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</si>
  <si>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</si>
  <si>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</si>
  <si>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</si>
  <si>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</si>
  <si>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</si>
  <si>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</si>
  <si>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</si>
  <si>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</si>
  <si>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</si>
  <si>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</si>
  <si>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</si>
  <si>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</si>
  <si>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</si>
  <si>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</si>
  <si>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</si>
  <si>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</si>
  <si>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</si>
  <si>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</si>
  <si>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</si>
  <si>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</si>
  <si>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</si>
  <si>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</si>
  <si>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</si>
  <si>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</si>
  <si>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</si>
  <si>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</si>
  <si>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</si>
  <si>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</si>
  <si>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</si>
  <si>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</si>
  <si>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</si>
  <si>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</si>
  <si>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</si>
  <si>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</si>
  <si>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</si>
  <si>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</si>
  <si>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</si>
  <si>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</si>
  <si>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</si>
  <si>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</si>
  <si>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</si>
  <si>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</si>
  <si>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</si>
  <si>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</si>
  <si>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</si>
  <si>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</si>
  <si>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</si>
  <si>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</si>
  <si>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</si>
  <si>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</si>
  <si>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</si>
  <si>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</si>
  <si>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</si>
  <si>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</si>
  <si>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</si>
  <si>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</si>
  <si>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</si>
  <si>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</si>
  <si>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</si>
  <si>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</si>
  <si>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</si>
  <si>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</si>
  <si>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</si>
  <si>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</si>
  <si>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</si>
  <si>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</si>
  <si>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</si>
  <si>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</si>
  <si>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</si>
  <si>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</si>
  <si>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</si>
  <si>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</si>
  <si>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</si>
  <si>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</si>
  <si>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</si>
  <si>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</si>
  <si>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</si>
  <si>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</si>
  <si>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</si>
  <si>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</si>
  <si>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</si>
  <si>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</si>
  <si>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</si>
  <si>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</si>
  <si>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</si>
  <si>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</si>
  <si>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</si>
  <si>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</si>
  <si>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</si>
  <si>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</si>
  <si>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</si>
  <si>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</si>
  <si>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</si>
  <si>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</si>
  <si>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</si>
  <si>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</si>
  <si>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</si>
  <si>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</si>
  <si>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</si>
  <si>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</si>
  <si>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</si>
  <si>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</si>
  <si>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</si>
  <si>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</si>
  <si>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</si>
  <si>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</si>
  <si>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</si>
  <si>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</si>
  <si>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</si>
  <si>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</si>
  <si>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</si>
  <si>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</si>
  <si>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</si>
  <si>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</si>
  <si>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</si>
  <si>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</si>
  <si>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</si>
  <si>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</si>
  <si>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</si>
  <si>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</si>
  <si>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</si>
  <si>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</si>
  <si>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</si>
  <si>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</si>
  <si>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</si>
  <si>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</si>
  <si>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</si>
  <si>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</si>
  <si>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</si>
  <si>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</si>
  <si>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</si>
  <si>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</si>
  <si>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</si>
  <si>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</si>
  <si>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</si>
  <si>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</si>
  <si>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</si>
  <si>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</si>
  <si>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</si>
  <si>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</si>
  <si>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</si>
  <si>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</si>
  <si>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</si>
  <si>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</si>
  <si>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</si>
  <si>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</si>
  <si>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</si>
  <si>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</si>
  <si>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</si>
  <si>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</si>
  <si>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</si>
  <si>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</si>
  <si>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</si>
  <si>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</si>
  <si>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</si>
  <si>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</si>
  <si>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</si>
  <si>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</si>
  <si>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</si>
  <si>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</si>
  <si>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</si>
  <si>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</si>
  <si>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</si>
  <si>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</si>
  <si>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</si>
  <si>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</si>
  <si>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</si>
  <si>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</si>
  <si>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</si>
  <si>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</si>
  <si>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</si>
  <si>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</si>
  <si>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</si>
  <si>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</si>
  <si>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</si>
  <si>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</si>
  <si>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</si>
  <si>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</si>
  <si>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</si>
  <si>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</si>
  <si>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</si>
  <si>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</si>
  <si>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</si>
  <si>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</si>
  <si>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</si>
  <si>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</si>
  <si>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</si>
  <si>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</si>
  <si>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</si>
  <si>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</si>
  <si>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</si>
  <si>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</si>
  <si>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</si>
  <si>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</si>
  <si>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</si>
  <si>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</si>
  <si>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</si>
  <si>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</si>
  <si>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</si>
  <si>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</si>
  <si>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</si>
  <si>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</si>
  <si>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</si>
  <si>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</si>
  <si>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</si>
  <si>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</si>
  <si>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</si>
  <si>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</si>
  <si>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</si>
  <si>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</si>
  <si>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</si>
  <si>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</si>
  <si>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</si>
  <si>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</si>
  <si>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</si>
  <si>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</si>
  <si>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</si>
  <si>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</si>
  <si>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</si>
  <si>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</si>
  <si>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</si>
  <si>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</si>
  <si>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</si>
  <si>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</si>
  <si>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</si>
  <si>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</si>
  <si>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</si>
  <si>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</si>
  <si>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</si>
  <si>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</si>
  <si>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</si>
  <si>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</si>
  <si>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</si>
  <si>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</si>
  <si>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</si>
  <si>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</si>
  <si>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</si>
  <si>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</si>
  <si>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</si>
  <si>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</si>
  <si>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</si>
  <si>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</si>
  <si>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</si>
  <si>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</si>
  <si>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</si>
  <si>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</si>
  <si>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</si>
  <si>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</si>
  <si>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</si>
  <si>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</si>
  <si>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</si>
  <si>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</si>
  <si>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</si>
  <si>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</si>
  <si>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</si>
  <si>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</si>
  <si>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</si>
  <si>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</si>
  <si>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</si>
  <si>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</si>
  <si>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</si>
  <si>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</si>
  <si>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</si>
  <si>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</si>
  <si>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</si>
  <si>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</si>
  <si>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</si>
  <si>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</si>
  <si>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</si>
  <si>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</si>
  <si>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</si>
  <si>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</si>
  <si>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</si>
  <si>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</si>
  <si>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</si>
  <si>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</si>
  <si>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</si>
  <si>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</si>
  <si>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</si>
  <si>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</si>
  <si>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</si>
  <si>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</si>
  <si>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</si>
  <si>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</si>
  <si>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</si>
  <si>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</si>
  <si>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</si>
  <si>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</si>
  <si>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</si>
  <si>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</si>
  <si>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</si>
  <si>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</si>
  <si>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</si>
  <si>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</si>
  <si>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</si>
  <si>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</si>
  <si>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</si>
  <si>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</si>
  <si>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</si>
  <si>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</si>
  <si>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</si>
  <si>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</si>
  <si>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</si>
  <si>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</si>
  <si>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</si>
  <si>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</si>
  <si>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</si>
  <si>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</si>
  <si>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</si>
  <si>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</si>
  <si>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</si>
  <si>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</si>
  <si>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</si>
  <si>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</si>
  <si>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</si>
  <si>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</si>
  <si>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</si>
  <si>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</si>
  <si>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</si>
  <si>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</si>
  <si>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</si>
  <si>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</si>
  <si>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</si>
  <si>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</si>
  <si>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</si>
  <si>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</si>
  <si>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</si>
  <si>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</si>
  <si>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</si>
  <si>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</si>
  <si>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</si>
  <si>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</si>
  <si>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</si>
  <si>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</si>
  <si>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</si>
  <si>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</si>
  <si>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</si>
  <si>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</si>
  <si>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</si>
  <si>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</si>
  <si>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</si>
  <si>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</si>
  <si>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</si>
  <si>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</si>
  <si>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</si>
  <si>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</si>
  <si>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</si>
  <si>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</si>
  <si>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</si>
  <si>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</si>
  <si>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</si>
  <si>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</si>
  <si>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</si>
  <si>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</si>
  <si>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</si>
  <si>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</si>
  <si>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</si>
  <si>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</si>
  <si>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</si>
  <si>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</si>
  <si>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</si>
  <si>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</si>
  <si>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</si>
  <si>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</si>
  <si>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</si>
  <si>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</si>
  <si>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</si>
  <si>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</si>
  <si>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</si>
  <si>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</si>
  <si>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</si>
  <si>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</si>
  <si>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</si>
  <si>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</si>
  <si>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</si>
  <si>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</si>
  <si>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</si>
  <si>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</si>
  <si>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</si>
  <si>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</si>
  <si>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</si>
  <si>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</si>
  <si>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</si>
  <si>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</si>
  <si>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</si>
  <si>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</si>
  <si>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</si>
  <si>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</si>
  <si>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</si>
  <si>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</si>
  <si>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</si>
  <si>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</si>
  <si>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</si>
  <si>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</si>
  <si>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</si>
  <si>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</si>
  <si>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</si>
  <si>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</si>
  <si>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</si>
  <si>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</si>
  <si>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</si>
  <si>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</si>
  <si>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</si>
  <si>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</si>
  <si>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</si>
  <si>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</si>
  <si>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</si>
  <si>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</si>
  <si>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</si>
  <si>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</si>
  <si>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</si>
  <si>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</si>
  <si>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</si>
  <si>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</si>
  <si>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</si>
  <si>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</si>
  <si>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</si>
  <si>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</si>
  <si>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</si>
  <si>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</si>
  <si>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</si>
  <si>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</si>
  <si>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</si>
  <si>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</si>
  <si>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</si>
  <si>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</si>
  <si>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</si>
  <si>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</si>
  <si>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</si>
  <si>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</si>
  <si>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</si>
  <si>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</si>
  <si>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</si>
  <si>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</si>
  <si>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</si>
  <si>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</si>
  <si>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</si>
  <si>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</si>
  <si>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</si>
  <si>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</si>
  <si>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</si>
  <si>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</si>
  <si>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</si>
  <si>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</si>
  <si>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</si>
  <si>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</si>
  <si>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</si>
  <si>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</si>
  <si>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</si>
  <si>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</si>
  <si>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</si>
  <si>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</si>
  <si>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</si>
  <si>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</si>
  <si>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</si>
  <si>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</si>
  <si>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</si>
  <si>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</si>
  <si>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</si>
  <si>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</si>
  <si>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</si>
  <si>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</si>
  <si>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</si>
  <si>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</si>
  <si>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</si>
  <si>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</si>
  <si>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</si>
  <si>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</si>
  <si>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</si>
  <si>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</si>
  <si>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</si>
  <si>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</si>
  <si>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</si>
  <si>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</si>
  <si>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</si>
  <si>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</si>
  <si>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</si>
  <si>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</si>
  <si>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</si>
  <si>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</si>
  <si>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</si>
  <si>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</si>
  <si>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</si>
  <si>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</si>
  <si>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</si>
  <si>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</si>
  <si>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</si>
  <si>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</si>
  <si>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</si>
  <si>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</si>
  <si>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</si>
  <si>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</si>
  <si>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</si>
  <si>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</si>
  <si>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</si>
  <si>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</si>
  <si>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</si>
  <si>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</si>
  <si>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</si>
  <si>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</si>
  <si>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</si>
  <si>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</si>
  <si>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</si>
  <si>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</si>
  <si>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</si>
  <si>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</si>
  <si>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</si>
  <si>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</si>
  <si>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</si>
  <si>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</si>
  <si>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</si>
  <si>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</si>
  <si>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</si>
  <si>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</si>
  <si>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</si>
  <si>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</si>
  <si>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</si>
  <si>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</si>
  <si>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</si>
  <si>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</si>
  <si>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</si>
  <si>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</si>
  <si>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</si>
  <si>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</si>
  <si>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</si>
  <si>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</si>
  <si>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</si>
  <si>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</si>
  <si>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</si>
  <si>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</si>
  <si>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</si>
  <si>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</si>
  <si>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</si>
  <si>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</si>
  <si>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</si>
  <si>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</si>
  <si>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</si>
  <si>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</si>
  <si>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</si>
  <si>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</si>
  <si>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</si>
  <si>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</si>
  <si>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</si>
  <si>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</si>
  <si>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</si>
  <si>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</si>
  <si>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</si>
  <si>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</si>
  <si>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</si>
  <si>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</si>
  <si>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</si>
  <si>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</si>
  <si>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</si>
  <si>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</si>
  <si>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</si>
  <si>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</si>
  <si>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</si>
  <si>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</si>
  <si>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</si>
  <si>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</si>
  <si>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</si>
  <si>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</si>
  <si>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</si>
  <si>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</si>
  <si>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</si>
  <si>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</si>
  <si>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</si>
  <si>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</si>
  <si>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</si>
  <si>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</si>
  <si>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</si>
  <si>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</si>
  <si>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</si>
  <si>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</si>
  <si>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</si>
  <si>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</si>
  <si>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</si>
  <si>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</si>
  <si>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</si>
  <si>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</si>
  <si>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</si>
  <si>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</si>
  <si>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</si>
  <si>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</si>
  <si>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</si>
  <si>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</si>
  <si>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</si>
  <si>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</si>
  <si>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</si>
  <si>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</si>
  <si>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</si>
  <si>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</si>
  <si>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</si>
  <si>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</si>
  <si>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</si>
  <si>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</si>
  <si>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</si>
  <si>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</si>
  <si>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</si>
  <si>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</si>
  <si>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</si>
  <si>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</si>
  <si>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</si>
  <si>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</si>
  <si>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</si>
  <si>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</si>
  <si>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</si>
  <si>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</si>
  <si>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</si>
  <si>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</si>
  <si>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</si>
  <si>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</si>
  <si>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</si>
  <si>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</si>
  <si>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</si>
  <si>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</si>
  <si>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</si>
  <si>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</si>
  <si>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</si>
  <si>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</si>
  <si>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</si>
  <si>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</si>
  <si>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</si>
  <si>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</si>
  <si>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</si>
  <si>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</si>
  <si>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</si>
  <si>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</si>
  <si>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</si>
  <si>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</si>
  <si>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</si>
  <si>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</si>
  <si>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</si>
  <si>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</si>
  <si>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</si>
  <si>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</si>
  <si>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</si>
  <si>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</si>
  <si>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</si>
  <si>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</si>
  <si>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</si>
  <si>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</si>
  <si>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</si>
  <si>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</si>
  <si>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</si>
  <si>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</si>
  <si>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</si>
  <si>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</si>
  <si>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</si>
  <si>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</si>
  <si>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</si>
  <si>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</si>
  <si>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</si>
  <si>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</si>
  <si>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</si>
  <si>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</si>
  <si>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</si>
  <si>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</si>
  <si>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</si>
  <si>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</si>
  <si>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</si>
  <si>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</si>
  <si>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</si>
  <si>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</si>
  <si>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</si>
  <si>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</si>
  <si>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</si>
  <si>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</si>
  <si>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</si>
  <si>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</si>
  <si>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</si>
  <si>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</si>
  <si>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</si>
  <si>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</si>
  <si>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</si>
  <si>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</si>
  <si>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</si>
  <si>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</si>
  <si>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</si>
  <si>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</si>
  <si>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</si>
  <si>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</si>
  <si>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</si>
  <si>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</si>
  <si>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</si>
  <si>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</si>
  <si>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</si>
  <si>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</si>
  <si>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</si>
  <si>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</si>
  <si>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</si>
  <si>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</si>
  <si>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</si>
  <si>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</si>
  <si>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</si>
  <si>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</si>
  <si>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</si>
  <si>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</si>
  <si>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</si>
  <si>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</si>
  <si>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</si>
  <si>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</si>
  <si>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</si>
  <si>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</si>
  <si>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</si>
  <si>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</si>
  <si>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</si>
  <si>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</si>
  <si>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</si>
  <si>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</si>
  <si>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</si>
  <si>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</si>
  <si>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</si>
  <si>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</si>
  <si>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</si>
  <si>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</si>
  <si>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</si>
  <si>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</si>
  <si>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</si>
  <si>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</si>
  <si>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</si>
  <si>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</si>
  <si>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</si>
  <si>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</si>
  <si>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</si>
  <si>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</si>
  <si>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</si>
  <si>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</si>
  <si>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</si>
  <si>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</si>
  <si>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</si>
  <si>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</si>
  <si>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</si>
  <si>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</si>
  <si>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</si>
  <si>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</si>
  <si>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</si>
  <si>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</si>
  <si>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</si>
  <si>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</si>
  <si>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</si>
  <si>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</si>
  <si>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</si>
  <si>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</si>
  <si>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</si>
  <si>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</si>
  <si>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</si>
  <si>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</si>
  <si>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</si>
  <si>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</si>
  <si>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</si>
  <si>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</si>
  <si>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</si>
  <si>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</si>
  <si>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</si>
  <si>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</si>
  <si>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</si>
  <si>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</si>
  <si>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</si>
  <si>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</si>
  <si>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</si>
  <si>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</si>
  <si>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</si>
  <si>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</si>
  <si>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</si>
  <si>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</si>
  <si>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</si>
  <si>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</si>
  <si>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</si>
  <si>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</si>
  <si>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</si>
  <si>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</si>
  <si>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</si>
  <si>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</si>
  <si>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</si>
  <si>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</si>
  <si>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</si>
  <si>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</si>
  <si>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</si>
  <si>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</si>
  <si>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</si>
  <si>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</si>
  <si>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</si>
  <si>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</si>
  <si>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</si>
  <si>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</si>
  <si>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</si>
  <si>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</si>
  <si>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</si>
  <si>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</si>
  <si>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</si>
  <si>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</si>
  <si>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</si>
  <si>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</si>
  <si>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</si>
  <si>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</si>
  <si>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</si>
  <si>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</si>
  <si>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</si>
  <si>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</si>
  <si>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</si>
  <si>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</si>
  <si>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</si>
  <si>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</si>
  <si>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</si>
  <si>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</si>
  <si>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</si>
  <si>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</si>
  <si>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</si>
  <si>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</si>
  <si>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</si>
  <si>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</si>
  <si>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</si>
  <si>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</si>
  <si>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</si>
  <si>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</si>
  <si>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</si>
  <si>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</si>
  <si>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</si>
  <si>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</si>
  <si>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</si>
  <si>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</si>
  <si>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</si>
  <si>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</si>
  <si>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</si>
  <si>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</si>
  <si>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</si>
  <si>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</si>
  <si>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</si>
  <si>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</si>
  <si>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</si>
  <si>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</si>
  <si>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</si>
  <si>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</si>
  <si>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</si>
  <si>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</si>
  <si>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</si>
  <si>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</si>
  <si>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</si>
  <si>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</si>
  <si>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</si>
  <si>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</si>
  <si>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</si>
  <si>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</si>
  <si>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</si>
  <si>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</si>
  <si>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</si>
  <si>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</si>
  <si>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</si>
  <si>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</si>
  <si>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</si>
  <si>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</si>
  <si>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</si>
  <si>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</si>
  <si>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</si>
  <si>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</si>
  <si>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</si>
  <si>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</si>
  <si>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</si>
  <si>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</si>
  <si>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</si>
  <si>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</si>
  <si>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</si>
  <si>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</si>
  <si>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</si>
  <si>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</si>
  <si>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</si>
  <si>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</si>
  <si>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</si>
  <si>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</si>
  <si>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</si>
  <si>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</si>
  <si>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</si>
  <si>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</si>
  <si>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</si>
  <si>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</si>
  <si>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</si>
  <si>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</si>
  <si>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</si>
  <si>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</si>
  <si>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</si>
  <si>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</si>
  <si>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</si>
  <si>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</si>
  <si>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</si>
  <si>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</si>
  <si>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</si>
  <si>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</si>
  <si>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</si>
  <si>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</si>
  <si>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</si>
  <si>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</si>
  <si>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</si>
  <si>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</si>
  <si>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</si>
  <si>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</si>
  <si>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</si>
  <si>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</si>
  <si>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</si>
  <si>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</si>
  <si>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</si>
  <si>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</si>
  <si>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</si>
  <si>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</si>
  <si>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</si>
  <si>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</si>
  <si>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</si>
  <si>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</si>
  <si>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</si>
  <si>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</si>
  <si>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</si>
  <si>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</si>
  <si>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</si>
  <si>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</si>
  <si>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</si>
  <si>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</si>
  <si>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</si>
  <si>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</si>
  <si>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</si>
  <si>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</si>
  <si>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</si>
  <si>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</si>
  <si>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</si>
  <si>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</si>
  <si>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</si>
  <si>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</si>
  <si>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</si>
  <si>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</si>
  <si>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</si>
  <si>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</si>
  <si>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</si>
  <si>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</si>
  <si>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</si>
  <si>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</si>
  <si>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</si>
  <si>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</si>
  <si>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</si>
  <si>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</si>
  <si>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</si>
  <si>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</si>
  <si>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</si>
  <si>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</si>
  <si>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</si>
  <si>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</si>
  <si>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</si>
  <si>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</si>
  <si>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</si>
  <si>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</si>
  <si>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</si>
  <si>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</si>
  <si>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</si>
  <si>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</si>
  <si>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</si>
  <si>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</si>
  <si>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</si>
  <si>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</si>
  <si>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</si>
  <si>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</si>
  <si>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</si>
  <si>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</si>
  <si>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</si>
  <si>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</si>
  <si>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</si>
  <si>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</si>
  <si>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</si>
  <si>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</si>
  <si>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</si>
  <si>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</si>
  <si>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</si>
  <si>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</si>
  <si>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</si>
  <si>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</si>
  <si>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</si>
  <si>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</si>
  <si>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</si>
  <si>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</si>
  <si>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</si>
  <si>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</si>
  <si>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</si>
  <si>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</si>
  <si>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</si>
  <si>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</si>
  <si>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</si>
  <si>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</si>
  <si>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</si>
  <si>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</si>
  <si>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</si>
  <si>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</si>
  <si>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</si>
  <si>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</si>
  <si>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</si>
  <si>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</si>
  <si>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</si>
  <si>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</si>
  <si>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</si>
  <si>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</si>
  <si>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</si>
  <si>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</si>
  <si>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</si>
  <si>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</si>
  <si>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</si>
  <si>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</si>
  <si>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</si>
  <si>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</si>
  <si>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</si>
  <si>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</si>
  <si>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</si>
  <si>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</si>
  <si>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</si>
  <si>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</si>
  <si>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</si>
  <si>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</si>
  <si>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</si>
  <si>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</si>
  <si>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</si>
  <si>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</si>
  <si>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</si>
  <si>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</si>
  <si>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</si>
  <si>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</si>
  <si>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</si>
  <si>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</si>
  <si>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</si>
  <si>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</si>
  <si>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</si>
  <si>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</si>
  <si>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</si>
  <si>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</si>
  <si>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</si>
  <si>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</si>
  <si>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</si>
  <si>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</si>
  <si>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</si>
  <si>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</si>
  <si>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</si>
  <si>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</si>
  <si>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</si>
  <si>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</si>
  <si>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</si>
  <si>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</si>
  <si>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</si>
  <si>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</si>
  <si>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</si>
  <si>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</si>
  <si>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</si>
  <si>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</si>
  <si>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</si>
  <si>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</si>
  <si>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</si>
  <si>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</si>
  <si>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</si>
  <si>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</si>
  <si>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</si>
  <si>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</si>
  <si>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</si>
  <si>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</si>
  <si>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</si>
  <si>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</si>
  <si>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</si>
  <si>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</si>
  <si>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</si>
  <si>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</si>
  <si>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</si>
  <si>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</si>
  <si>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</si>
  <si>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</si>
  <si>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</si>
  <si>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</si>
  <si>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</si>
  <si>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</si>
  <si>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</si>
  <si>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</si>
  <si>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</si>
  <si>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</si>
  <si>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</si>
  <si>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</si>
  <si>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</si>
  <si>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</si>
  <si>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</si>
  <si>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</si>
  <si>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</si>
  <si>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</si>
  <si>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</si>
  <si>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</si>
  <si>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</si>
  <si>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</si>
  <si>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</si>
  <si>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</si>
  <si>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</si>
  <si>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</si>
  <si>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</si>
  <si>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</si>
  <si>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</si>
  <si>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</si>
  <si>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</si>
  <si>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</si>
  <si>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</si>
  <si>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</si>
  <si>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</si>
  <si>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</si>
  <si>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</si>
  <si>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</si>
  <si>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</si>
  <si>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</si>
  <si>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</si>
  <si>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</si>
  <si>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</si>
  <si>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</si>
  <si>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</si>
  <si>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</si>
  <si>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</si>
  <si>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</si>
  <si>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</si>
  <si>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</si>
  <si>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</si>
  <si>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</si>
  <si>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</si>
  <si>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</si>
  <si>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</si>
  <si>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</si>
  <si>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</si>
  <si>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</si>
  <si>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</si>
  <si>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</si>
  <si>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</si>
  <si>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</si>
  <si>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</si>
  <si>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</si>
  <si>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</si>
  <si>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</si>
  <si>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</si>
  <si>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</si>
  <si>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</si>
  <si>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</si>
  <si>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</si>
  <si>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</si>
  <si>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</si>
  <si>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</si>
  <si>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</si>
  <si>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</si>
  <si>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</si>
  <si>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</si>
  <si>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</si>
  <si>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</si>
  <si>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</si>
  <si>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</si>
  <si>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</si>
  <si>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</si>
  <si>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</si>
  <si>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</si>
  <si>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</si>
  <si>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</si>
  <si>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</si>
  <si>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</si>
  <si>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</si>
  <si>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</si>
  <si>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</si>
  <si>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</si>
  <si>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</si>
  <si>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</si>
  <si>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</si>
  <si>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</si>
  <si>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</si>
  <si>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</si>
  <si>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</si>
  <si>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</si>
  <si>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</si>
  <si>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</si>
  <si>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</si>
  <si>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</si>
  <si>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</si>
  <si>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</si>
  <si>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</si>
  <si>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</si>
  <si>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</si>
  <si>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</si>
  <si>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</si>
  <si>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</si>
  <si>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</si>
  <si>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</si>
  <si>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</si>
  <si>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</si>
  <si>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</si>
  <si>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</si>
  <si>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</si>
  <si>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</si>
  <si>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</si>
  <si>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</si>
  <si>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</si>
  <si>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</si>
  <si>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</si>
  <si>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</si>
  <si>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</si>
  <si>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</si>
  <si>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</si>
  <si>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</si>
  <si>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</si>
  <si>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</si>
  <si>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</si>
  <si>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</si>
  <si>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</si>
  <si>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</si>
  <si>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</si>
  <si>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</si>
  <si>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</si>
  <si>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</si>
  <si>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</si>
  <si>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</si>
  <si>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</si>
  <si>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</si>
  <si>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</si>
  <si>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</si>
  <si>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</si>
  <si>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</si>
  <si>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</si>
  <si>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</si>
  <si>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</si>
  <si>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</si>
  <si>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</si>
  <si>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</si>
  <si>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</si>
  <si>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</si>
  <si>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</si>
  <si>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</si>
  <si>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</si>
  <si>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</si>
  <si>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</si>
  <si>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</si>
  <si>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</si>
  <si>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</si>
  <si>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</si>
  <si>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</si>
  <si>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</si>
  <si>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</si>
  <si>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</si>
  <si>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</si>
  <si>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</si>
  <si>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</si>
  <si>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</si>
  <si>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</si>
  <si>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</si>
  <si>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</si>
  <si>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</si>
  <si>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</si>
  <si>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</si>
  <si>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</si>
  <si>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</si>
  <si>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</si>
  <si>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</si>
  <si>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</si>
  <si>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</si>
  <si>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</si>
  <si>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</si>
  <si>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</si>
  <si>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</si>
  <si>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</si>
  <si>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</si>
  <si>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</si>
  <si>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</si>
  <si>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</si>
  <si>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</si>
  <si>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</si>
  <si>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</si>
  <si>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</si>
  <si>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</si>
  <si>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</si>
  <si>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</si>
  <si>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</si>
  <si>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</si>
  <si>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</si>
  <si>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</si>
  <si>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</si>
  <si>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</si>
  <si>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</si>
  <si>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</si>
  <si>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</si>
  <si>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</si>
  <si>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</si>
  <si>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</si>
  <si>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</si>
  <si>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</si>
  <si>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</si>
  <si>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</si>
  <si>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</si>
  <si>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</si>
  <si>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</si>
  <si>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</si>
  <si>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</si>
  <si>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</si>
  <si>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</si>
  <si>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</si>
  <si>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</si>
  <si>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</si>
  <si>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</si>
  <si>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</si>
  <si>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</si>
  <si>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</si>
  <si>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</si>
  <si>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</si>
  <si>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</si>
  <si>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</si>
  <si>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</si>
  <si>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</si>
  <si>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</si>
  <si>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</si>
  <si>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</si>
  <si>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</si>
  <si>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</si>
  <si>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</si>
  <si>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</si>
  <si>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</si>
  <si>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</si>
  <si>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</si>
  <si>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</si>
  <si>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</si>
  <si>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</si>
  <si>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</si>
  <si>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</si>
  <si>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</si>
  <si>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</si>
  <si>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</si>
  <si>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</si>
  <si>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</si>
  <si>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</si>
  <si>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</si>
  <si>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</si>
  <si>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</si>
  <si>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</si>
  <si>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</si>
  <si>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</si>
  <si>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</si>
  <si>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</si>
  <si>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</si>
  <si>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</si>
  <si>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</si>
  <si>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</si>
  <si>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</si>
  <si>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</si>
  <si>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</si>
  <si>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</si>
  <si>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</si>
  <si>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</si>
  <si>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</si>
  <si>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</si>
  <si>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</si>
  <si>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</si>
  <si>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</si>
  <si>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</si>
  <si>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</si>
  <si>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</si>
  <si>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</si>
  <si>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</si>
  <si>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</si>
  <si>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</si>
  <si>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</si>
  <si>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</si>
  <si>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</si>
  <si>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</si>
  <si>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</si>
  <si>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</si>
  <si>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</si>
  <si>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</si>
  <si>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</si>
  <si>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</si>
  <si>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</si>
  <si>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</si>
  <si>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</si>
  <si>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</si>
  <si>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</si>
  <si>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</si>
  <si>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</si>
  <si>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</si>
  <si>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</si>
  <si>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</si>
  <si>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</si>
  <si>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</si>
  <si>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</si>
  <si>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</si>
  <si>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</si>
  <si>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</si>
  <si>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</si>
  <si>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</si>
  <si>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</si>
  <si>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</si>
  <si>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</si>
  <si>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</si>
  <si>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</si>
  <si>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</si>
  <si>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</si>
  <si>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</si>
  <si>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</si>
  <si>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</si>
  <si>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</si>
  <si>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</si>
  <si>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</si>
  <si>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</si>
  <si>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</si>
  <si>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</si>
  <si>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</si>
  <si>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</si>
  <si>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</si>
  <si>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</si>
  <si>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</si>
  <si>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</si>
  <si>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</si>
  <si>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</si>
  <si>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</si>
  <si>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</si>
  <si>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</si>
  <si>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</si>
  <si>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</si>
  <si>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</si>
  <si>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</si>
  <si>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</si>
  <si>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</si>
  <si>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</si>
  <si>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</si>
  <si>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</si>
  <si>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</si>
  <si>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</si>
  <si>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</si>
  <si>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</si>
  <si>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</si>
  <si>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</si>
  <si>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</si>
  <si>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</si>
  <si>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</si>
  <si>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</si>
  <si>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</si>
  <si>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</si>
  <si>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</si>
  <si>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</si>
  <si>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</si>
  <si>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</si>
  <si>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</si>
  <si>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</si>
  <si>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</si>
  <si>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</si>
  <si>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</si>
  <si>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</si>
  <si>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</si>
  <si>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</si>
  <si>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</si>
  <si>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</si>
  <si>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</si>
  <si>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</si>
  <si>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</si>
  <si>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</si>
  <si>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</si>
  <si>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</si>
  <si>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</si>
  <si>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</si>
  <si>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</si>
  <si>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</si>
  <si>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</si>
  <si>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</si>
  <si>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</si>
  <si>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</si>
  <si>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</si>
  <si>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</si>
  <si>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</si>
  <si>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</si>
  <si>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</si>
  <si>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</si>
  <si>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</si>
  <si>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</si>
  <si>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</si>
  <si>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</si>
  <si>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</si>
  <si>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</si>
  <si>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</si>
  <si>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</si>
  <si>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</si>
  <si>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</si>
  <si>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</si>
  <si>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</si>
  <si>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</si>
  <si>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</si>
  <si>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</si>
  <si>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</si>
  <si>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</si>
  <si>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</si>
  <si>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</si>
  <si>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</si>
  <si>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</si>
  <si>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</si>
  <si>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</si>
  <si>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</si>
  <si>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</si>
  <si>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</si>
  <si>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</si>
  <si>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</si>
  <si>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</si>
  <si>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</si>
  <si>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</si>
  <si>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</si>
  <si>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</si>
  <si>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</si>
  <si>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</si>
  <si>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</si>
  <si>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</si>
  <si>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</si>
  <si>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</si>
  <si>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</si>
  <si>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</si>
  <si>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</si>
  <si>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</si>
  <si>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</si>
  <si>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</si>
  <si>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</si>
  <si>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</si>
  <si>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</si>
  <si>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</si>
  <si>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</si>
  <si>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</si>
  <si>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</si>
  <si>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</si>
  <si>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</si>
  <si>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</si>
  <si>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</si>
  <si>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</si>
  <si>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</si>
  <si>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</si>
  <si>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</si>
  <si>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</si>
  <si>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</si>
  <si>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</si>
  <si>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</si>
  <si>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</si>
  <si>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</si>
  <si>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</si>
  <si>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</si>
  <si>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</si>
  <si>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</si>
  <si>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</si>
  <si>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</si>
  <si>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</si>
  <si>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</si>
  <si>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</si>
  <si>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</si>
  <si>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</si>
  <si>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</si>
  <si>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</si>
  <si>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</si>
  <si>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</si>
  <si>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</si>
  <si>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</si>
  <si>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</si>
  <si>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</si>
  <si>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</si>
  <si>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</si>
  <si>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</si>
  <si>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</si>
  <si>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</si>
  <si>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</si>
  <si>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</si>
  <si>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</si>
  <si>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</si>
  <si>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</si>
  <si>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</si>
  <si>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</si>
  <si>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</si>
  <si>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</si>
  <si>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</si>
  <si>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</si>
  <si>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</si>
  <si>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</si>
  <si>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</si>
  <si>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</si>
  <si>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</si>
  <si>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</si>
  <si>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</si>
  <si>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</si>
  <si>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</si>
  <si>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</si>
  <si>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</si>
  <si>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</si>
  <si>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</si>
  <si>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</si>
  <si>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</si>
  <si>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</si>
  <si>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</si>
  <si>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</si>
  <si>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</si>
  <si>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</si>
  <si>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</si>
  <si>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</si>
  <si>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</si>
  <si>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</si>
  <si>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</si>
  <si>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</si>
  <si>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</si>
  <si>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</si>
  <si>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</si>
  <si>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</si>
  <si>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</si>
  <si>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</si>
  <si>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</si>
  <si>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</si>
  <si>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</si>
  <si>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</si>
  <si>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</si>
  <si>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</si>
  <si>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</si>
  <si>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</si>
  <si>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</si>
  <si>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</si>
  <si>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</si>
  <si>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</si>
  <si>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</si>
  <si>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</si>
  <si>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</si>
  <si>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</si>
  <si>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</si>
  <si>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</si>
  <si>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</si>
  <si>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</si>
  <si>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</si>
  <si>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</si>
  <si>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</si>
  <si>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</si>
  <si>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</si>
  <si>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</si>
  <si>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</si>
  <si>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</si>
  <si>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</si>
  <si>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</si>
  <si>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</si>
  <si>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</si>
  <si>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</si>
  <si>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</si>
  <si>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</si>
  <si>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</si>
  <si>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</si>
  <si>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</si>
  <si>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</si>
  <si>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</si>
  <si>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</si>
  <si>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</si>
  <si>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</si>
  <si>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</si>
  <si>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</si>
  <si>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</si>
  <si>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</si>
  <si>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</si>
  <si>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</si>
  <si>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</si>
  <si>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</si>
  <si>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</si>
  <si>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</si>
  <si>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</si>
  <si>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</si>
  <si>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</si>
  <si>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</si>
  <si>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</si>
  <si>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</si>
  <si>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</si>
  <si>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</si>
  <si>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</si>
  <si>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</si>
  <si>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</si>
  <si>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</si>
  <si>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</si>
  <si>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</si>
  <si>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</si>
  <si>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</si>
  <si>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</si>
  <si>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</si>
  <si>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</si>
  <si>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</si>
  <si>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</si>
  <si>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</si>
  <si>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</si>
  <si>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</si>
  <si>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</si>
  <si>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</si>
  <si>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</si>
  <si>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</si>
  <si>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</si>
  <si>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</si>
  <si>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</si>
  <si>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</si>
  <si>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</si>
  <si>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</si>
  <si>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</si>
  <si>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</si>
  <si>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</si>
  <si>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</si>
  <si>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</si>
  <si>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</si>
  <si>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</si>
  <si>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</si>
  <si>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</si>
  <si>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</si>
  <si>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</si>
  <si>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</si>
  <si>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</si>
  <si>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</si>
  <si>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</si>
  <si>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</si>
  <si>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</si>
  <si>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</si>
  <si>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</si>
  <si>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</si>
  <si>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</si>
  <si>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</si>
  <si>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</si>
  <si>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</si>
  <si>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</si>
  <si>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</si>
  <si>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</si>
  <si>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</si>
  <si>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</si>
  <si>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</si>
  <si>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</si>
  <si>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</si>
  <si>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</si>
  <si>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</si>
  <si>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</si>
  <si>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</si>
  <si>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</si>
  <si>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</si>
  <si>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</si>
  <si>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</si>
  <si>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</si>
  <si>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</si>
  <si>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</si>
  <si>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</si>
  <si>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</si>
  <si>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</si>
  <si>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</si>
  <si>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</si>
  <si>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</si>
  <si>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</si>
  <si>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</si>
  <si>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</si>
  <si>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</si>
  <si>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</si>
  <si>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</si>
  <si>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</si>
  <si>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</si>
  <si>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</si>
  <si>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</si>
  <si>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</si>
  <si>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</si>
  <si>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</si>
  <si>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</si>
  <si>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</si>
  <si>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</si>
  <si>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</si>
  <si>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</si>
  <si>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</si>
  <si>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</si>
  <si>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</si>
  <si>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</si>
  <si>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</si>
  <si>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</si>
  <si>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</si>
  <si>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</si>
  <si>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</si>
  <si>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</si>
  <si>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</si>
  <si>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</si>
  <si>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</si>
  <si>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</si>
  <si>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</si>
  <si>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</si>
  <si>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</si>
  <si>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</si>
  <si>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</si>
  <si>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</si>
  <si>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</si>
  <si>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</si>
  <si>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</si>
  <si>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</si>
  <si>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</si>
  <si>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</si>
  <si>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</si>
  <si>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</si>
  <si>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</si>
  <si>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</si>
  <si>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</si>
  <si>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</si>
  <si>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</si>
  <si>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</si>
  <si>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</si>
  <si>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</si>
  <si>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</si>
  <si>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</si>
  <si>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</si>
  <si>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</si>
  <si>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</si>
  <si>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</si>
  <si>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</si>
  <si>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</si>
  <si>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</si>
  <si>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</si>
  <si>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</si>
  <si>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</si>
  <si>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</si>
  <si>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</si>
  <si>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</si>
  <si>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</si>
  <si>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</si>
  <si>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</si>
  <si>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</si>
  <si>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</si>
  <si>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</si>
  <si>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</si>
  <si>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</si>
  <si>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</si>
  <si>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</si>
  <si>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</si>
  <si>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</si>
  <si>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</si>
  <si>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</si>
  <si>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</si>
  <si>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</si>
  <si>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</si>
  <si>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</si>
  <si>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</si>
  <si>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</si>
  <si>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</si>
  <si>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</si>
  <si>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</si>
  <si>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</si>
  <si>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</si>
  <si>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</si>
  <si>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</si>
  <si>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</si>
  <si>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</si>
  <si>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</si>
  <si>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</si>
  <si>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</si>
  <si>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</si>
  <si>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</si>
  <si>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</si>
  <si>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</si>
  <si>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</si>
  <si>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</si>
  <si>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</si>
  <si>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</si>
  <si>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</si>
  <si>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</si>
  <si>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</si>
  <si>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</si>
  <si>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</si>
  <si>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</si>
  <si>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</si>
  <si>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</si>
  <si>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</si>
  <si>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</si>
  <si>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</si>
  <si>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</si>
  <si>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</si>
  <si>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</si>
  <si>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</si>
  <si>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</si>
  <si>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</si>
  <si>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</si>
  <si>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</si>
  <si>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</si>
  <si>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</si>
  <si>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</si>
  <si>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</si>
  <si>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</si>
  <si>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</si>
  <si>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</si>
  <si>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</si>
  <si>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</si>
  <si>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</si>
  <si>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</si>
  <si>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</si>
  <si>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</si>
  <si>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</si>
  <si>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</si>
  <si>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</si>
  <si>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</si>
  <si>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</si>
  <si>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</si>
  <si>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</si>
  <si>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</si>
  <si>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</si>
  <si>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</si>
  <si>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</si>
  <si>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</si>
  <si>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</si>
  <si>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</si>
  <si>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</si>
  <si>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</si>
  <si>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</si>
  <si>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</si>
  <si>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</si>
  <si>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</si>
  <si>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</si>
  <si>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</si>
  <si>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</si>
  <si>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</si>
  <si>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</si>
  <si>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</si>
  <si>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</si>
  <si>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</si>
  <si>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</si>
  <si>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</si>
  <si>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</si>
  <si>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</si>
  <si>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</si>
  <si>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</si>
  <si>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</si>
  <si>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</si>
  <si>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</si>
  <si>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</si>
  <si>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</si>
  <si>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</si>
  <si>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</si>
  <si>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</si>
  <si>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</si>
  <si>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</si>
  <si>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</si>
  <si>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</si>
  <si>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</si>
  <si>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</si>
  <si>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</si>
  <si>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</si>
  <si>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</si>
  <si>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</si>
  <si>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</si>
  <si>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</si>
  <si>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</si>
  <si>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</si>
  <si>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</si>
  <si>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</si>
  <si>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</si>
  <si>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</si>
  <si>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</si>
  <si>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</si>
  <si>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</si>
  <si>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</si>
  <si>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</si>
  <si>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</si>
  <si>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</si>
  <si>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</si>
  <si>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</si>
  <si>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</si>
  <si>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</si>
  <si>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</si>
  <si>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</si>
  <si>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</si>
  <si>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</si>
  <si>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</si>
  <si>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</si>
  <si>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</si>
  <si>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</si>
  <si>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</si>
  <si>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</si>
  <si>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</si>
  <si>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</si>
  <si>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</si>
  <si>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</si>
  <si>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</si>
  <si>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</si>
  <si>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</si>
  <si>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</si>
  <si>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</si>
  <si>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</si>
  <si>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</si>
  <si>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</si>
  <si>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</si>
  <si>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</si>
  <si>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</si>
  <si>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</si>
  <si>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</si>
  <si>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</si>
  <si>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</si>
  <si>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</si>
  <si>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</si>
  <si>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</si>
  <si>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</si>
  <si>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</si>
  <si>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</si>
  <si>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</si>
  <si>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</si>
  <si>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</si>
  <si>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</si>
  <si>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</si>
  <si>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</si>
  <si>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</si>
  <si>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</si>
  <si>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</si>
  <si>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</si>
  <si>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</si>
  <si>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</si>
  <si>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</si>
  <si>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</si>
  <si>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</si>
  <si>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</si>
  <si>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</si>
  <si>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</si>
  <si>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</si>
  <si>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</si>
  <si>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</si>
  <si>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</si>
  <si>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</si>
  <si>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</si>
  <si>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</si>
  <si>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</si>
  <si>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</si>
  <si>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</si>
  <si>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</si>
  <si>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</si>
  <si>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</si>
  <si>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</si>
  <si>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</si>
  <si>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</si>
  <si>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</si>
  <si>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</si>
  <si>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</si>
  <si>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</si>
  <si>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</si>
  <si>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</si>
  <si>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</si>
  <si>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</si>
  <si>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</si>
  <si>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</si>
  <si>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</si>
  <si>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</si>
  <si>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</si>
  <si>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</si>
  <si>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</si>
  <si>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</si>
  <si>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</si>
  <si>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</si>
  <si>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</si>
  <si>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</si>
  <si>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</si>
  <si>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</si>
  <si>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</si>
  <si>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</si>
  <si>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</si>
  <si>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</si>
  <si>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</si>
  <si>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</si>
  <si>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</si>
  <si>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</si>
  <si>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</si>
  <si>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</si>
  <si>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</si>
  <si>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</si>
  <si>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</si>
  <si>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</si>
  <si>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</si>
  <si>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</si>
  <si>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</si>
  <si>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</si>
  <si>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</si>
  <si>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</si>
  <si>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</si>
  <si>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</si>
  <si>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</si>
  <si>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</si>
  <si>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</si>
  <si>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</si>
  <si>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</si>
  <si>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</si>
  <si>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</si>
  <si>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</si>
  <si>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</si>
  <si>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</si>
  <si>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</si>
  <si>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</si>
  <si>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</si>
  <si>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</si>
  <si>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</si>
  <si>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</si>
  <si>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</si>
  <si>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</si>
  <si>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</si>
  <si>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</si>
  <si>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</si>
  <si>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</si>
  <si>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</si>
  <si>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</si>
  <si>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</si>
  <si>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</si>
  <si>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</si>
  <si>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</si>
  <si>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</si>
  <si>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</si>
  <si>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</si>
  <si>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</si>
  <si>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</si>
  <si>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</si>
  <si>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</si>
  <si>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</si>
  <si>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</si>
  <si>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</si>
  <si>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</si>
  <si>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</si>
  <si>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</si>
  <si>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</si>
  <si>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</si>
  <si>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</si>
  <si>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</si>
  <si>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</si>
  <si>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</si>
  <si>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</si>
  <si>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</si>
  <si>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</si>
  <si>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</si>
  <si>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</si>
  <si>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</si>
  <si>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</si>
  <si>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</si>
  <si>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</si>
  <si>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</si>
  <si>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</si>
  <si>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</si>
  <si>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</si>
  <si>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</si>
  <si>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</si>
  <si>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</si>
  <si>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</si>
  <si>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</si>
  <si>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</si>
  <si>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</si>
  <si>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</si>
  <si>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</si>
  <si>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</si>
  <si>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</si>
  <si>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</si>
  <si>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</si>
  <si>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</si>
  <si>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</si>
  <si>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</si>
  <si>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</si>
  <si>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</si>
  <si>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</si>
  <si>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</si>
  <si>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</si>
  <si>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</si>
  <si>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</si>
  <si>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</si>
  <si>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</si>
  <si>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</si>
  <si>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</si>
  <si>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</si>
  <si>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</si>
  <si>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</si>
  <si>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</si>
  <si>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</si>
  <si>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</si>
  <si>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</si>
  <si>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</si>
  <si>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</si>
  <si>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</si>
  <si>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</si>
  <si>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</si>
  <si>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</si>
  <si>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</si>
  <si>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</si>
  <si>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</si>
  <si>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</si>
  <si>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</si>
  <si>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</si>
  <si>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</si>
  <si>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</si>
  <si>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</si>
  <si>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</si>
  <si>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</si>
  <si>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</si>
  <si>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</si>
  <si>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</si>
  <si>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</si>
  <si>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</si>
  <si>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</si>
  <si>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</si>
  <si>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</si>
  <si>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</si>
  <si>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</si>
  <si>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</si>
  <si>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</si>
  <si>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</si>
  <si>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</si>
  <si>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</si>
  <si>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</si>
  <si>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</si>
  <si>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</si>
  <si>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</si>
  <si>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</si>
  <si>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</si>
  <si>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</si>
  <si>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</si>
  <si>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</si>
  <si>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</si>
  <si>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</si>
  <si>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</si>
  <si>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</si>
  <si>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</si>
  <si>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</si>
  <si>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</si>
  <si>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</si>
  <si>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</si>
  <si>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</si>
  <si>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</si>
  <si>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</si>
  <si>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</si>
  <si>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</si>
  <si>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</si>
  <si>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</si>
  <si>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</si>
  <si>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</si>
  <si>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</si>
  <si>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</si>
  <si>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</si>
  <si>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</si>
  <si>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</si>
  <si>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</si>
  <si>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</si>
  <si>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</si>
  <si>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</si>
  <si>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</si>
  <si>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</si>
  <si>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</si>
  <si>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</si>
  <si>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</si>
  <si>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</si>
  <si>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</si>
  <si>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</si>
  <si>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</si>
  <si>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</si>
  <si>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</si>
  <si>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</si>
  <si>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</si>
  <si>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</si>
  <si>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</si>
  <si>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</si>
  <si>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</si>
  <si>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</si>
  <si>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</si>
  <si>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</si>
  <si>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</si>
  <si>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</si>
  <si>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</si>
  <si>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</si>
  <si>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</si>
  <si>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</si>
  <si>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</si>
  <si>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</si>
  <si>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</si>
  <si>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</si>
  <si>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</si>
  <si>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</si>
  <si>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</si>
  <si>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</si>
  <si>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</si>
  <si>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</si>
  <si>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</si>
  <si>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</si>
  <si>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</si>
  <si>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</si>
  <si>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</si>
  <si>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</si>
  <si>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</si>
  <si>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</si>
  <si>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</si>
  <si>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</si>
  <si>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</si>
  <si>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</si>
  <si>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</si>
  <si>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</si>
  <si>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</si>
  <si>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</si>
  <si>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</si>
  <si>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</si>
  <si>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</si>
  <si>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</si>
  <si>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</si>
  <si>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</si>
  <si>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</si>
  <si>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</si>
  <si>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</si>
  <si>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</si>
  <si>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</si>
  <si>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</si>
  <si>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</si>
  <si>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</si>
  <si>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</si>
  <si>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</si>
  <si>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</si>
  <si>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</si>
  <si>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</si>
  <si>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</si>
  <si>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</si>
  <si>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</si>
  <si>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</si>
  <si>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</si>
  <si>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</si>
  <si>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</si>
  <si>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</si>
  <si>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</si>
  <si>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</si>
  <si>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</si>
  <si>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</si>
  <si>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</si>
  <si>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</si>
  <si>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</si>
  <si>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</si>
  <si>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</si>
  <si>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</si>
  <si>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</si>
  <si>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</si>
  <si>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</si>
  <si>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</si>
  <si>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</si>
  <si>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</si>
  <si>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</si>
  <si>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</si>
  <si>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</si>
  <si>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</si>
  <si>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</si>
  <si>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</si>
  <si>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</si>
  <si>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</si>
  <si>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</si>
  <si>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</si>
  <si>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</si>
  <si>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</si>
  <si>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</si>
  <si>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</si>
  <si>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</si>
  <si>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</si>
  <si>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</si>
  <si>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</si>
  <si>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</si>
  <si>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</si>
  <si>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</si>
  <si>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</si>
  <si>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</si>
  <si>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</si>
  <si>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</si>
  <si>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</si>
  <si>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</si>
  <si>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</si>
  <si>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</si>
  <si>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</si>
  <si>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</si>
  <si>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</si>
  <si>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</si>
  <si>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</si>
  <si>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</si>
  <si>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</si>
  <si>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</si>
  <si>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</si>
  <si>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</si>
  <si>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</si>
  <si>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</si>
  <si>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</si>
  <si>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</si>
  <si>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</si>
  <si>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</si>
  <si>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</si>
  <si>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</si>
  <si>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</si>
  <si>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</si>
  <si>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</si>
  <si>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</si>
  <si>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</si>
  <si>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</si>
  <si>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</si>
  <si>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</si>
  <si>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</si>
  <si>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</si>
  <si>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</si>
  <si>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</si>
  <si>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</si>
  <si>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</si>
  <si>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</si>
  <si>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</si>
  <si>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</si>
  <si>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</si>
  <si>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</si>
  <si>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</si>
  <si>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</si>
  <si>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</si>
  <si>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</si>
  <si>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</si>
  <si>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</si>
  <si>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</si>
  <si>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</si>
  <si>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</si>
  <si>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</si>
  <si>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</si>
  <si>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</si>
  <si>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</si>
  <si>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</si>
  <si>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</si>
  <si>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</si>
  <si>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</si>
  <si>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</si>
  <si>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</si>
  <si>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</si>
  <si>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</si>
  <si>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</si>
  <si>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</si>
  <si>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</si>
  <si>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</si>
  <si>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</si>
  <si>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</si>
  <si>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</si>
  <si>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</si>
  <si>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</si>
  <si>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</si>
  <si>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</si>
  <si>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</si>
  <si>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</si>
  <si>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</si>
  <si>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</si>
  <si>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</si>
  <si>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</si>
  <si>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</si>
  <si>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</si>
  <si>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</si>
  <si>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</si>
  <si>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</si>
  <si>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</si>
  <si>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</si>
  <si>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</si>
  <si>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</si>
  <si>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</si>
  <si>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</si>
  <si>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</si>
  <si>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</si>
  <si>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</si>
  <si>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</si>
  <si>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</si>
  <si>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</si>
  <si>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</si>
  <si>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</si>
  <si>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</si>
  <si>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</si>
  <si>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</si>
  <si>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</si>
  <si>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</si>
  <si>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</si>
  <si>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</si>
  <si>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</si>
  <si>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</si>
  <si>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</si>
  <si>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</si>
  <si>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</si>
  <si>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</si>
  <si>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</si>
  <si>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</si>
  <si>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</si>
  <si>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</si>
  <si>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</si>
  <si>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</si>
  <si>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</si>
  <si>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</si>
  <si>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</si>
  <si>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</si>
  <si>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</si>
  <si>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</si>
  <si>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</si>
  <si>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</si>
  <si>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</si>
  <si>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</si>
  <si>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</si>
  <si>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</si>
  <si>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</si>
  <si>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</si>
  <si>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</si>
  <si>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</si>
  <si>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</si>
  <si>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</si>
  <si>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</si>
  <si>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</si>
  <si>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</si>
  <si>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</si>
  <si>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</si>
  <si>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</si>
  <si>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</si>
  <si>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</si>
  <si>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</si>
  <si>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</si>
  <si>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</si>
  <si>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</si>
  <si>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</si>
  <si>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</si>
  <si>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</si>
  <si>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</si>
  <si>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</si>
  <si>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</si>
  <si>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</si>
  <si>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</si>
  <si>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</si>
  <si>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</si>
  <si>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</si>
  <si>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</si>
  <si>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</si>
  <si>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</si>
  <si>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</si>
  <si>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</si>
  <si>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</si>
  <si>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</si>
  <si>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</si>
  <si>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</si>
  <si>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</si>
  <si>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</si>
  <si>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</si>
  <si>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</si>
  <si>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</si>
  <si>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</si>
  <si>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</si>
  <si>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</si>
  <si>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</si>
  <si>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</si>
  <si>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</si>
  <si>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</si>
  <si>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</si>
  <si>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</si>
  <si>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</si>
  <si>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</si>
  <si>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</si>
  <si>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</si>
  <si>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</si>
  <si>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</si>
  <si>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</si>
  <si>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</si>
  <si>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</si>
  <si>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</si>
  <si>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</si>
  <si>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</si>
  <si>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</si>
  <si>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</si>
  <si>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</si>
  <si>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</si>
  <si>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</si>
  <si>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</si>
  <si>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</si>
  <si>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</si>
  <si>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</si>
  <si>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</si>
  <si>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</si>
  <si>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</si>
  <si>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</si>
  <si>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</si>
  <si>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</si>
  <si>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</si>
  <si>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</si>
  <si>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</si>
  <si>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</si>
  <si>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</si>
  <si>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</si>
  <si>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</si>
  <si>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</si>
  <si>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</si>
  <si>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</si>
  <si>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</si>
  <si>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</si>
  <si>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</si>
  <si>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</si>
  <si>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</si>
  <si>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</si>
  <si>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</si>
  <si>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</si>
  <si>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</si>
  <si>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</si>
  <si>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</si>
  <si>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</si>
  <si>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</si>
  <si>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</si>
  <si>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</si>
  <si>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</si>
  <si>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</si>
  <si>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</si>
  <si>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</si>
  <si>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</si>
  <si>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</si>
  <si>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</si>
  <si>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</si>
  <si>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</si>
  <si>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</si>
  <si>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</si>
  <si>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</si>
  <si>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</si>
  <si>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</si>
  <si>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</si>
  <si>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</si>
  <si>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</si>
  <si>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</si>
  <si>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</si>
  <si>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</si>
  <si>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</si>
  <si>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</si>
  <si>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</si>
  <si>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</si>
  <si>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</si>
  <si>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</si>
  <si>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</si>
  <si>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</si>
  <si>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</si>
  <si>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</si>
  <si>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</si>
  <si>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</si>
  <si>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</si>
  <si>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</si>
  <si>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</si>
  <si>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</si>
  <si>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</si>
  <si>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</si>
  <si>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</si>
  <si>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</si>
  <si>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</si>
  <si>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</si>
  <si>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</si>
  <si>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</si>
  <si>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</si>
  <si>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</si>
  <si>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</si>
  <si>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</si>
  <si>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</si>
  <si>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</si>
  <si>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</si>
  <si>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</si>
  <si>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</si>
  <si>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</si>
  <si>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</si>
  <si>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</si>
  <si>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</si>
  <si>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</si>
  <si>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</si>
  <si>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</si>
  <si>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</si>
  <si>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</si>
  <si>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</si>
  <si>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</si>
  <si>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</si>
  <si>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</si>
  <si>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</si>
  <si>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</si>
  <si>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</si>
  <si>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</si>
  <si>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</si>
  <si>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</si>
  <si>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</si>
  <si>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</si>
  <si>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</si>
  <si>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</si>
  <si>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</si>
  <si>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</si>
  <si>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</si>
  <si>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</si>
  <si>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</si>
  <si>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</si>
  <si>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</si>
  <si>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</si>
  <si>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</si>
  <si>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</si>
  <si>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</si>
  <si>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</si>
  <si>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</si>
  <si>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</si>
  <si>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</si>
  <si>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</si>
  <si>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</si>
  <si>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</si>
  <si>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</si>
  <si>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</si>
  <si>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</si>
  <si>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</si>
  <si>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</si>
  <si>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</si>
  <si>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</si>
  <si>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</si>
  <si>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</si>
  <si>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</si>
  <si>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</si>
  <si>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</si>
  <si>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</si>
  <si>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</si>
  <si>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</si>
  <si>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</si>
  <si>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</si>
  <si>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</si>
  <si>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</si>
  <si>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</si>
  <si>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</si>
  <si>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</si>
  <si>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</si>
  <si>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</si>
  <si>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</si>
  <si>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</si>
  <si>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</si>
  <si>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</si>
  <si>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</si>
  <si>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</si>
  <si>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</si>
  <si>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</si>
  <si>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</si>
  <si>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</si>
  <si>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</si>
  <si>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</si>
  <si>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</si>
  <si>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</si>
  <si>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</si>
  <si>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</si>
  <si>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</si>
  <si>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</si>
  <si>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</si>
  <si>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</si>
  <si>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</si>
  <si>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</si>
  <si>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</si>
  <si>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</si>
  <si>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</si>
  <si>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</si>
  <si>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</si>
  <si>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</si>
  <si>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</si>
  <si>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</si>
  <si>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</si>
  <si>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</si>
  <si>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</si>
  <si>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</si>
  <si>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</si>
  <si>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</si>
  <si>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</si>
  <si>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</si>
  <si>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</si>
  <si>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</si>
  <si>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</si>
  <si>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</si>
  <si>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</si>
  <si>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</si>
  <si>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</si>
  <si>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</si>
  <si>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</si>
  <si>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</si>
  <si>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</si>
  <si>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</si>
  <si>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</si>
  <si>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</si>
  <si>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</si>
  <si>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</si>
  <si>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</si>
  <si>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</si>
  <si>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</si>
  <si>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</si>
  <si>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</si>
  <si>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</si>
  <si>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</si>
  <si>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</si>
  <si>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</si>
  <si>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</si>
  <si>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</si>
  <si>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</si>
  <si>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</si>
  <si>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</si>
  <si>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</si>
  <si>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</si>
  <si>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</si>
  <si>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</si>
  <si>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</si>
  <si>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</si>
  <si>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</si>
  <si>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</si>
  <si>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</si>
  <si>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</si>
  <si>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</si>
  <si>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</si>
  <si>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</si>
  <si>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</si>
  <si>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</si>
  <si>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</si>
  <si>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</si>
  <si>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</si>
  <si>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</si>
  <si>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</si>
  <si>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</si>
  <si>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</si>
  <si>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</si>
  <si>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</si>
  <si>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</si>
  <si>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</si>
  <si>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</si>
  <si>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</si>
  <si>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</si>
  <si>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</si>
  <si>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</si>
  <si>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</si>
  <si>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</si>
  <si>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</si>
  <si>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</si>
  <si>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</si>
  <si>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</si>
  <si>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</si>
  <si>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</si>
  <si>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</si>
  <si>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</si>
  <si>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</si>
  <si>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</si>
  <si>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</si>
  <si>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</si>
  <si>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</si>
  <si>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</si>
  <si>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</si>
  <si>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</si>
  <si>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</si>
  <si>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</si>
  <si>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</si>
  <si>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</si>
  <si>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</si>
  <si>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</si>
  <si>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</si>
  <si>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</si>
  <si>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</si>
  <si>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</si>
  <si>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</si>
  <si>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</si>
  <si>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</si>
  <si>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</si>
  <si>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</si>
  <si>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</si>
  <si>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</si>
  <si>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</si>
  <si>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</si>
  <si>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</si>
  <si>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</si>
  <si>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</si>
  <si>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</si>
  <si>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</si>
  <si>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</si>
  <si>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</si>
  <si>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</si>
  <si>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</si>
  <si>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</si>
  <si>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</si>
  <si>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</si>
  <si>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</si>
  <si>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</si>
  <si>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</si>
  <si>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</si>
  <si>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</si>
  <si>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</si>
  <si>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</si>
  <si>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</si>
  <si>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</si>
  <si>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</si>
  <si>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</si>
  <si>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</si>
  <si>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</si>
  <si>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</si>
  <si>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</si>
  <si>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</si>
  <si>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</si>
  <si>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</si>
  <si>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</si>
  <si>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</si>
  <si>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</si>
  <si>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</si>
  <si>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</si>
  <si>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</si>
  <si>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</si>
  <si>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</si>
  <si>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</si>
  <si>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</si>
  <si>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</si>
  <si>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</si>
  <si>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</si>
  <si>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</si>
  <si>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</si>
  <si>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</si>
  <si>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</si>
  <si>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</si>
  <si>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</si>
  <si>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</si>
  <si>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</si>
  <si>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</si>
  <si>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</si>
  <si>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</si>
  <si>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</si>
  <si>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</si>
  <si>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</si>
  <si>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</si>
  <si>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</si>
  <si>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</si>
  <si>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</si>
  <si>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</si>
  <si>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</si>
  <si>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</si>
  <si>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</si>
  <si>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</si>
  <si>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</si>
  <si>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</si>
  <si>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</si>
  <si>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</si>
  <si>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</si>
  <si>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</si>
  <si>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</si>
  <si>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</si>
  <si>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</si>
  <si>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</si>
  <si>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</si>
  <si>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</si>
  <si>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</si>
  <si>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</si>
  <si>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</si>
  <si>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</si>
  <si>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</si>
  <si>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</si>
  <si>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</si>
  <si>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</si>
  <si>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</si>
  <si>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</si>
  <si>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</si>
  <si>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</si>
  <si>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</si>
  <si>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</si>
  <si>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</si>
  <si>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</si>
  <si>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</si>
  <si>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</si>
  <si>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</si>
  <si>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</si>
  <si>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</si>
  <si>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</si>
  <si>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</si>
  <si>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</si>
  <si>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</si>
  <si>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</si>
  <si>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</si>
  <si>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</si>
  <si>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</si>
  <si>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</si>
  <si>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</si>
  <si>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</si>
  <si>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</si>
  <si>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</si>
  <si>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</si>
  <si>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</si>
  <si>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</si>
  <si>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</si>
  <si>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</si>
  <si>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</si>
  <si>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</si>
  <si>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</si>
  <si>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</si>
  <si>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</si>
  <si>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</si>
  <si>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</si>
  <si>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</si>
  <si>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</si>
  <si>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</si>
  <si>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</si>
  <si>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</si>
  <si>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</si>
  <si>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</si>
  <si>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</si>
  <si>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</si>
  <si>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</si>
  <si>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</si>
  <si>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</si>
  <si>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</si>
  <si>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</si>
  <si>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</si>
  <si>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</si>
  <si>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</si>
  <si>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</si>
  <si>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</si>
  <si>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</si>
  <si>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</si>
  <si>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</si>
  <si>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</si>
  <si>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</si>
  <si>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</si>
  <si>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</si>
  <si>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</si>
  <si>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</si>
  <si>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</si>
  <si>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</si>
  <si>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</si>
  <si>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</si>
  <si>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</si>
  <si>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</si>
  <si>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</si>
  <si>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</si>
  <si>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</si>
  <si>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</si>
  <si>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</si>
  <si>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</si>
  <si>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</si>
  <si>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</si>
  <si>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</si>
  <si>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</si>
  <si>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</si>
  <si>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</si>
  <si>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</si>
  <si>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</si>
  <si>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</si>
  <si>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</si>
  <si>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</si>
  <si>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</si>
  <si>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</si>
  <si>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</si>
  <si>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</si>
  <si>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</si>
  <si>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</si>
  <si>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</si>
  <si>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</si>
  <si>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</si>
  <si>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</si>
  <si>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</si>
  <si>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</si>
  <si>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</si>
  <si>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</si>
  <si>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</si>
  <si>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</si>
  <si>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</si>
  <si>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</si>
  <si>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</si>
  <si>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</si>
  <si>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</si>
  <si>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</si>
  <si>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</si>
  <si>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</si>
  <si>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</si>
  <si>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</si>
  <si>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</si>
  <si>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</si>
  <si>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</si>
  <si>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</si>
  <si>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</si>
  <si>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</si>
  <si>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</si>
  <si>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</si>
  <si>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</si>
  <si>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</si>
  <si>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</si>
  <si>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</si>
  <si>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</si>
  <si>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</si>
  <si>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</si>
  <si>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</si>
  <si>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</si>
  <si>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</si>
  <si>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</si>
  <si>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</si>
  <si>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</si>
  <si>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</si>
  <si>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</si>
  <si>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</si>
  <si>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</si>
  <si>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</si>
  <si>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</si>
  <si>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</si>
  <si>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</si>
  <si>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</si>
  <si>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</si>
  <si>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</si>
  <si>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</si>
  <si>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</si>
  <si>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</si>
  <si>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</si>
  <si>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</si>
  <si>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</si>
  <si>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</si>
  <si>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</si>
  <si>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</si>
  <si>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</si>
  <si>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</si>
  <si>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</si>
  <si>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</si>
  <si>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</si>
  <si>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</si>
  <si>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</si>
  <si>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</si>
  <si>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</si>
  <si>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</si>
  <si>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</si>
  <si>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</si>
  <si>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</si>
  <si>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</si>
  <si>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</si>
  <si>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</si>
  <si>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</si>
  <si>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</si>
  <si>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</si>
  <si>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</si>
  <si>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</si>
  <si>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</si>
  <si>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</si>
  <si>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</si>
  <si>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</si>
  <si>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</si>
  <si>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</si>
  <si>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</si>
  <si>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</si>
  <si>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</si>
  <si>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</si>
  <si>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</si>
  <si>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</si>
  <si>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</si>
  <si>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</si>
  <si>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</si>
  <si>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</si>
  <si>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</si>
  <si>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</si>
  <si>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</si>
  <si>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</si>
  <si>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</si>
  <si>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</si>
  <si>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</si>
  <si>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</si>
  <si>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</si>
  <si>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</si>
  <si>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</si>
  <si>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</si>
  <si>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</si>
  <si>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</si>
  <si>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</si>
  <si>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</si>
  <si>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</si>
  <si>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</si>
  <si>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</si>
  <si>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</si>
  <si>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</si>
  <si>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</si>
  <si>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</si>
  <si>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</si>
  <si>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</si>
  <si>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</si>
  <si>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</si>
  <si>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</si>
  <si>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</si>
  <si>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</si>
  <si>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</si>
  <si>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</si>
  <si>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</si>
  <si>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</si>
  <si>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</si>
  <si>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</si>
  <si>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</si>
  <si>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</si>
  <si>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</si>
  <si>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</si>
  <si>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</si>
  <si>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</si>
  <si>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</si>
  <si>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</si>
  <si>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</si>
  <si>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</si>
  <si>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</si>
  <si>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</si>
  <si>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</si>
  <si>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</si>
  <si>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</si>
  <si>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</si>
  <si>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</si>
  <si>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</si>
  <si>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</si>
  <si>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</si>
  <si>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</si>
  <si>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</si>
  <si>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</si>
  <si>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</si>
  <si>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</si>
  <si>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</si>
  <si>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</si>
  <si>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</si>
  <si>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</si>
  <si>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</si>
  <si>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</si>
  <si>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</si>
  <si>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</si>
  <si>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</si>
  <si>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</si>
  <si>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</si>
  <si>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</si>
  <si>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</si>
  <si>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</si>
  <si>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</si>
  <si>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</si>
  <si>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</si>
  <si>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</si>
  <si>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</si>
  <si>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</si>
  <si>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</si>
  <si>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</si>
  <si>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</si>
  <si>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</si>
  <si>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</si>
  <si>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</si>
  <si>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</si>
  <si>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</si>
  <si>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</si>
  <si>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</si>
  <si>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</si>
  <si>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</si>
  <si>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</si>
  <si>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</si>
  <si>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</si>
  <si>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</si>
  <si>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</si>
  <si>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</si>
  <si>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</si>
  <si>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</si>
  <si>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</si>
  <si>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</si>
  <si>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</si>
  <si>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</si>
  <si>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</si>
  <si>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</si>
  <si>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</si>
  <si>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</si>
  <si>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</si>
  <si>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</si>
  <si>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</si>
  <si>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</si>
  <si>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</si>
  <si>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</si>
  <si>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</si>
  <si>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</si>
  <si>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</si>
  <si>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</si>
  <si>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</si>
  <si>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</si>
  <si>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</si>
  <si>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</si>
  <si>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</si>
  <si>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</si>
  <si>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</si>
  <si>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</si>
  <si>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</si>
  <si>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</si>
  <si>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</si>
  <si>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</si>
  <si>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</si>
  <si>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</si>
  <si>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</si>
  <si>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</si>
  <si>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</si>
  <si>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</si>
  <si>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</si>
  <si>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</si>
  <si>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</si>
  <si>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</si>
  <si>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</si>
  <si>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</si>
  <si>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</si>
  <si>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</si>
  <si>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</si>
  <si>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</si>
  <si>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</si>
  <si>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</si>
  <si>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</si>
  <si>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</si>
  <si>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</si>
  <si>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</si>
  <si>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</si>
  <si>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</si>
  <si>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</si>
  <si>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</si>
  <si>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</si>
  <si>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</si>
  <si>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</si>
  <si>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</si>
  <si>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</si>
  <si>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</si>
  <si>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</si>
  <si>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</si>
  <si>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</si>
  <si>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</si>
  <si>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</si>
  <si>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</si>
  <si>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</si>
  <si>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</si>
  <si>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</si>
  <si>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</si>
  <si>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</si>
  <si>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</si>
  <si>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</si>
  <si>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</si>
  <si>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</si>
  <si>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</si>
  <si>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</si>
  <si>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</si>
  <si>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</si>
  <si>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</si>
  <si>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</si>
  <si>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</si>
  <si>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</si>
  <si>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</si>
  <si>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</si>
  <si>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</si>
  <si>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</si>
  <si>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</si>
  <si>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</si>
  <si>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</si>
  <si>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</si>
  <si>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</si>
  <si>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</si>
  <si>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</si>
  <si>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</si>
  <si>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</si>
  <si>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</si>
  <si>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</si>
  <si>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</si>
  <si>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</si>
  <si>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</si>
  <si>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</si>
  <si>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</si>
  <si>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</si>
  <si>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</si>
  <si>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</si>
  <si>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</si>
  <si>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</si>
  <si>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</si>
  <si>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</si>
  <si>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</si>
  <si>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</si>
  <si>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</si>
  <si>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</si>
  <si>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</si>
  <si>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</si>
  <si>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</si>
  <si>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</si>
  <si>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</si>
  <si>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</si>
  <si>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</si>
  <si>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</si>
  <si>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</si>
  <si>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</si>
  <si>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</si>
  <si>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</si>
  <si>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</si>
  <si>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</si>
  <si>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</si>
  <si>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</si>
  <si>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</si>
  <si>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</si>
  <si>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</si>
  <si>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</si>
  <si>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</si>
  <si>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</si>
  <si>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</si>
  <si>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</si>
  <si>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</si>
  <si>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</si>
  <si>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</si>
  <si>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</si>
  <si>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</si>
  <si>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</si>
  <si>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</si>
  <si>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</si>
  <si>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</si>
  <si>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</si>
  <si>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</si>
  <si>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</si>
  <si>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</si>
  <si>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</si>
  <si>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</si>
  <si>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</si>
  <si>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</si>
  <si>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</si>
  <si>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</si>
  <si>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</si>
  <si>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</si>
  <si>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</si>
  <si>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</si>
  <si>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</si>
  <si>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</si>
  <si>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</si>
  <si>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</si>
  <si>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</si>
  <si>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</si>
  <si>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</si>
  <si>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</si>
  <si>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</si>
  <si>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</si>
  <si>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</si>
  <si>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</si>
  <si>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</si>
  <si>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</si>
  <si>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</si>
  <si>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</si>
  <si>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</si>
  <si>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</si>
  <si>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</si>
  <si>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</si>
  <si>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</si>
  <si>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</si>
  <si>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</si>
  <si>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</si>
  <si>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</si>
  <si>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</si>
  <si>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</si>
  <si>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</si>
  <si>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</si>
  <si>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</si>
  <si>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</si>
  <si>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</si>
  <si>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</si>
  <si>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</si>
  <si>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</si>
  <si>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</si>
  <si>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</si>
  <si>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</si>
  <si>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</si>
  <si>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</si>
  <si>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</si>
  <si>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</si>
  <si>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</si>
  <si>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</si>
  <si>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</si>
  <si>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</si>
  <si>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</si>
  <si>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</si>
  <si>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</si>
  <si>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</si>
  <si>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</si>
  <si>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</si>
  <si>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</si>
  <si>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</si>
  <si>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</si>
  <si>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</si>
  <si>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</si>
  <si>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</si>
  <si>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</si>
  <si>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</si>
  <si>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</si>
  <si>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</si>
  <si>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</si>
  <si>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</si>
  <si>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</si>
  <si>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</si>
  <si>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</si>
  <si>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</si>
  <si>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</si>
  <si>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</si>
  <si>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</si>
  <si>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</si>
  <si>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</si>
  <si>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</si>
  <si>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</si>
  <si>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</si>
  <si>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</si>
  <si>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</si>
  <si>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</si>
  <si>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</si>
  <si>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</si>
  <si>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</si>
  <si>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</si>
  <si>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</si>
  <si>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</si>
  <si>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</si>
  <si>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</si>
  <si>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</si>
  <si>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</si>
  <si>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</si>
  <si>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</si>
  <si>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</si>
  <si>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</si>
  <si>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</si>
  <si>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</si>
  <si>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</si>
  <si>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</si>
  <si>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</si>
  <si>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</si>
  <si>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</si>
  <si>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</si>
  <si>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</si>
  <si>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</si>
  <si>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</si>
  <si>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</si>
  <si>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</si>
  <si>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</si>
  <si>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</si>
  <si>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</si>
  <si>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</si>
  <si>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</si>
  <si>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</si>
  <si>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</si>
  <si>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</si>
  <si>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</si>
  <si>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</si>
  <si>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</si>
  <si>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</si>
  <si>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</si>
  <si>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</si>
  <si>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</si>
  <si>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</si>
  <si>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</si>
  <si>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</si>
  <si>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</si>
  <si>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</si>
  <si>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</si>
  <si>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</si>
  <si>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</si>
  <si>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</si>
  <si>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</si>
  <si>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</si>
  <si>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</si>
  <si>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</si>
  <si>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</si>
  <si>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</si>
  <si>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</si>
  <si>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</si>
  <si>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</si>
  <si>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</si>
  <si>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</si>
  <si>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</si>
  <si>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</si>
  <si>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</si>
  <si>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</si>
  <si>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</si>
  <si>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</si>
  <si>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</si>
  <si>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</si>
  <si>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</si>
  <si>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</si>
  <si>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</si>
  <si>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</si>
  <si>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</si>
  <si>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</si>
  <si>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</si>
  <si>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</si>
  <si>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</si>
  <si>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</si>
  <si>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</si>
  <si>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</si>
  <si>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</si>
  <si>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</si>
  <si>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</si>
  <si>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</si>
  <si>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</si>
  <si>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</si>
  <si>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</si>
  <si>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</si>
  <si>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</si>
  <si>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</si>
  <si>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</si>
  <si>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</si>
  <si>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</si>
  <si>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</si>
  <si>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</si>
  <si>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</si>
  <si>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</si>
  <si>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</si>
  <si>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</si>
  <si>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</si>
  <si>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</si>
  <si>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</si>
  <si>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</si>
  <si>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</si>
  <si>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</si>
  <si>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</si>
  <si>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</si>
  <si>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</si>
  <si>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</si>
  <si>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</si>
  <si>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</si>
  <si>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</si>
  <si>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</si>
  <si>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</si>
  <si>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</si>
  <si>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</si>
  <si>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</si>
  <si>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</si>
  <si>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</si>
  <si>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</si>
  <si>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</si>
  <si>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</si>
  <si>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</si>
  <si>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</si>
  <si>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</si>
  <si>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</si>
  <si>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</si>
  <si>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</si>
  <si>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</si>
  <si>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</si>
  <si>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</si>
  <si>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</si>
  <si>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</si>
  <si>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</si>
  <si>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</si>
  <si>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</si>
  <si>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</si>
  <si>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</si>
  <si>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</si>
  <si>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</si>
  <si>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</si>
  <si>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</si>
  <si>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</si>
  <si>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</si>
  <si>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</si>
  <si>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</si>
  <si>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</si>
  <si>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</si>
  <si>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</si>
  <si>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</si>
  <si>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</si>
  <si>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</si>
  <si>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</si>
  <si>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</si>
  <si>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</si>
  <si>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</si>
  <si>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</si>
  <si>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</si>
  <si>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</si>
  <si>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</si>
  <si>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</si>
  <si>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</si>
  <si>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</si>
  <si>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</si>
  <si>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</si>
  <si>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</si>
  <si>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</si>
  <si>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</si>
  <si>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</si>
  <si>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</si>
  <si>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</si>
  <si>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</si>
  <si>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</si>
  <si>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</si>
  <si>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</si>
  <si>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</si>
  <si>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</si>
  <si>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</si>
  <si>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</si>
  <si>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</si>
  <si>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</si>
  <si>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</si>
  <si>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</si>
  <si>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</si>
  <si>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</si>
  <si>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</si>
  <si>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</si>
  <si>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</si>
  <si>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</si>
  <si>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</si>
  <si>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</si>
  <si>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</si>
  <si>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</si>
  <si>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</si>
  <si>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</si>
  <si>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</si>
  <si>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</si>
  <si>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</si>
  <si>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</si>
  <si>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</si>
  <si>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</si>
  <si>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</si>
  <si>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</si>
  <si>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</si>
  <si>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</si>
  <si>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</si>
  <si>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</si>
  <si>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</si>
  <si>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</si>
  <si>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</si>
  <si>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</si>
  <si>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</si>
  <si>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</si>
  <si>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</si>
  <si>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</si>
  <si>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</si>
  <si>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</si>
  <si>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</si>
  <si>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</si>
  <si>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</si>
  <si>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</si>
  <si>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</si>
  <si>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</si>
  <si>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</si>
  <si>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</si>
  <si>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</si>
  <si>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</si>
  <si>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</si>
  <si>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</si>
  <si>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</si>
  <si>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</si>
  <si>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</si>
  <si>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</si>
  <si>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</si>
  <si>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</si>
  <si>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</si>
  <si>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</si>
  <si>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</si>
  <si>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</si>
  <si>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</si>
  <si>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</si>
  <si>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</si>
  <si>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</si>
  <si>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</si>
  <si>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</si>
  <si>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</si>
  <si>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</si>
  <si>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</si>
  <si>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</si>
  <si>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</si>
  <si>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</si>
  <si>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</si>
  <si>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</si>
  <si>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</si>
  <si>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</si>
  <si>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</si>
  <si>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</si>
  <si>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</si>
  <si>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</si>
  <si>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</si>
  <si>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successful Total</t>
  </si>
  <si>
    <t>official_name_ar</t>
  </si>
  <si>
    <t>official_name_cn</t>
  </si>
  <si>
    <t>official_name_en</t>
  </si>
  <si>
    <t>ISO3166-1-Alpha-2</t>
  </si>
  <si>
    <t>ISO3166-1-Alpha-3</t>
  </si>
  <si>
    <t>ISO3166-1-numeric</t>
  </si>
  <si>
    <t>ISO4217-currency_alphabetic_code</t>
  </si>
  <si>
    <t>ISO4217-currency_country_name</t>
  </si>
  <si>
    <t>ISO4217-currency_minor_unit</t>
  </si>
  <si>
    <t>ISO4217-currency_name</t>
  </si>
  <si>
    <t>ISO4217-currency_numeric_code</t>
  </si>
  <si>
    <t>M49</t>
  </si>
  <si>
    <t>UNTERM Arabic Formal</t>
  </si>
  <si>
    <t>UNTERM Arabic Short</t>
  </si>
  <si>
    <t>UNTERM Chinese Formal</t>
  </si>
  <si>
    <t>UNTERM Chinese Short</t>
  </si>
  <si>
    <t>UNTERM English Formal</t>
  </si>
  <si>
    <t>UNTERM English Short</t>
  </si>
  <si>
    <t>UNTERM French Formal</t>
  </si>
  <si>
    <t>UNTERM French Short</t>
  </si>
  <si>
    <t>UNTERM Russian Formal</t>
  </si>
  <si>
    <t>UNTERM Russian Short</t>
  </si>
  <si>
    <t>UNTERM Spanish Formal</t>
  </si>
  <si>
    <t>UNTERM Spanish Short</t>
  </si>
  <si>
    <t>CLDR display name</t>
  </si>
  <si>
    <t>Capital</t>
  </si>
  <si>
    <t>Continent</t>
  </si>
  <si>
    <t>DS</t>
  </si>
  <si>
    <t>Developed / Developing Countries</t>
  </si>
  <si>
    <t>Dial</t>
  </si>
  <si>
    <t>EDGAR</t>
  </si>
  <si>
    <t>FIFA</t>
  </si>
  <si>
    <t>FIPS</t>
  </si>
  <si>
    <t>GAUL</t>
  </si>
  <si>
    <t>Geoname ID</t>
  </si>
  <si>
    <t>Global Code</t>
  </si>
  <si>
    <t>Global Name</t>
  </si>
  <si>
    <t>IOC</t>
  </si>
  <si>
    <t>ITU</t>
  </si>
  <si>
    <t>Intermediate Region Code</t>
  </si>
  <si>
    <t>Intermediate Region Name</t>
  </si>
  <si>
    <t>Land Locked Developing Countries (LLDC)</t>
  </si>
  <si>
    <t>Languages</t>
  </si>
  <si>
    <t>Least Developed Countries (LDC)</t>
  </si>
  <si>
    <t>MARC</t>
  </si>
  <si>
    <t>Region Code</t>
  </si>
  <si>
    <t>Region Name</t>
  </si>
  <si>
    <t>Small Island Developing States (SIDS)</t>
  </si>
  <si>
    <t>Sub-region Code</t>
  </si>
  <si>
    <t>Sub-region Name</t>
  </si>
  <si>
    <t>TLD</t>
  </si>
  <si>
    <t>WMO</t>
  </si>
  <si>
    <t>is_independent</t>
  </si>
  <si>
    <t>AS</t>
  </si>
  <si>
    <t xml:space="preserve"> </t>
  </si>
  <si>
    <t>Yes</t>
  </si>
  <si>
    <t>أفغانستان</t>
  </si>
  <si>
    <t>阿富汗</t>
  </si>
  <si>
    <t>Afghanistan</t>
  </si>
  <si>
    <t>Афганистан</t>
  </si>
  <si>
    <t>AF</t>
  </si>
  <si>
    <t>AFG</t>
  </si>
  <si>
    <t>AFN</t>
  </si>
  <si>
    <t>AFGHANISTAN</t>
  </si>
  <si>
    <t>Afghani</t>
  </si>
  <si>
    <t>جمهورية أفغانستان الإسلامية</t>
  </si>
  <si>
    <t>阿富汗伊斯兰共和国</t>
  </si>
  <si>
    <t>the Islamic Republic of Afghanistan</t>
  </si>
  <si>
    <t>République islamique d'Afghanistan</t>
  </si>
  <si>
    <t>Afghanistan (l') [masc.]</t>
  </si>
  <si>
    <t>Исламская Республика Афганистан</t>
  </si>
  <si>
    <t>República Islámica del Afganistán (la)</t>
  </si>
  <si>
    <t>Afganistán (el)</t>
  </si>
  <si>
    <t>Kabul</t>
  </si>
  <si>
    <t>Developing</t>
  </si>
  <si>
    <t>B2</t>
  </si>
  <si>
    <t>World</t>
  </si>
  <si>
    <t>x</t>
  </si>
  <si>
    <t>fa-AF,ps,uz-AF,tk</t>
  </si>
  <si>
    <t>af</t>
  </si>
  <si>
    <t>Asia</t>
  </si>
  <si>
    <t>Southern Asia</t>
  </si>
  <si>
    <t>.af</t>
  </si>
  <si>
    <t>ألبانيا</t>
  </si>
  <si>
    <t>阿尔巴尼亚</t>
  </si>
  <si>
    <t>Albania</t>
  </si>
  <si>
    <t>Албания</t>
  </si>
  <si>
    <t>AL</t>
  </si>
  <si>
    <t>ALB</t>
  </si>
  <si>
    <t>ALL</t>
  </si>
  <si>
    <t>ALBANIA</t>
  </si>
  <si>
    <t>Lek</t>
  </si>
  <si>
    <t>جمهورية ألبانيا</t>
  </si>
  <si>
    <t>阿尔巴尼亚共和国</t>
  </si>
  <si>
    <t>the Republic of Albania</t>
  </si>
  <si>
    <t>la République d'Albanie</t>
  </si>
  <si>
    <t>Albanie (l') [fém.]</t>
  </si>
  <si>
    <t>Республика Албания</t>
  </si>
  <si>
    <t>la República de Albania</t>
  </si>
  <si>
    <t>Tirana</t>
  </si>
  <si>
    <t>EU</t>
  </si>
  <si>
    <t>Developed</t>
  </si>
  <si>
    <t>B3</t>
  </si>
  <si>
    <t>sq,el</t>
  </si>
  <si>
    <t>aa</t>
  </si>
  <si>
    <t>Europe</t>
  </si>
  <si>
    <t>Southern Europe</t>
  </si>
  <si>
    <t>.al</t>
  </si>
  <si>
    <t>AB</t>
  </si>
  <si>
    <t>الجزائر</t>
  </si>
  <si>
    <t>阿尔及利亚</t>
  </si>
  <si>
    <t>Algeria</t>
  </si>
  <si>
    <t>Argelia</t>
  </si>
  <si>
    <t>Алжир</t>
  </si>
  <si>
    <t>DZ</t>
  </si>
  <si>
    <t>DZA</t>
  </si>
  <si>
    <t>DZD</t>
  </si>
  <si>
    <t>ALGERIA</t>
  </si>
  <si>
    <t>Algerian Dinar</t>
  </si>
  <si>
    <t>الجمهورية الجزائرية الديمقراطية الشعبية</t>
  </si>
  <si>
    <t>阿尔及利亚民主人民共和国</t>
  </si>
  <si>
    <t>the People's Democratic Republic of Algeria</t>
  </si>
  <si>
    <t>la République algérienne démocratique et populaire</t>
  </si>
  <si>
    <t>Algérie (l') [fém.]</t>
  </si>
  <si>
    <t>Алжирская Народная Демократическая Республика</t>
  </si>
  <si>
    <t>la República Argelina Democrática y Popular</t>
  </si>
  <si>
    <t>Algiers</t>
  </si>
  <si>
    <t>B4</t>
  </si>
  <si>
    <t>ALG</t>
  </si>
  <si>
    <t>AG</t>
  </si>
  <si>
    <t>ar-DZ</t>
  </si>
  <si>
    <t>ae</t>
  </si>
  <si>
    <t>Africa</t>
  </si>
  <si>
    <t>Northern Africa</t>
  </si>
  <si>
    <t>.dz</t>
  </si>
  <si>
    <t>ساموا الأمريكية</t>
  </si>
  <si>
    <t>美属萨摩亚</t>
  </si>
  <si>
    <t>American Samoa</t>
  </si>
  <si>
    <t>ASM</t>
  </si>
  <si>
    <t>AMERICAN SAMOA</t>
  </si>
  <si>
    <t>US Dollar</t>
  </si>
  <si>
    <t>Pago Pago</t>
  </si>
  <si>
    <t>OC</t>
  </si>
  <si>
    <t>USA</t>
  </si>
  <si>
    <t>1-684</t>
  </si>
  <si>
    <t>B5</t>
  </si>
  <si>
    <t>ASA</t>
  </si>
  <si>
    <t>AQ</t>
  </si>
  <si>
    <t>SMA</t>
  </si>
  <si>
    <t>en-AS,sm,to</t>
  </si>
  <si>
    <t>as</t>
  </si>
  <si>
    <t>Oceania</t>
  </si>
  <si>
    <t>Polynesia</t>
  </si>
  <si>
    <t>.as</t>
  </si>
  <si>
    <t>Territory of US</t>
  </si>
  <si>
    <t>أندورا</t>
  </si>
  <si>
    <t>安道尔</t>
  </si>
  <si>
    <t>Andorra</t>
  </si>
  <si>
    <t>Андорра</t>
  </si>
  <si>
    <t>AD</t>
  </si>
  <si>
    <t>AND</t>
  </si>
  <si>
    <t>ANDORRA</t>
  </si>
  <si>
    <t>Euro</t>
  </si>
  <si>
    <t>إمارة أندورا</t>
  </si>
  <si>
    <t>安道尔公国</t>
  </si>
  <si>
    <t>the Principality of Andorra</t>
  </si>
  <si>
    <t>la Principauté d'Andorre</t>
  </si>
  <si>
    <t>Andorre (l') [fém.]</t>
  </si>
  <si>
    <t>Княжество Андорра</t>
  </si>
  <si>
    <t>el Principado de Andorra</t>
  </si>
  <si>
    <t>Andorra la Vella</t>
  </si>
  <si>
    <t>B6</t>
  </si>
  <si>
    <t>AN</t>
  </si>
  <si>
    <t>ca</t>
  </si>
  <si>
    <t>an</t>
  </si>
  <si>
    <t>.ad</t>
  </si>
  <si>
    <t>أنغولا</t>
  </si>
  <si>
    <t>安哥拉</t>
  </si>
  <si>
    <t>Angola</t>
  </si>
  <si>
    <t>Ангола</t>
  </si>
  <si>
    <t>AO</t>
  </si>
  <si>
    <t>AGO</t>
  </si>
  <si>
    <t>AOA</t>
  </si>
  <si>
    <t>ANGOLA</t>
  </si>
  <si>
    <t>Kwanza</t>
  </si>
  <si>
    <t>جمهورية أنغولا</t>
  </si>
  <si>
    <t>安哥拉共和国</t>
  </si>
  <si>
    <t>the Republic of Angola</t>
  </si>
  <si>
    <t>la République d'Angola</t>
  </si>
  <si>
    <t>Angola (l') [masc.]</t>
  </si>
  <si>
    <t>Республика Ангола</t>
  </si>
  <si>
    <t>la República de Angola</t>
  </si>
  <si>
    <t>Luanda</t>
  </si>
  <si>
    <t>B7</t>
  </si>
  <si>
    <t>ANG</t>
  </si>
  <si>
    <t>AGL</t>
  </si>
  <si>
    <t>Middle Africa</t>
  </si>
  <si>
    <t>pt-AO</t>
  </si>
  <si>
    <t>ao</t>
  </si>
  <si>
    <t>Sub-Saharan Africa</t>
  </si>
  <si>
    <t>.ao</t>
  </si>
  <si>
    <t>أنغيلا</t>
  </si>
  <si>
    <t>安圭拉</t>
  </si>
  <si>
    <t>Anguilla</t>
  </si>
  <si>
    <t>AI</t>
  </si>
  <si>
    <t>AIA</t>
  </si>
  <si>
    <t>XCD</t>
  </si>
  <si>
    <t>ANGUILLA</t>
  </si>
  <si>
    <t>East Caribbean Dollar</t>
  </si>
  <si>
    <t>The Valley</t>
  </si>
  <si>
    <t>NA</t>
  </si>
  <si>
    <t>1-264</t>
  </si>
  <si>
    <t>1A</t>
  </si>
  <si>
    <t>AV</t>
  </si>
  <si>
    <t>Caribbean</t>
  </si>
  <si>
    <t>en-AI</t>
  </si>
  <si>
    <t>am</t>
  </si>
  <si>
    <t>Americas</t>
  </si>
  <si>
    <t>Latin America and the Caribbean</t>
  </si>
  <si>
    <t>.ai</t>
  </si>
  <si>
    <t>Territory of GB</t>
  </si>
  <si>
    <t>أنتاركتيكا</t>
  </si>
  <si>
    <t>南极洲</t>
  </si>
  <si>
    <t>Antarctica</t>
  </si>
  <si>
    <t>ATA</t>
  </si>
  <si>
    <t>ANTARCTICA</t>
  </si>
  <si>
    <t>No universal currency</t>
  </si>
  <si>
    <t>B8</t>
  </si>
  <si>
    <t>ROS</t>
  </si>
  <si>
    <t>AY</t>
  </si>
  <si>
    <t>ay</t>
  </si>
  <si>
    <t>.aq</t>
  </si>
  <si>
    <t>AA</t>
  </si>
  <si>
    <t>International</t>
  </si>
  <si>
    <t>أنتيغوا وبربودا</t>
  </si>
  <si>
    <t>安提瓜和巴布达</t>
  </si>
  <si>
    <t>Antigua and Barbuda</t>
  </si>
  <si>
    <t>Antigua y Barbuda</t>
  </si>
  <si>
    <t>Антигуа и Барбуда</t>
  </si>
  <si>
    <t>ATG</t>
  </si>
  <si>
    <t>ANTIGUA AND BARBUDA</t>
  </si>
  <si>
    <t>Antigua-et-Barbuda [fém.]</t>
  </si>
  <si>
    <t>Antigua &amp; Barbuda</t>
  </si>
  <si>
    <t>St. John's</t>
  </si>
  <si>
    <t>1-268</t>
  </si>
  <si>
    <t>B9</t>
  </si>
  <si>
    <t>AC</t>
  </si>
  <si>
    <t>ANT</t>
  </si>
  <si>
    <t>en-AG</t>
  </si>
  <si>
    <t>aq</t>
  </si>
  <si>
    <t>.ag</t>
  </si>
  <si>
    <t>الأرجنتين</t>
  </si>
  <si>
    <t>阿根廷</t>
  </si>
  <si>
    <t>Argentina</t>
  </si>
  <si>
    <t>Аргентина</t>
  </si>
  <si>
    <t>AR</t>
  </si>
  <si>
    <t>ARG</t>
  </si>
  <si>
    <t>ARS</t>
  </si>
  <si>
    <t>ARGENTINA</t>
  </si>
  <si>
    <t>Argentine Peso</t>
  </si>
  <si>
    <t>جمهورية الأرجنتين</t>
  </si>
  <si>
    <t>阿根廷共和国</t>
  </si>
  <si>
    <t>the Argentine Republic</t>
  </si>
  <si>
    <t>la République argentine</t>
  </si>
  <si>
    <t>Argentine (l') [fém.]</t>
  </si>
  <si>
    <t>Аргентинская Республика</t>
  </si>
  <si>
    <t>la República Argentina</t>
  </si>
  <si>
    <t>Argentina (la)</t>
  </si>
  <si>
    <t>Buenos Aires</t>
  </si>
  <si>
    <t>SA</t>
  </si>
  <si>
    <t>RA</t>
  </si>
  <si>
    <t>C1</t>
  </si>
  <si>
    <t>South America</t>
  </si>
  <si>
    <t>es-AR,en,it,de,fr,gn</t>
  </si>
  <si>
    <t>ag</t>
  </si>
  <si>
    <t>.ar</t>
  </si>
  <si>
    <t>أرمينيا</t>
  </si>
  <si>
    <t>亚美尼亚</t>
  </si>
  <si>
    <t>Armenia</t>
  </si>
  <si>
    <t>Армения</t>
  </si>
  <si>
    <t>AM</t>
  </si>
  <si>
    <t>ARM</t>
  </si>
  <si>
    <t>AMD</t>
  </si>
  <si>
    <t>ARMENIA</t>
  </si>
  <si>
    <t>Armenian Dram</t>
  </si>
  <si>
    <t>جمهورية أرمينيا</t>
  </si>
  <si>
    <t>亚美尼亚共和国</t>
  </si>
  <si>
    <t>the Republic of Armenia</t>
  </si>
  <si>
    <t>la République d'Arménie</t>
  </si>
  <si>
    <t>Arménie (l') [fém.]</t>
  </si>
  <si>
    <t>Республика Армения</t>
  </si>
  <si>
    <t>la República de Armenia</t>
  </si>
  <si>
    <t>Yerevan</t>
  </si>
  <si>
    <t>1B</t>
  </si>
  <si>
    <t>hy</t>
  </si>
  <si>
    <t>ai</t>
  </si>
  <si>
    <t>Western Asia</t>
  </si>
  <si>
    <t>.am</t>
  </si>
  <si>
    <t>أروبا</t>
  </si>
  <si>
    <t>阿鲁巴</t>
  </si>
  <si>
    <t>Aruba</t>
  </si>
  <si>
    <t>AW</t>
  </si>
  <si>
    <t>ABW</t>
  </si>
  <si>
    <t>AWG</t>
  </si>
  <si>
    <t>ARUBA</t>
  </si>
  <si>
    <t>Aruban Florin</t>
  </si>
  <si>
    <t>Oranjestad</t>
  </si>
  <si>
    <t>1C</t>
  </si>
  <si>
    <t>ARU</t>
  </si>
  <si>
    <t>nl-AW,es,en</t>
  </si>
  <si>
    <t>aw</t>
  </si>
  <si>
    <t>.aw</t>
  </si>
  <si>
    <t>NU</t>
  </si>
  <si>
    <t>Part of NL</t>
  </si>
  <si>
    <t>أستراليا</t>
  </si>
  <si>
    <t>澳大利亚</t>
  </si>
  <si>
    <t>Australia</t>
  </si>
  <si>
    <t>Австралия</t>
  </si>
  <si>
    <t>AUS</t>
  </si>
  <si>
    <t>AUSTRALIA</t>
  </si>
  <si>
    <t>Australian Dollar</t>
  </si>
  <si>
    <t>l'Australie</t>
  </si>
  <si>
    <t>Australie (l') [fém.]</t>
  </si>
  <si>
    <t>Canberra</t>
  </si>
  <si>
    <t>C3</t>
  </si>
  <si>
    <t>en-AU</t>
  </si>
  <si>
    <t>at</t>
  </si>
  <si>
    <t>Australia and New Zealand</t>
  </si>
  <si>
    <t>.au</t>
  </si>
  <si>
    <t>النمسا</t>
  </si>
  <si>
    <t>奥地利</t>
  </si>
  <si>
    <t>Austria</t>
  </si>
  <si>
    <t>Австрия</t>
  </si>
  <si>
    <t>AUT</t>
  </si>
  <si>
    <t>AUSTRIA</t>
  </si>
  <si>
    <t>جمهورية النمسا</t>
  </si>
  <si>
    <t>奥地利共和国</t>
  </si>
  <si>
    <t>the Republic of Austria</t>
  </si>
  <si>
    <t>la République d'Autriche</t>
  </si>
  <si>
    <t>Autriche (l') [fém.]</t>
  </si>
  <si>
    <t>Австрийская Республика</t>
  </si>
  <si>
    <t>la República de Austria</t>
  </si>
  <si>
    <t>Vienna</t>
  </si>
  <si>
    <t>A</t>
  </si>
  <si>
    <t>C4</t>
  </si>
  <si>
    <t>de-AT,hr,hu,sl</t>
  </si>
  <si>
    <t>au</t>
  </si>
  <si>
    <t>Western Europe</t>
  </si>
  <si>
    <t>.at</t>
  </si>
  <si>
    <t>OS</t>
  </si>
  <si>
    <t>أذربيجان</t>
  </si>
  <si>
    <t>阿塞拜疆</t>
  </si>
  <si>
    <t>Azerbaijan</t>
  </si>
  <si>
    <t>Azerbaiyán</t>
  </si>
  <si>
    <t>Азербайджан</t>
  </si>
  <si>
    <t>AZ</t>
  </si>
  <si>
    <t>AZE</t>
  </si>
  <si>
    <t>AZN</t>
  </si>
  <si>
    <t>AZERBAIJAN</t>
  </si>
  <si>
    <t>Azerbaijan Manat</t>
  </si>
  <si>
    <t>جمهورية أذربيجان</t>
  </si>
  <si>
    <t>阿塞拜疆共和国</t>
  </si>
  <si>
    <t>the Republic of Azerbaijan</t>
  </si>
  <si>
    <t>la République d'Azerbaïdjan</t>
  </si>
  <si>
    <t>Azerbaïdjan (l') [masc.]</t>
  </si>
  <si>
    <t>Азербайджанская Республика</t>
  </si>
  <si>
    <t>la República de Azerbaiyán</t>
  </si>
  <si>
    <t>Baku</t>
  </si>
  <si>
    <t>1D</t>
  </si>
  <si>
    <t>AJ</t>
  </si>
  <si>
    <t>az,ru,hy</t>
  </si>
  <si>
    <t>aj</t>
  </si>
  <si>
    <t>.az</t>
  </si>
  <si>
    <t>جزر البهاما</t>
  </si>
  <si>
    <t>巴哈马</t>
  </si>
  <si>
    <t>Bahamas</t>
  </si>
  <si>
    <t>Багамские Острова</t>
  </si>
  <si>
    <t>BS</t>
  </si>
  <si>
    <t>BHS</t>
  </si>
  <si>
    <t>BSD</t>
  </si>
  <si>
    <t>BAHAMAS</t>
  </si>
  <si>
    <t>Bahamian Dollar</t>
  </si>
  <si>
    <t>كمنولث جزر البهاما</t>
  </si>
  <si>
    <t>巴哈马国</t>
  </si>
  <si>
    <t>the Commonwealth of the Bahamas</t>
  </si>
  <si>
    <t>Bahamas (the)</t>
  </si>
  <si>
    <t>le Commonwealth des Bahamas</t>
  </si>
  <si>
    <t>Bahamas (les) [fém.]</t>
  </si>
  <si>
    <t>Содружество Багамских Островов</t>
  </si>
  <si>
    <t>el Commonwealth de las Bahamas</t>
  </si>
  <si>
    <t>Bahamas (las)</t>
  </si>
  <si>
    <t>Nassau</t>
  </si>
  <si>
    <t>1-242</t>
  </si>
  <si>
    <t>C5</t>
  </si>
  <si>
    <t>BAH</t>
  </si>
  <si>
    <t>BF</t>
  </si>
  <si>
    <t>en-BS</t>
  </si>
  <si>
    <t>bf</t>
  </si>
  <si>
    <t>.bs</t>
  </si>
  <si>
    <t>BA</t>
  </si>
  <si>
    <t>البحرين</t>
  </si>
  <si>
    <t>巴林</t>
  </si>
  <si>
    <t>Bahrain</t>
  </si>
  <si>
    <t>Bahrein</t>
  </si>
  <si>
    <t>Бахрейн</t>
  </si>
  <si>
    <t>BH</t>
  </si>
  <si>
    <t>BHR</t>
  </si>
  <si>
    <t>BHD</t>
  </si>
  <si>
    <t>BAHRAIN</t>
  </si>
  <si>
    <t>Bahraini Dinar</t>
  </si>
  <si>
    <t>مملكة البحرين</t>
  </si>
  <si>
    <t>巴林王国</t>
  </si>
  <si>
    <t>the Kingdom of Bahrain</t>
  </si>
  <si>
    <t>le Royaume de Bahreïn</t>
  </si>
  <si>
    <t>Bahreïn [masc.]</t>
  </si>
  <si>
    <t>Королевство Бахрейн</t>
  </si>
  <si>
    <t>el Reino de Bahrein</t>
  </si>
  <si>
    <t>Manama</t>
  </si>
  <si>
    <t>BRN</t>
  </si>
  <si>
    <t>C6</t>
  </si>
  <si>
    <t>ar-BH,en,fa,ur</t>
  </si>
  <si>
    <t>ba</t>
  </si>
  <si>
    <t>.bh</t>
  </si>
  <si>
    <t>BN</t>
  </si>
  <si>
    <t>بنغلاديش</t>
  </si>
  <si>
    <t>孟加拉国</t>
  </si>
  <si>
    <t>Bangladesh</t>
  </si>
  <si>
    <t>Бангладеш</t>
  </si>
  <si>
    <t>BD</t>
  </si>
  <si>
    <t>BGD</t>
  </si>
  <si>
    <t>BDT</t>
  </si>
  <si>
    <t>BANGLADESH</t>
  </si>
  <si>
    <t>Taka</t>
  </si>
  <si>
    <t>جمهورية بنغلاديش الشعبية</t>
  </si>
  <si>
    <t>孟加拉人民共和国</t>
  </si>
  <si>
    <t>the People's Republic of Bangladesh</t>
  </si>
  <si>
    <t>la République populaire du Bangladesh</t>
  </si>
  <si>
    <t>Bangladesh (le)</t>
  </si>
  <si>
    <t>Народная Республика Бангладеш</t>
  </si>
  <si>
    <t>la República Popular de Bangladesh</t>
  </si>
  <si>
    <t>Dhaka</t>
  </si>
  <si>
    <t>C7</t>
  </si>
  <si>
    <t>BAN</t>
  </si>
  <si>
    <t>BG</t>
  </si>
  <si>
    <t>bn-BD,en</t>
  </si>
  <si>
    <t>bg</t>
  </si>
  <si>
    <t>.bd</t>
  </si>
  <si>
    <t>BW</t>
  </si>
  <si>
    <t>بربادوس</t>
  </si>
  <si>
    <t>巴巴多斯</t>
  </si>
  <si>
    <t>Barbados</t>
  </si>
  <si>
    <t>Барбадос</t>
  </si>
  <si>
    <t>BB</t>
  </si>
  <si>
    <t>BRB</t>
  </si>
  <si>
    <t>BBD</t>
  </si>
  <si>
    <t>BARBADOS</t>
  </si>
  <si>
    <t>Barbados Dollar</t>
  </si>
  <si>
    <t>la Barbade</t>
  </si>
  <si>
    <t>Barbade (la)</t>
  </si>
  <si>
    <t>Bridgetown</t>
  </si>
  <si>
    <t>BDS</t>
  </si>
  <si>
    <t>1-246</t>
  </si>
  <si>
    <t>C8</t>
  </si>
  <si>
    <t>BAR</t>
  </si>
  <si>
    <t>en-BB</t>
  </si>
  <si>
    <t>bb</t>
  </si>
  <si>
    <t>.bb</t>
  </si>
  <si>
    <t>BR</t>
  </si>
  <si>
    <t>بيلاروس</t>
  </si>
  <si>
    <t>白俄罗斯</t>
  </si>
  <si>
    <t>Belarus</t>
  </si>
  <si>
    <t>Belarús</t>
  </si>
  <si>
    <t>Беларусь</t>
  </si>
  <si>
    <t>BY</t>
  </si>
  <si>
    <t>BLR</t>
  </si>
  <si>
    <t>BYN</t>
  </si>
  <si>
    <t>BELARUS</t>
  </si>
  <si>
    <t>Belarusian Ruble</t>
  </si>
  <si>
    <t>جمهورية بيلاروس</t>
  </si>
  <si>
    <t>白俄罗斯共和国</t>
  </si>
  <si>
    <t>the Republic of Belarus</t>
  </si>
  <si>
    <t>la République du Bélarus</t>
  </si>
  <si>
    <t>Bélarus (le)</t>
  </si>
  <si>
    <t>Республика Беларусь</t>
  </si>
  <si>
    <t>la República de Belarús</t>
  </si>
  <si>
    <t>Minsk</t>
  </si>
  <si>
    <t>1F</t>
  </si>
  <si>
    <t>BO</t>
  </si>
  <si>
    <t>be,ru</t>
  </si>
  <si>
    <t>bw</t>
  </si>
  <si>
    <t>Eastern Europe</t>
  </si>
  <si>
    <t>.by</t>
  </si>
  <si>
    <t>بلجيكا</t>
  </si>
  <si>
    <t>比利时</t>
  </si>
  <si>
    <t>Belgium</t>
  </si>
  <si>
    <t>Bélgica</t>
  </si>
  <si>
    <t>Бельгия</t>
  </si>
  <si>
    <t>BEL</t>
  </si>
  <si>
    <t>BELGIUM</t>
  </si>
  <si>
    <t>مملكة بلجيكا</t>
  </si>
  <si>
    <t>比利时王国</t>
  </si>
  <si>
    <t>the Kingdom of Belgium</t>
  </si>
  <si>
    <t>le Royaume de Belgique</t>
  </si>
  <si>
    <t>Belgique (la)</t>
  </si>
  <si>
    <t>Королевство Бельгия</t>
  </si>
  <si>
    <t>el Reino de Bélgica</t>
  </si>
  <si>
    <t>Brussels</t>
  </si>
  <si>
    <t>B</t>
  </si>
  <si>
    <t>C9</t>
  </si>
  <si>
    <t>nl-BE,fr-BE,de-BE</t>
  </si>
  <si>
    <t>be</t>
  </si>
  <si>
    <t>.be</t>
  </si>
  <si>
    <t>BX</t>
  </si>
  <si>
    <t>بليز</t>
  </si>
  <si>
    <t>伯利兹</t>
  </si>
  <si>
    <t>Belize</t>
  </si>
  <si>
    <t>Belice</t>
  </si>
  <si>
    <t>Белиз</t>
  </si>
  <si>
    <t>BZ</t>
  </si>
  <si>
    <t>BLZ</t>
  </si>
  <si>
    <t>BZD</t>
  </si>
  <si>
    <t>BELIZE</t>
  </si>
  <si>
    <t>Belize Dollar</t>
  </si>
  <si>
    <t>le Belize</t>
  </si>
  <si>
    <t>Belize (le)</t>
  </si>
  <si>
    <t>Belmopan</t>
  </si>
  <si>
    <t>D1</t>
  </si>
  <si>
    <t>BIZ</t>
  </si>
  <si>
    <t>Central America</t>
  </si>
  <si>
    <t>en-BZ,es</t>
  </si>
  <si>
    <t>bh</t>
  </si>
  <si>
    <t>.bz</t>
  </si>
  <si>
    <t>بنن</t>
  </si>
  <si>
    <t>贝宁</t>
  </si>
  <si>
    <t>Benin</t>
  </si>
  <si>
    <t>Бенин</t>
  </si>
  <si>
    <t>BJ</t>
  </si>
  <si>
    <t>BEN</t>
  </si>
  <si>
    <t>XOF</t>
  </si>
  <si>
    <t>BENIN</t>
  </si>
  <si>
    <t>CFA Franc BCEAO</t>
  </si>
  <si>
    <t>جمهورية بنن</t>
  </si>
  <si>
    <t>贝宁共和国</t>
  </si>
  <si>
    <t>the Republic of Benin</t>
  </si>
  <si>
    <t>la République du Bénin</t>
  </si>
  <si>
    <t>Bénin (le)</t>
  </si>
  <si>
    <t>Республика Бенин</t>
  </si>
  <si>
    <t>la República de Benin</t>
  </si>
  <si>
    <t>Porto-Novo</t>
  </si>
  <si>
    <t>DY</t>
  </si>
  <si>
    <t>G6</t>
  </si>
  <si>
    <t>Western Africa</t>
  </si>
  <si>
    <t>fr-BJ</t>
  </si>
  <si>
    <t>dm</t>
  </si>
  <si>
    <t>.bj</t>
  </si>
  <si>
    <t>برمودا</t>
  </si>
  <si>
    <t>百慕大</t>
  </si>
  <si>
    <t>Bermuda</t>
  </si>
  <si>
    <t>BM</t>
  </si>
  <si>
    <t>BMU</t>
  </si>
  <si>
    <t>BMD</t>
  </si>
  <si>
    <t>BERMUDA</t>
  </si>
  <si>
    <t>Bermudian Dollar</t>
  </si>
  <si>
    <t>Hamilton</t>
  </si>
  <si>
    <t>1-441</t>
  </si>
  <si>
    <t>D0</t>
  </si>
  <si>
    <t>BER</t>
  </si>
  <si>
    <t>en-BM,pt</t>
  </si>
  <si>
    <t>bm</t>
  </si>
  <si>
    <t>Northern America</t>
  </si>
  <si>
    <t>.bm</t>
  </si>
  <si>
    <t>بوتان</t>
  </si>
  <si>
    <t>不丹</t>
  </si>
  <si>
    <t>Bhutan</t>
  </si>
  <si>
    <t>Bhután</t>
  </si>
  <si>
    <t>Бутан</t>
  </si>
  <si>
    <t>BT</t>
  </si>
  <si>
    <t>BTN</t>
  </si>
  <si>
    <t>INR,BTN</t>
  </si>
  <si>
    <t>BHUTAN</t>
  </si>
  <si>
    <t>2,2</t>
  </si>
  <si>
    <t>Indian Rupee,Ngultrum</t>
  </si>
  <si>
    <t>مملكة بوتان</t>
  </si>
  <si>
    <t>不丹王国</t>
  </si>
  <si>
    <t>the Kingdom of Bhutan</t>
  </si>
  <si>
    <t>le Royaume du Bhoutan</t>
  </si>
  <si>
    <t>Bhoutan (le)</t>
  </si>
  <si>
    <t>Королевство Бутан</t>
  </si>
  <si>
    <t>el Reino de Bhután</t>
  </si>
  <si>
    <t>Thimphu</t>
  </si>
  <si>
    <t>D2</t>
  </si>
  <si>
    <t>BHU</t>
  </si>
  <si>
    <t>dz</t>
  </si>
  <si>
    <t>bt</t>
  </si>
  <si>
    <t>.bt</t>
  </si>
  <si>
    <t>بوليفيا (دولة - المتعددة القوميات)</t>
  </si>
  <si>
    <t>玻利维亚(多民族国)</t>
  </si>
  <si>
    <t>Bolivia (Plurinational State of)</t>
  </si>
  <si>
    <t>Bolivia (Estado Plurinacional de)</t>
  </si>
  <si>
    <t>Боливия (Многонациональное Государство)</t>
  </si>
  <si>
    <t>BOL</t>
  </si>
  <si>
    <t>BOB</t>
  </si>
  <si>
    <t>BOLIVIA (PLURINATIONAL STATE OF)</t>
  </si>
  <si>
    <t>Boliviano</t>
  </si>
  <si>
    <t>دولة بوليفيا المتعددة القوميات</t>
  </si>
  <si>
    <t>玻利维亚多民族国</t>
  </si>
  <si>
    <t>玻利维亚（多民族国）</t>
  </si>
  <si>
    <t>the Plurinational State of Bolivia</t>
  </si>
  <si>
    <t>État plurinational de Bolivie</t>
  </si>
  <si>
    <t>Bolivie (État plurinational de) (l')</t>
  </si>
  <si>
    <t>Многонациональное Государство Боливия</t>
  </si>
  <si>
    <t>Estado Plurinacional de Bolivia</t>
  </si>
  <si>
    <t>Bolivia</t>
  </si>
  <si>
    <t>Sucre</t>
  </si>
  <si>
    <t>BL</t>
  </si>
  <si>
    <t>es-BO,qu,ay</t>
  </si>
  <si>
    <t>bo</t>
  </si>
  <si>
    <t>.bo</t>
  </si>
  <si>
    <t>بونير وسان يوستاتيوس وسابا</t>
  </si>
  <si>
    <t>博纳尔,圣俄斯塔休斯和萨巴</t>
  </si>
  <si>
    <t>Bonaire, Sint Eustatius and Saba</t>
  </si>
  <si>
    <t>BQ</t>
  </si>
  <si>
    <t>BES</t>
  </si>
  <si>
    <t>BONAIRE, SINT EUSTATIUS AND SABA</t>
  </si>
  <si>
    <t>Caribbean Netherlands</t>
  </si>
  <si>
    <t>AHO</t>
  </si>
  <si>
    <t>ATN</t>
  </si>
  <si>
    <t>nl,pap,en</t>
  </si>
  <si>
    <t>.bq</t>
  </si>
  <si>
    <t>البوسنة والهرسك</t>
  </si>
  <si>
    <t>波斯尼亚和黑塞哥维那</t>
  </si>
  <si>
    <t>Bosnia and Herzegovina</t>
  </si>
  <si>
    <t>Bosnia y Herzegovina</t>
  </si>
  <si>
    <t>Босния и Герцеговина</t>
  </si>
  <si>
    <t>BIH</t>
  </si>
  <si>
    <t>BAM</t>
  </si>
  <si>
    <t>BOSNIA AND HERZEGOVINA</t>
  </si>
  <si>
    <t>Convertible Mark</t>
  </si>
  <si>
    <t>la Bosnie-Herzégovine</t>
  </si>
  <si>
    <t>Bosnie-Herzégovine (la)</t>
  </si>
  <si>
    <t>Bosnia</t>
  </si>
  <si>
    <t>Sarajevo</t>
  </si>
  <si>
    <t>1E</t>
  </si>
  <si>
    <t>BK</t>
  </si>
  <si>
    <t>bs,hr-BA,sr-BA</t>
  </si>
  <si>
    <t>bn</t>
  </si>
  <si>
    <t>.ba</t>
  </si>
  <si>
    <t>بوتسوانا</t>
  </si>
  <si>
    <t>博茨瓦纳</t>
  </si>
  <si>
    <t>Botswana</t>
  </si>
  <si>
    <t>Ботсвана</t>
  </si>
  <si>
    <t>BWA</t>
  </si>
  <si>
    <t>BWP</t>
  </si>
  <si>
    <t>BOTSWANA</t>
  </si>
  <si>
    <t>Pula</t>
  </si>
  <si>
    <t>جمهورية بوتسوانا</t>
  </si>
  <si>
    <t>博茨瓦纳共和国</t>
  </si>
  <si>
    <t>the Republic of Botswana</t>
  </si>
  <si>
    <t>la République du Botswana</t>
  </si>
  <si>
    <t>Botswana (le)</t>
  </si>
  <si>
    <t>Республика Ботсвана</t>
  </si>
  <si>
    <t>la República de Botswana</t>
  </si>
  <si>
    <t>Gaborone</t>
  </si>
  <si>
    <t>B1</t>
  </si>
  <si>
    <t>BOT</t>
  </si>
  <si>
    <t>BC</t>
  </si>
  <si>
    <t>Southern Africa</t>
  </si>
  <si>
    <t>en-BW,tn-BW</t>
  </si>
  <si>
    <t>bs</t>
  </si>
  <si>
    <t>.bw</t>
  </si>
  <si>
    <t>جزيرة بوفيت</t>
  </si>
  <si>
    <t>布维岛</t>
  </si>
  <si>
    <t>Bouvet Island</t>
  </si>
  <si>
    <t>BV</t>
  </si>
  <si>
    <t>BVT</t>
  </si>
  <si>
    <t>BOUVET ISLAND</t>
  </si>
  <si>
    <t>Norwegian Krone</t>
  </si>
  <si>
    <t>D4</t>
  </si>
  <si>
    <t>bv</t>
  </si>
  <si>
    <t>.bv</t>
  </si>
  <si>
    <t>Territory of NO</t>
  </si>
  <si>
    <t>البرازيل</t>
  </si>
  <si>
    <t>巴西</t>
  </si>
  <si>
    <t>Brazil</t>
  </si>
  <si>
    <t>Бразилия</t>
  </si>
  <si>
    <t>BRA</t>
  </si>
  <si>
    <t>BRL</t>
  </si>
  <si>
    <t>BRAZIL</t>
  </si>
  <si>
    <t>Brazilian Real</t>
  </si>
  <si>
    <t>الجمهورية الاتحادية البرازيلية</t>
  </si>
  <si>
    <t>巴西联邦共和国</t>
  </si>
  <si>
    <t>the Federative Republic of Brazil</t>
  </si>
  <si>
    <t>la République fédérative du Brésil</t>
  </si>
  <si>
    <t>Brésil (le)</t>
  </si>
  <si>
    <t>Федеративная Республика Бразилия</t>
  </si>
  <si>
    <t>la República Federativa del Brasil</t>
  </si>
  <si>
    <t>Brasil (el)</t>
  </si>
  <si>
    <t>Brasilia</t>
  </si>
  <si>
    <t>D5</t>
  </si>
  <si>
    <t>pt-BR,es,en,fr</t>
  </si>
  <si>
    <t>bl</t>
  </si>
  <si>
    <t>.br</t>
  </si>
  <si>
    <t>المحيط الهندي الإقليم البريطاني في</t>
  </si>
  <si>
    <t>英属印度洋领土</t>
  </si>
  <si>
    <t>British Indian Ocean Territory</t>
  </si>
  <si>
    <t>IO</t>
  </si>
  <si>
    <t>IOT</t>
  </si>
  <si>
    <t>BRITISH INDIAN OCEAN TERRITORY</t>
  </si>
  <si>
    <t>Diego Garcia</t>
  </si>
  <si>
    <t>D6</t>
  </si>
  <si>
    <t>BIO</t>
  </si>
  <si>
    <t>Eastern Africa</t>
  </si>
  <si>
    <t>en-IO</t>
  </si>
  <si>
    <t>bi</t>
  </si>
  <si>
    <t>.io</t>
  </si>
  <si>
    <t>جزر فرجن البريطانية</t>
  </si>
  <si>
    <t>英属维尔京群岛</t>
  </si>
  <si>
    <t>British Virgin Islands</t>
  </si>
  <si>
    <t>VG</t>
  </si>
  <si>
    <t>VGB</t>
  </si>
  <si>
    <t>VIRGIN ISLANDS (BRITISH)</t>
  </si>
  <si>
    <t>Road Town</t>
  </si>
  <si>
    <t>BVI</t>
  </si>
  <si>
    <t>1-284</t>
  </si>
  <si>
    <t>VI</t>
  </si>
  <si>
    <t>IVB</t>
  </si>
  <si>
    <t>VRG</t>
  </si>
  <si>
    <t>en-VG</t>
  </si>
  <si>
    <t>vb</t>
  </si>
  <si>
    <t>.vg</t>
  </si>
  <si>
    <t>بروني دار السلام</t>
  </si>
  <si>
    <t>文莱达鲁萨兰国</t>
  </si>
  <si>
    <t>Brunei Darussalam</t>
  </si>
  <si>
    <t>Бруней-Даруссалам</t>
  </si>
  <si>
    <t>BND</t>
  </si>
  <si>
    <t>BRUNEI DARUSSALAM</t>
  </si>
  <si>
    <t>Brunei Dollar</t>
  </si>
  <si>
    <t>le Brunéi Darussalam</t>
  </si>
  <si>
    <t>Brunéi Darussalam (le)</t>
  </si>
  <si>
    <t>Brunei</t>
  </si>
  <si>
    <t>Bandar Seri Begawan</t>
  </si>
  <si>
    <t>BRU</t>
  </si>
  <si>
    <t>D9</t>
  </si>
  <si>
    <t>ms-BN,en-BN</t>
  </si>
  <si>
    <t>bx</t>
  </si>
  <si>
    <t>South-eastern Asia</t>
  </si>
  <si>
    <t>.bn</t>
  </si>
  <si>
    <t>بلغاريا</t>
  </si>
  <si>
    <t>保加利亚</t>
  </si>
  <si>
    <t>Bulgaria</t>
  </si>
  <si>
    <t>Болгария</t>
  </si>
  <si>
    <t>BGR</t>
  </si>
  <si>
    <t>BGN</t>
  </si>
  <si>
    <t>BULGARIA</t>
  </si>
  <si>
    <t>Bulgarian Lev</t>
  </si>
  <si>
    <t>جمهورية بلغاريا</t>
  </si>
  <si>
    <t>保加利亚共和国</t>
  </si>
  <si>
    <t>the Republic of Bulgaria</t>
  </si>
  <si>
    <t>la République de Bulgarie</t>
  </si>
  <si>
    <t>Bulgarie (la)</t>
  </si>
  <si>
    <t>Республика Болгария</t>
  </si>
  <si>
    <t>la República de Bulgaria</t>
  </si>
  <si>
    <t>Sofia</t>
  </si>
  <si>
    <t>E0</t>
  </si>
  <si>
    <t>BUL</t>
  </si>
  <si>
    <t>BU</t>
  </si>
  <si>
    <t>bg,tr-BG,rom</t>
  </si>
  <si>
    <t>bu</t>
  </si>
  <si>
    <t>.bg</t>
  </si>
  <si>
    <t>بوركينا فاسو</t>
  </si>
  <si>
    <t>布基纳法索</t>
  </si>
  <si>
    <t>Burkina Faso</t>
  </si>
  <si>
    <t>Буркина-Фасо</t>
  </si>
  <si>
    <t>BFA</t>
  </si>
  <si>
    <t>BURKINA FASO</t>
  </si>
  <si>
    <t>le Burkina Faso</t>
  </si>
  <si>
    <t>Burkina Faso (le)</t>
  </si>
  <si>
    <t>Ouagadougou</t>
  </si>
  <si>
    <t>X2</t>
  </si>
  <si>
    <t>UV</t>
  </si>
  <si>
    <t>BUR</t>
  </si>
  <si>
    <t>fr-BF</t>
  </si>
  <si>
    <t>uv</t>
  </si>
  <si>
    <t>.bf</t>
  </si>
  <si>
    <t>HV</t>
  </si>
  <si>
    <t>بوروندي</t>
  </si>
  <si>
    <t>布隆迪</t>
  </si>
  <si>
    <t>Burundi</t>
  </si>
  <si>
    <t>Бурунди</t>
  </si>
  <si>
    <t>BI</t>
  </si>
  <si>
    <t>BDI</t>
  </si>
  <si>
    <t>BIF</t>
  </si>
  <si>
    <t>BURUNDI</t>
  </si>
  <si>
    <t>Burundi Franc</t>
  </si>
  <si>
    <t>جمهورية بوروندي</t>
  </si>
  <si>
    <t>布隆迪共和国</t>
  </si>
  <si>
    <t>the Republic of Burundi</t>
  </si>
  <si>
    <t>la République du Burundi</t>
  </si>
  <si>
    <t>Burundi (le)</t>
  </si>
  <si>
    <t>Республика Бурунди</t>
  </si>
  <si>
    <t>la República de Burundi</t>
  </si>
  <si>
    <t>Bujumbura</t>
  </si>
  <si>
    <t>RU</t>
  </si>
  <si>
    <t>E2</t>
  </si>
  <si>
    <t>fr-BI,rn</t>
  </si>
  <si>
    <t>bd</t>
  </si>
  <si>
    <t>.bi</t>
  </si>
  <si>
    <t>كابو فيردي</t>
  </si>
  <si>
    <t>佛得角</t>
  </si>
  <si>
    <t>Cabo Verde</t>
  </si>
  <si>
    <t>Кабо-Верде</t>
  </si>
  <si>
    <t>CV</t>
  </si>
  <si>
    <t>CPV</t>
  </si>
  <si>
    <t>CVE</t>
  </si>
  <si>
    <t>CABO VERDE</t>
  </si>
  <si>
    <t>Cabo Verde Escudo</t>
  </si>
  <si>
    <t>جمهورية كابو فيردي</t>
  </si>
  <si>
    <t>佛得角共和国</t>
  </si>
  <si>
    <t>the Republic of Cabo Verde</t>
  </si>
  <si>
    <t>la République de Cabo Verde</t>
  </si>
  <si>
    <t>Cabo Verde (sans article)</t>
  </si>
  <si>
    <t>Республика Кабо-Верде</t>
  </si>
  <si>
    <t>la República de Cabo Verde</t>
  </si>
  <si>
    <t>Cape Verde</t>
  </si>
  <si>
    <t>Praia</t>
  </si>
  <si>
    <t>pt-CV</t>
  </si>
  <si>
    <t>cv</t>
  </si>
  <si>
    <t>.cv</t>
  </si>
  <si>
    <t>كمبوديا</t>
  </si>
  <si>
    <t>柬埔寨</t>
  </si>
  <si>
    <t>Cambodia</t>
  </si>
  <si>
    <t>Camboya</t>
  </si>
  <si>
    <t>Камбоджа</t>
  </si>
  <si>
    <t>KH</t>
  </si>
  <si>
    <t>KHM</t>
  </si>
  <si>
    <t>KHR</t>
  </si>
  <si>
    <t>CAMBODIA</t>
  </si>
  <si>
    <t>Riel</t>
  </si>
  <si>
    <t>مملكة كمبوديا</t>
  </si>
  <si>
    <t>柬埔寨王国</t>
  </si>
  <si>
    <t>the Kingdom of Cambodia</t>
  </si>
  <si>
    <t>le Royaume du Cambodge</t>
  </si>
  <si>
    <t>Cambodge (le)</t>
  </si>
  <si>
    <t>Королевство Камбоджа</t>
  </si>
  <si>
    <t>el Reino de Camboya</t>
  </si>
  <si>
    <t>Phnom Penh</t>
  </si>
  <si>
    <t>K</t>
  </si>
  <si>
    <t>E3</t>
  </si>
  <si>
    <t>CAM</t>
  </si>
  <si>
    <t>CB</t>
  </si>
  <si>
    <t>CBG</t>
  </si>
  <si>
    <t>km,fr,en</t>
  </si>
  <si>
    <t>cb</t>
  </si>
  <si>
    <t>.kh</t>
  </si>
  <si>
    <t>KP</t>
  </si>
  <si>
    <t>الكاميرون</t>
  </si>
  <si>
    <t>喀麦隆</t>
  </si>
  <si>
    <t>Cameroon</t>
  </si>
  <si>
    <t>Камерун</t>
  </si>
  <si>
    <t>CM</t>
  </si>
  <si>
    <t>CMR</t>
  </si>
  <si>
    <t>XAF</t>
  </si>
  <si>
    <t>CAMEROON</t>
  </si>
  <si>
    <t>CFA Franc BEAC</t>
  </si>
  <si>
    <t>جمهورية الكاميرون</t>
  </si>
  <si>
    <t>喀麦隆共和国</t>
  </si>
  <si>
    <t>the Republic of Cameroon</t>
  </si>
  <si>
    <t>la République du Cameroun</t>
  </si>
  <si>
    <t>Cameroun (le)</t>
  </si>
  <si>
    <t>Республика Камерун</t>
  </si>
  <si>
    <t>la República del Camerún</t>
  </si>
  <si>
    <t>Camerún (el)</t>
  </si>
  <si>
    <t>Yaounde</t>
  </si>
  <si>
    <t>E4</t>
  </si>
  <si>
    <t>CME</t>
  </si>
  <si>
    <t>en-CM,fr-CM</t>
  </si>
  <si>
    <t>cm</t>
  </si>
  <si>
    <t>.cm</t>
  </si>
  <si>
    <t>كندا</t>
  </si>
  <si>
    <t>加拿大</t>
  </si>
  <si>
    <t>Canada</t>
  </si>
  <si>
    <t>Канада</t>
  </si>
  <si>
    <t>CAN</t>
  </si>
  <si>
    <t>CANADA</t>
  </si>
  <si>
    <t>Canadian Dollar</t>
  </si>
  <si>
    <t>le Canada</t>
  </si>
  <si>
    <t>Canada (le)</t>
  </si>
  <si>
    <t>el Canadá</t>
  </si>
  <si>
    <t>Canadá (el)</t>
  </si>
  <si>
    <t>Ottawa</t>
  </si>
  <si>
    <t>CDN</t>
  </si>
  <si>
    <t>en-CA,fr-CA,iu</t>
  </si>
  <si>
    <t>xxc</t>
  </si>
  <si>
    <t>.ca</t>
  </si>
  <si>
    <t>CN</t>
  </si>
  <si>
    <t>جزر كايمان</t>
  </si>
  <si>
    <t>开曼群岛</t>
  </si>
  <si>
    <t>Cayman Islands</t>
  </si>
  <si>
    <t>KY</t>
  </si>
  <si>
    <t>CYM</t>
  </si>
  <si>
    <t>KYD</t>
  </si>
  <si>
    <t>CAYMAN ISLANDS</t>
  </si>
  <si>
    <t>Cayman Islands Dollar</t>
  </si>
  <si>
    <t>George Town</t>
  </si>
  <si>
    <t>1-345</t>
  </si>
  <si>
    <t>E9</t>
  </si>
  <si>
    <t>CAY</t>
  </si>
  <si>
    <t>CJ</t>
  </si>
  <si>
    <t>en-KY</t>
  </si>
  <si>
    <t>cj</t>
  </si>
  <si>
    <t>.ky</t>
  </si>
  <si>
    <t>GC</t>
  </si>
  <si>
    <t>جمهورية أفريقيا الوسطى</t>
  </si>
  <si>
    <t>中非共和国</t>
  </si>
  <si>
    <t>Central African Republic</t>
  </si>
  <si>
    <t>Центральноафриканская Республика</t>
  </si>
  <si>
    <t>CF</t>
  </si>
  <si>
    <t>CAF</t>
  </si>
  <si>
    <t>CENTRAL AFRICAN REPUBLIC</t>
  </si>
  <si>
    <t>the Central African Republic</t>
  </si>
  <si>
    <t>Central African Republic (the)</t>
  </si>
  <si>
    <t>la République centrafricaine</t>
  </si>
  <si>
    <t>République centrafricaine (la)</t>
  </si>
  <si>
    <t>la República Centroafricana</t>
  </si>
  <si>
    <t>República Centroafricana (la)</t>
  </si>
  <si>
    <t>Bangui</t>
  </si>
  <si>
    <t>RCA</t>
  </si>
  <si>
    <t>F0</t>
  </si>
  <si>
    <t>CTA</t>
  </si>
  <si>
    <t>CT</t>
  </si>
  <si>
    <t>fr-CF,sg,ln,kg</t>
  </si>
  <si>
    <t>cx</t>
  </si>
  <si>
    <t>.cf</t>
  </si>
  <si>
    <t>CE</t>
  </si>
  <si>
    <t>تشاد</t>
  </si>
  <si>
    <t>乍得</t>
  </si>
  <si>
    <t>Chad</t>
  </si>
  <si>
    <t>Чад</t>
  </si>
  <si>
    <t>TD</t>
  </si>
  <si>
    <t>TCD</t>
  </si>
  <si>
    <t>CHAD</t>
  </si>
  <si>
    <t>جمهورية تشاد</t>
  </si>
  <si>
    <t>乍得共和国</t>
  </si>
  <si>
    <t>the Republic of Chad</t>
  </si>
  <si>
    <t>la République du Tchad</t>
  </si>
  <si>
    <t>Tchad (le)</t>
  </si>
  <si>
    <t>Республика Чад</t>
  </si>
  <si>
    <t>la República del Chad</t>
  </si>
  <si>
    <t>Chad (el)</t>
  </si>
  <si>
    <t>N'Djamena</t>
  </si>
  <si>
    <t>TCH</t>
  </si>
  <si>
    <t>F2</t>
  </si>
  <si>
    <t>CHA</t>
  </si>
  <si>
    <t>CD</t>
  </si>
  <si>
    <t>fr-TD,ar-TD,sre</t>
  </si>
  <si>
    <t>cd</t>
  </si>
  <si>
    <t>.td</t>
  </si>
  <si>
    <t>شيلي</t>
  </si>
  <si>
    <t>智利</t>
  </si>
  <si>
    <t>Chile</t>
  </si>
  <si>
    <t>Чили</t>
  </si>
  <si>
    <t>CL</t>
  </si>
  <si>
    <t>CHL</t>
  </si>
  <si>
    <t>CLP</t>
  </si>
  <si>
    <t>CHILE</t>
  </si>
  <si>
    <t>Chilean Peso</t>
  </si>
  <si>
    <t>جمهورية شيلي</t>
  </si>
  <si>
    <t>智利共和国</t>
  </si>
  <si>
    <t>the Republic of Chile</t>
  </si>
  <si>
    <t>la République du Chili</t>
  </si>
  <si>
    <t>Chili (le)</t>
  </si>
  <si>
    <t>Республика Чили</t>
  </si>
  <si>
    <t>la República de Chile</t>
  </si>
  <si>
    <t>Santiago</t>
  </si>
  <si>
    <t>RCH</t>
  </si>
  <si>
    <t>F3</t>
  </si>
  <si>
    <t>CHI</t>
  </si>
  <si>
    <t>CI</t>
  </si>
  <si>
    <t>es-CL</t>
  </si>
  <si>
    <t>cl</t>
  </si>
  <si>
    <t>.cl</t>
  </si>
  <si>
    <t>الصين</t>
  </si>
  <si>
    <t>中国</t>
  </si>
  <si>
    <t>China</t>
  </si>
  <si>
    <t>Китай</t>
  </si>
  <si>
    <t>CHN</t>
  </si>
  <si>
    <t>CNY</t>
  </si>
  <si>
    <t>CHINA</t>
  </si>
  <si>
    <t>Yuan Renminbi</t>
  </si>
  <si>
    <t>جمهورية الصين الشعبية</t>
  </si>
  <si>
    <t>中华人民共和国</t>
  </si>
  <si>
    <t>the People's Republic of China</t>
  </si>
  <si>
    <t>la République populaire de Chine</t>
  </si>
  <si>
    <t>Chine (la)</t>
  </si>
  <si>
    <t>Китайская Народная Республика</t>
  </si>
  <si>
    <t>la República Popular China</t>
  </si>
  <si>
    <t>Beijing</t>
  </si>
  <si>
    <t>F4</t>
  </si>
  <si>
    <t>zh-CN,yue,wuu,dta,ug,za</t>
  </si>
  <si>
    <t>cc</t>
  </si>
  <si>
    <t>Eastern Asia</t>
  </si>
  <si>
    <t>.cn</t>
  </si>
  <si>
    <t>منطقة هونغ كونغ الصينية الإدارية الخاصة</t>
  </si>
  <si>
    <t>中国香港特别行政区</t>
  </si>
  <si>
    <t>HKG</t>
  </si>
  <si>
    <t>HONG KONG</t>
  </si>
  <si>
    <t>Hong Kong Dollar</t>
  </si>
  <si>
    <t>Hong Kong</t>
  </si>
  <si>
    <t>K3</t>
  </si>
  <si>
    <t>zh-HK,yue,zh,en</t>
  </si>
  <si>
    <t>.hk</t>
  </si>
  <si>
    <t>Part of CN</t>
  </si>
  <si>
    <t>منطقة ماكاو الإدارية الخاصة التابعة للصين</t>
  </si>
  <si>
    <t>中国澳门特别行政区</t>
  </si>
  <si>
    <t>China, Macao Special Administrative Region</t>
  </si>
  <si>
    <t>MO</t>
  </si>
  <si>
    <t>MAC</t>
  </si>
  <si>
    <t>MOP</t>
  </si>
  <si>
    <t>MACAO</t>
  </si>
  <si>
    <t>Pataca</t>
  </si>
  <si>
    <t>Macau</t>
  </si>
  <si>
    <t>Macao</t>
  </si>
  <si>
    <t>MC</t>
  </si>
  <si>
    <t>zh,zh-MO,pt</t>
  </si>
  <si>
    <t>.mo</t>
  </si>
  <si>
    <t>MU</t>
  </si>
  <si>
    <t>جزيرة كريسماس</t>
  </si>
  <si>
    <t>圣诞岛</t>
  </si>
  <si>
    <t>Christmas Island</t>
  </si>
  <si>
    <t>CX</t>
  </si>
  <si>
    <t>CXR</t>
  </si>
  <si>
    <t>CHRISTMAS ISLAND</t>
  </si>
  <si>
    <t>Flying Fish Cove</t>
  </si>
  <si>
    <t>F6</t>
  </si>
  <si>
    <t>KT</t>
  </si>
  <si>
    <t>CHR</t>
  </si>
  <si>
    <t>en,zh,ms-CC</t>
  </si>
  <si>
    <t>xa</t>
  </si>
  <si>
    <t>.cx</t>
  </si>
  <si>
    <t>KI</t>
  </si>
  <si>
    <t>Territory of AU</t>
  </si>
  <si>
    <t>جزر كوكوس (كيلينغ)</t>
  </si>
  <si>
    <t>科科斯(基林)群岛</t>
  </si>
  <si>
    <t>Cocos (Keeling) Islands</t>
  </si>
  <si>
    <t>CC</t>
  </si>
  <si>
    <t>CCK</t>
  </si>
  <si>
    <t>COCOS (KEELING) ISLANDS</t>
  </si>
  <si>
    <t>West Island</t>
  </si>
  <si>
    <t>F7</t>
  </si>
  <si>
    <t>CK</t>
  </si>
  <si>
    <t>ICO</t>
  </si>
  <si>
    <t>ms-CC,en</t>
  </si>
  <si>
    <t>xb</t>
  </si>
  <si>
    <t>.cc</t>
  </si>
  <si>
    <t>KK</t>
  </si>
  <si>
    <t>كولومبيا</t>
  </si>
  <si>
    <t>哥伦比亚</t>
  </si>
  <si>
    <t>Colombia</t>
  </si>
  <si>
    <t>Колумбия</t>
  </si>
  <si>
    <t>CO</t>
  </si>
  <si>
    <t>COL</t>
  </si>
  <si>
    <t>COP</t>
  </si>
  <si>
    <t>COLOMBIA</t>
  </si>
  <si>
    <t>Colombian Peso</t>
  </si>
  <si>
    <t>جمهورية كولومبيا</t>
  </si>
  <si>
    <t>哥伦比亚共和国</t>
  </si>
  <si>
    <t>the Republic of Colombia</t>
  </si>
  <si>
    <t>la République de Colombie</t>
  </si>
  <si>
    <t>Colombie (la)</t>
  </si>
  <si>
    <t>Республика Колумбия</t>
  </si>
  <si>
    <t>la República de Colombia</t>
  </si>
  <si>
    <t>Bogota</t>
  </si>
  <si>
    <t>F8</t>
  </si>
  <si>
    <t>CLM</t>
  </si>
  <si>
    <t>es-CO</t>
  </si>
  <si>
    <t>ck</t>
  </si>
  <si>
    <t>.co</t>
  </si>
  <si>
    <t>جزر القمر</t>
  </si>
  <si>
    <t>科摩罗</t>
  </si>
  <si>
    <t>Comoros</t>
  </si>
  <si>
    <t>Коморские Острова</t>
  </si>
  <si>
    <t>KM</t>
  </si>
  <si>
    <t>COM</t>
  </si>
  <si>
    <t>KMF</t>
  </si>
  <si>
    <t>COMOROS</t>
  </si>
  <si>
    <t xml:space="preserve">Comorian Franc </t>
  </si>
  <si>
    <t>اتحاد جزر القمر</t>
  </si>
  <si>
    <t>科摩罗联盟</t>
  </si>
  <si>
    <t>the Union of the Comoros</t>
  </si>
  <si>
    <t>Comoros (the)</t>
  </si>
  <si>
    <t>l'Union des Comores</t>
  </si>
  <si>
    <t>Comores (les) [fém.]</t>
  </si>
  <si>
    <t>Союз Коморских Островов</t>
  </si>
  <si>
    <t>la Unión de las Comoras</t>
  </si>
  <si>
    <t>Comoras (las)</t>
  </si>
  <si>
    <t>Moroni</t>
  </si>
  <si>
    <t>F9</t>
  </si>
  <si>
    <t>ar,fr-KM</t>
  </si>
  <si>
    <t>cq</t>
  </si>
  <si>
    <t>.km</t>
  </si>
  <si>
    <t>IC</t>
  </si>
  <si>
    <t>الكونغو</t>
  </si>
  <si>
    <t>刚果</t>
  </si>
  <si>
    <t>Congo</t>
  </si>
  <si>
    <t>Конго</t>
  </si>
  <si>
    <t>CG</t>
  </si>
  <si>
    <t>COG</t>
  </si>
  <si>
    <t>CONGO</t>
  </si>
  <si>
    <t>جمهورية الكونغو</t>
  </si>
  <si>
    <t>刚果共和国</t>
  </si>
  <si>
    <t>the Republic of the Congo</t>
  </si>
  <si>
    <t>Congo (the)</t>
  </si>
  <si>
    <t>la République du Congo</t>
  </si>
  <si>
    <t>Congo (le)</t>
  </si>
  <si>
    <t>Республика Конго</t>
  </si>
  <si>
    <t>la República del Congo</t>
  </si>
  <si>
    <t>Congo (el)</t>
  </si>
  <si>
    <t>Congo - Brazzaville</t>
  </si>
  <si>
    <t>Brazzaville</t>
  </si>
  <si>
    <t>RCB</t>
  </si>
  <si>
    <t>G0</t>
  </si>
  <si>
    <t>CGO</t>
  </si>
  <si>
    <t>fr-CG,kg,ln-CG</t>
  </si>
  <si>
    <t>cf</t>
  </si>
  <si>
    <t>.cg</t>
  </si>
  <si>
    <t>جزر كوك</t>
  </si>
  <si>
    <t>库克群岛</t>
  </si>
  <si>
    <t>Cook Islands</t>
  </si>
  <si>
    <t>Острова Кука</t>
  </si>
  <si>
    <t>COK</t>
  </si>
  <si>
    <t>COOK ISLANDS</t>
  </si>
  <si>
    <t>New Zealand Dollar</t>
  </si>
  <si>
    <t>جزر كوك    **</t>
  </si>
  <si>
    <t>库克群岛    **</t>
  </si>
  <si>
    <t>the Cook Islands</t>
  </si>
  <si>
    <t>Cook Islands (the)    **</t>
  </si>
  <si>
    <t>les Îles Cook</t>
  </si>
  <si>
    <t>Îles Cook (les)    **</t>
  </si>
  <si>
    <t>Острова Кука    **</t>
  </si>
  <si>
    <t>las Islas Cook</t>
  </si>
  <si>
    <t>Islas Cook (las)    **</t>
  </si>
  <si>
    <t>Avarua</t>
  </si>
  <si>
    <t>G1</t>
  </si>
  <si>
    <t>CW</t>
  </si>
  <si>
    <t>CKH</t>
  </si>
  <si>
    <t>en-CK,mi</t>
  </si>
  <si>
    <t>cw</t>
  </si>
  <si>
    <t>.ck</t>
  </si>
  <si>
    <t>KU</t>
  </si>
  <si>
    <t>Associated with NZ</t>
  </si>
  <si>
    <t>كوستاريكا</t>
  </si>
  <si>
    <t>哥斯达黎加</t>
  </si>
  <si>
    <t>Costa Rica</t>
  </si>
  <si>
    <t>Коста-Рика</t>
  </si>
  <si>
    <t>CR</t>
  </si>
  <si>
    <t>CRI</t>
  </si>
  <si>
    <t>CRC</t>
  </si>
  <si>
    <t>COSTA RICA</t>
  </si>
  <si>
    <t>Costa Rican Colon</t>
  </si>
  <si>
    <t>جمهورية كوستاريكا</t>
  </si>
  <si>
    <t>哥斯达黎加共和国</t>
  </si>
  <si>
    <t>the Republic of Costa Rica</t>
  </si>
  <si>
    <t>la République du Costa Rica</t>
  </si>
  <si>
    <t>Costa Rica (le)</t>
  </si>
  <si>
    <t>Республика Коста-Рика</t>
  </si>
  <si>
    <t>la República de Costa Rica</t>
  </si>
  <si>
    <t>San Jose</t>
  </si>
  <si>
    <t>G2</t>
  </si>
  <si>
    <t>CS</t>
  </si>
  <si>
    <t>CTR</t>
  </si>
  <si>
    <t>es-CR,en</t>
  </si>
  <si>
    <t>cr</t>
  </si>
  <si>
    <t>.cr</t>
  </si>
  <si>
    <t>كرواتيا</t>
  </si>
  <si>
    <t>克罗地亚</t>
  </si>
  <si>
    <t>Croatia</t>
  </si>
  <si>
    <t>Croacia</t>
  </si>
  <si>
    <t>Хорватия</t>
  </si>
  <si>
    <t>HR</t>
  </si>
  <si>
    <t>HRV</t>
  </si>
  <si>
    <t>HRK</t>
  </si>
  <si>
    <t>CROATIA</t>
  </si>
  <si>
    <t>Kuna</t>
  </si>
  <si>
    <t>جمهورية كرواتيا</t>
  </si>
  <si>
    <t>克罗地亚共和国</t>
  </si>
  <si>
    <t>the Republic of Croatia</t>
  </si>
  <si>
    <t>la République de Croatie</t>
  </si>
  <si>
    <t>Croatie (la)</t>
  </si>
  <si>
    <t>Республика Хорватия</t>
  </si>
  <si>
    <t>la República de Croacia</t>
  </si>
  <si>
    <t>Zagreb</t>
  </si>
  <si>
    <t>1M</t>
  </si>
  <si>
    <t>CRO</t>
  </si>
  <si>
    <t>hr-HR,sr</t>
  </si>
  <si>
    <t>ci</t>
  </si>
  <si>
    <t>.hr</t>
  </si>
  <si>
    <t>RH</t>
  </si>
  <si>
    <t>كوبا</t>
  </si>
  <si>
    <t>古巴</t>
  </si>
  <si>
    <t>Cuba</t>
  </si>
  <si>
    <t>Куба</t>
  </si>
  <si>
    <t>CU</t>
  </si>
  <si>
    <t>CUB</t>
  </si>
  <si>
    <t>CUP,CUC</t>
  </si>
  <si>
    <t>CUBA</t>
  </si>
  <si>
    <t>Cuban Peso,Peso Convertible</t>
  </si>
  <si>
    <t>جمهورية كوبا</t>
  </si>
  <si>
    <t>古巴共和国</t>
  </si>
  <si>
    <t>the Republic of Cuba</t>
  </si>
  <si>
    <t>la République de Cuba</t>
  </si>
  <si>
    <t>Cuba [fém.]</t>
  </si>
  <si>
    <t>Республика Куба</t>
  </si>
  <si>
    <t>la República de Cuba</t>
  </si>
  <si>
    <t>Havana</t>
  </si>
  <si>
    <t>C</t>
  </si>
  <si>
    <t>G3</t>
  </si>
  <si>
    <t>es-CU</t>
  </si>
  <si>
    <t>cu</t>
  </si>
  <si>
    <t>.cu</t>
  </si>
  <si>
    <t>كوراساو</t>
  </si>
  <si>
    <t>库拉索</t>
  </si>
  <si>
    <t>Curaçao</t>
  </si>
  <si>
    <t>CUW</t>
  </si>
  <si>
    <t>CURAÇAO</t>
  </si>
  <si>
    <t>Netherlands Antillean Guilder</t>
  </si>
  <si>
    <t xml:space="preserve"> Willemstad</t>
  </si>
  <si>
    <t>UC</t>
  </si>
  <si>
    <t>nl,pap</t>
  </si>
  <si>
    <t>co</t>
  </si>
  <si>
    <t>.cw</t>
  </si>
  <si>
    <t>قبرص</t>
  </si>
  <si>
    <t>塞浦路斯</t>
  </si>
  <si>
    <t>Cyprus</t>
  </si>
  <si>
    <t>Chipre</t>
  </si>
  <si>
    <t>Кипр</t>
  </si>
  <si>
    <t>CY</t>
  </si>
  <si>
    <t>CYP</t>
  </si>
  <si>
    <t>CYPRUS</t>
  </si>
  <si>
    <t>جمهورية قبرص</t>
  </si>
  <si>
    <t>塞浦路斯共和国</t>
  </si>
  <si>
    <t>the Republic of Cyprus</t>
  </si>
  <si>
    <t>la République de Chypre</t>
  </si>
  <si>
    <t>Chypre [fém.]</t>
  </si>
  <si>
    <t>Республика Кипр</t>
  </si>
  <si>
    <t>la República de Chipre</t>
  </si>
  <si>
    <t>Nicosia</t>
  </si>
  <si>
    <t>G4</t>
  </si>
  <si>
    <t>el-CY,tr-CY,en</t>
  </si>
  <si>
    <t>cy</t>
  </si>
  <si>
    <t>.cy</t>
  </si>
  <si>
    <t>تشيكيا</t>
  </si>
  <si>
    <t>捷克</t>
  </si>
  <si>
    <t>Czechia</t>
  </si>
  <si>
    <t>CZ</t>
  </si>
  <si>
    <t>CZE</t>
  </si>
  <si>
    <t>CZK</t>
  </si>
  <si>
    <t>CZECHIA</t>
  </si>
  <si>
    <t>Czech Koruna</t>
  </si>
  <si>
    <t>الجمهورية التشيكية</t>
  </si>
  <si>
    <t>捷克共和国</t>
  </si>
  <si>
    <t>the Czech Republic</t>
  </si>
  <si>
    <t>Czech Republic (the)</t>
  </si>
  <si>
    <t>la République tchèque</t>
  </si>
  <si>
    <t>République tchèque (la)</t>
  </si>
  <si>
    <t>Чешская Республика</t>
  </si>
  <si>
    <t>la República Checa</t>
  </si>
  <si>
    <t>República Checa (la)</t>
  </si>
  <si>
    <t>Prague</t>
  </si>
  <si>
    <t>EZ</t>
  </si>
  <si>
    <t>cs,sk</t>
  </si>
  <si>
    <t>xr</t>
  </si>
  <si>
    <t>.cz</t>
  </si>
  <si>
    <t>كوت ديفوار</t>
  </si>
  <si>
    <t>科特迪瓦</t>
  </si>
  <si>
    <t>Côte d'Ivoire</t>
  </si>
  <si>
    <t>Кот-д'Ивуар</t>
  </si>
  <si>
    <t>CIV</t>
  </si>
  <si>
    <t>CÔTE D'IVOIRE</t>
  </si>
  <si>
    <t>جمهورية كوت ديفوار</t>
  </si>
  <si>
    <t>科特迪瓦共和国</t>
  </si>
  <si>
    <t>the Republic of Côte d'Ivoire</t>
  </si>
  <si>
    <t>la République de Côte d'Ivoire</t>
  </si>
  <si>
    <t>Côte d'Ivoire (la)</t>
  </si>
  <si>
    <t>Республика Кот-д'Ивуар</t>
  </si>
  <si>
    <t>la República de Côte d'Ivoire</t>
  </si>
  <si>
    <t>Côte d’Ivoire</t>
  </si>
  <si>
    <t>Yamoussoukro</t>
  </si>
  <si>
    <t>IV</t>
  </si>
  <si>
    <t>CTI</t>
  </si>
  <si>
    <t>fr-CI</t>
  </si>
  <si>
    <t>iv</t>
  </si>
  <si>
    <t>.ci</t>
  </si>
  <si>
    <t>جمهورية كوريا الشعبية الديمقراطية</t>
  </si>
  <si>
    <t>朝鲜民主主义人民共和国</t>
  </si>
  <si>
    <t>Democratic People's Republic of Korea</t>
  </si>
  <si>
    <t>Корейская Народно-Демократическая Республика</t>
  </si>
  <si>
    <t>PRK</t>
  </si>
  <si>
    <t>KPW</t>
  </si>
  <si>
    <t>KOREA (THE DEMOCRATIC PEOPLE’S REPUBLIC OF)</t>
  </si>
  <si>
    <t>North Korean Won</t>
  </si>
  <si>
    <t>the Democratic People's Republic of Korea</t>
  </si>
  <si>
    <t>Democratic People's Republic of Korea (the)</t>
  </si>
  <si>
    <t>la République populaire démocratique de Corée</t>
  </si>
  <si>
    <t>République populaire démocratique de Corée (la)</t>
  </si>
  <si>
    <t>la República Popular Democrática de Corea</t>
  </si>
  <si>
    <t>República Popular Democrática de Corea (la)</t>
  </si>
  <si>
    <t>North Korea</t>
  </si>
  <si>
    <t>Pyongyang</t>
  </si>
  <si>
    <t>KN</t>
  </si>
  <si>
    <t>KRE</t>
  </si>
  <si>
    <t>ko-KP</t>
  </si>
  <si>
    <t>kn</t>
  </si>
  <si>
    <t>.kp</t>
  </si>
  <si>
    <t>KR</t>
  </si>
  <si>
    <t>جمهورية الكونغو الديمقراطية</t>
  </si>
  <si>
    <t>刚果民主共和国</t>
  </si>
  <si>
    <t>Democratic Republic of the Congo</t>
  </si>
  <si>
    <t>Демократическая Республика Конго</t>
  </si>
  <si>
    <t>COD</t>
  </si>
  <si>
    <t>CDF</t>
  </si>
  <si>
    <t>CONGO (THE DEMOCRATIC REPUBLIC OF THE)</t>
  </si>
  <si>
    <t>Congolese Franc</t>
  </si>
  <si>
    <t>the Democratic Republic of the Congo</t>
  </si>
  <si>
    <t>Democratic Republic of the Congo (the)</t>
  </si>
  <si>
    <t>la République démocratique du Congo</t>
  </si>
  <si>
    <t>République démocratique du Congo (la)</t>
  </si>
  <si>
    <t>la República Democrática del Congo</t>
  </si>
  <si>
    <t>República Democrática del Congo (la)</t>
  </si>
  <si>
    <t>Congo - Kinshasa</t>
  </si>
  <si>
    <t>Kinshasa</t>
  </si>
  <si>
    <t>ZRE</t>
  </si>
  <si>
    <t>fr-CD,ln,kg</t>
  </si>
  <si>
    <t>cg</t>
  </si>
  <si>
    <t>.cd</t>
  </si>
  <si>
    <t>ZR</t>
  </si>
  <si>
    <t>الدانمرك</t>
  </si>
  <si>
    <t>丹麦</t>
  </si>
  <si>
    <t>Denmark</t>
  </si>
  <si>
    <t>Dinamarca</t>
  </si>
  <si>
    <t>Дания</t>
  </si>
  <si>
    <t>DNK</t>
  </si>
  <si>
    <t>DENMARK</t>
  </si>
  <si>
    <t>Danish Krone</t>
  </si>
  <si>
    <t>مملكة الدانمرك</t>
  </si>
  <si>
    <t>丹麦王国</t>
  </si>
  <si>
    <t>the Kingdom of Denmark</t>
  </si>
  <si>
    <t>le Royaume du Danemark</t>
  </si>
  <si>
    <t>Danemark (le)</t>
  </si>
  <si>
    <t>Королевство Дания</t>
  </si>
  <si>
    <t>el Reino de Dinamarca</t>
  </si>
  <si>
    <t>Copenhagen</t>
  </si>
  <si>
    <t>G7</t>
  </si>
  <si>
    <t>DEN</t>
  </si>
  <si>
    <t>DA</t>
  </si>
  <si>
    <t>da-DK,en,fo,de-DK</t>
  </si>
  <si>
    <t>dk</t>
  </si>
  <si>
    <t>Northern Europe</t>
  </si>
  <si>
    <t>.dk</t>
  </si>
  <si>
    <t>DN</t>
  </si>
  <si>
    <t>جيبوتي</t>
  </si>
  <si>
    <t>吉布提</t>
  </si>
  <si>
    <t>Djibouti</t>
  </si>
  <si>
    <t>Джибути</t>
  </si>
  <si>
    <t>DJ</t>
  </si>
  <si>
    <t>DJI</t>
  </si>
  <si>
    <t>DJF</t>
  </si>
  <si>
    <t>DJIBOUTI</t>
  </si>
  <si>
    <t>Djibouti Franc</t>
  </si>
  <si>
    <t>جمهورية جيبوتي</t>
  </si>
  <si>
    <t>吉布提共和国</t>
  </si>
  <si>
    <t>the Republic of Djibouti</t>
  </si>
  <si>
    <t>la République de Djibouti</t>
  </si>
  <si>
    <t>Djibouti [masc.]</t>
  </si>
  <si>
    <t>Республика Джибути</t>
  </si>
  <si>
    <t>la República de Djibouti</t>
  </si>
  <si>
    <t>F</t>
  </si>
  <si>
    <t>1G</t>
  </si>
  <si>
    <t>fr-DJ,ar,so-DJ,aa</t>
  </si>
  <si>
    <t>ft</t>
  </si>
  <si>
    <t>.dj</t>
  </si>
  <si>
    <t>دومينيكا</t>
  </si>
  <si>
    <t>多米尼克</t>
  </si>
  <si>
    <t>Dominica</t>
  </si>
  <si>
    <t>Доминика</t>
  </si>
  <si>
    <t>DM</t>
  </si>
  <si>
    <t>DMA</t>
  </si>
  <si>
    <t>DOMINICA</t>
  </si>
  <si>
    <t>كمنولث دومينيكا</t>
  </si>
  <si>
    <t>多米尼克国</t>
  </si>
  <si>
    <t>the Commonwealth of Dominica</t>
  </si>
  <si>
    <t>le Commonwealth de Dominique</t>
  </si>
  <si>
    <t>Dominique (la)</t>
  </si>
  <si>
    <t>Содружество Доминики</t>
  </si>
  <si>
    <t>el Commonwealth de Dominica</t>
  </si>
  <si>
    <t>Roseau</t>
  </si>
  <si>
    <t>WD</t>
  </si>
  <si>
    <t>1-767</t>
  </si>
  <si>
    <t>G9</t>
  </si>
  <si>
    <t>DO</t>
  </si>
  <si>
    <t>en-DM</t>
  </si>
  <si>
    <t>dq</t>
  </si>
  <si>
    <t>.dm</t>
  </si>
  <si>
    <t>الجمهورية الدومينيكية</t>
  </si>
  <si>
    <t>多米尼加</t>
  </si>
  <si>
    <t>Dominican Republic</t>
  </si>
  <si>
    <t>Доминиканская Республика</t>
  </si>
  <si>
    <t>DOM</t>
  </si>
  <si>
    <t>DOP</t>
  </si>
  <si>
    <t>DOMINICAN REPUBLIC</t>
  </si>
  <si>
    <t>Dominican Peso</t>
  </si>
  <si>
    <t>多米尼加共和国</t>
  </si>
  <si>
    <t>the Dominican Republic</t>
  </si>
  <si>
    <t>Dominican Republic (the)</t>
  </si>
  <si>
    <t>la République dominicaine</t>
  </si>
  <si>
    <t>République dominicaine (la)</t>
  </si>
  <si>
    <t>la República Dominicana</t>
  </si>
  <si>
    <t>República Dominicana (la)</t>
  </si>
  <si>
    <t>Santo Domingo</t>
  </si>
  <si>
    <t>1-809,1-829,1-849</t>
  </si>
  <si>
    <t>G8</t>
  </si>
  <si>
    <t>DR</t>
  </si>
  <si>
    <t>es-DO</t>
  </si>
  <si>
    <t>dr</t>
  </si>
  <si>
    <t>.do</t>
  </si>
  <si>
    <t>إكوادور</t>
  </si>
  <si>
    <t>厄瓜多尔</t>
  </si>
  <si>
    <t>Ecuador</t>
  </si>
  <si>
    <t>Эквадор</t>
  </si>
  <si>
    <t>EC</t>
  </si>
  <si>
    <t>ECU</t>
  </si>
  <si>
    <t>ECUADOR</t>
  </si>
  <si>
    <t>جمهورية إكوادور</t>
  </si>
  <si>
    <t>厄瓜多尔共和国</t>
  </si>
  <si>
    <t>the Republic of Ecuador</t>
  </si>
  <si>
    <t>la République de l'Équateur</t>
  </si>
  <si>
    <t>Équateur (l') [masc.]</t>
  </si>
  <si>
    <t>Республика Эквадор</t>
  </si>
  <si>
    <t>la República del Ecuador</t>
  </si>
  <si>
    <t>Ecuador (el)</t>
  </si>
  <si>
    <t>Quito</t>
  </si>
  <si>
    <t>H1</t>
  </si>
  <si>
    <t>EQA</t>
  </si>
  <si>
    <t>es-EC</t>
  </si>
  <si>
    <t>ec</t>
  </si>
  <si>
    <t>.ec</t>
  </si>
  <si>
    <t>EQ</t>
  </si>
  <si>
    <t>مصر</t>
  </si>
  <si>
    <t>埃及</t>
  </si>
  <si>
    <t>Egypt</t>
  </si>
  <si>
    <t>Egipto</t>
  </si>
  <si>
    <t>Египет</t>
  </si>
  <si>
    <t>EG</t>
  </si>
  <si>
    <t>EGY</t>
  </si>
  <si>
    <t>EGP</t>
  </si>
  <si>
    <t>EGYPT</t>
  </si>
  <si>
    <t>Egyptian Pound</t>
  </si>
  <si>
    <t>جمهورية مصر العربية</t>
  </si>
  <si>
    <t>阿拉伯埃及共和国</t>
  </si>
  <si>
    <t>the Arab Republic of Egypt</t>
  </si>
  <si>
    <t>la République arabe d'Égypte</t>
  </si>
  <si>
    <t>Égypte (l') [fém.]</t>
  </si>
  <si>
    <t>Арабская Республика Египет</t>
  </si>
  <si>
    <t>la República Árabe de Egipto</t>
  </si>
  <si>
    <t>Cairo</t>
  </si>
  <si>
    <t>ET</t>
  </si>
  <si>
    <t>H2</t>
  </si>
  <si>
    <t>ar-EG,en,fr</t>
  </si>
  <si>
    <t>ua</t>
  </si>
  <si>
    <t>.eg</t>
  </si>
  <si>
    <t>السلفادور</t>
  </si>
  <si>
    <t>萨尔瓦多</t>
  </si>
  <si>
    <t>El Salvador</t>
  </si>
  <si>
    <t>Сальвадор</t>
  </si>
  <si>
    <t>SV</t>
  </si>
  <si>
    <t>SLV</t>
  </si>
  <si>
    <t>SVC,USD</t>
  </si>
  <si>
    <t>EL SALVADOR</t>
  </si>
  <si>
    <t>El Salvador Colon,US Dollar</t>
  </si>
  <si>
    <t>جمهورية السلفادور</t>
  </si>
  <si>
    <t>萨尔瓦多共和国</t>
  </si>
  <si>
    <t>the Republic of El Salvador</t>
  </si>
  <si>
    <t>la République d'El Salvador</t>
  </si>
  <si>
    <t>El Salvador [masc.]</t>
  </si>
  <si>
    <t>Республика Эль-Сальвадор</t>
  </si>
  <si>
    <t>la República de El Salvador</t>
  </si>
  <si>
    <t>San Salvador</t>
  </si>
  <si>
    <t>H3</t>
  </si>
  <si>
    <t>ESA</t>
  </si>
  <si>
    <t>es-SV</t>
  </si>
  <si>
    <t>es</t>
  </si>
  <si>
    <t>.sv</t>
  </si>
  <si>
    <t>غينيا الاستوائية</t>
  </si>
  <si>
    <t>赤道几内亚</t>
  </si>
  <si>
    <t>Equatorial Guinea</t>
  </si>
  <si>
    <t>Guinea Ecuatorial</t>
  </si>
  <si>
    <t>Экваториальная Гвинея</t>
  </si>
  <si>
    <t>GQ</t>
  </si>
  <si>
    <t>GNQ</t>
  </si>
  <si>
    <t>EQUATORIAL GUINEA</t>
  </si>
  <si>
    <t>جمهورية غينيا الاستوائية</t>
  </si>
  <si>
    <t>赤道几内亚共和国</t>
  </si>
  <si>
    <t>the Republic of Equatorial Guinea</t>
  </si>
  <si>
    <t>la République de Guinée équatoriale</t>
  </si>
  <si>
    <t>Guinée équatoriale (la)</t>
  </si>
  <si>
    <t>Республика Экваториальная Гвинея</t>
  </si>
  <si>
    <t>la República de Guinea Ecuatorial</t>
  </si>
  <si>
    <t>Malabo</t>
  </si>
  <si>
    <t>H4</t>
  </si>
  <si>
    <t>EQG</t>
  </si>
  <si>
    <t>EK</t>
  </si>
  <si>
    <t>GEQ</t>
  </si>
  <si>
    <t>GNE</t>
  </si>
  <si>
    <t>es-GQ,fr</t>
  </si>
  <si>
    <t>eg</t>
  </si>
  <si>
    <t>.gq</t>
  </si>
  <si>
    <t>إريتريا</t>
  </si>
  <si>
    <t>厄立特里亚</t>
  </si>
  <si>
    <t>Eritrea</t>
  </si>
  <si>
    <t>Эритрея</t>
  </si>
  <si>
    <t>ER</t>
  </si>
  <si>
    <t>ERI</t>
  </si>
  <si>
    <t>ERN</t>
  </si>
  <si>
    <t>ERITREA</t>
  </si>
  <si>
    <t>Nakfa</t>
  </si>
  <si>
    <t>دولة إريتريا</t>
  </si>
  <si>
    <t>厄立特里亚国</t>
  </si>
  <si>
    <t>the State of Eritrea</t>
  </si>
  <si>
    <t>l'État d'Érythrée</t>
  </si>
  <si>
    <t>Érythrée (l') [fém.]</t>
  </si>
  <si>
    <t>Государство Эритрея</t>
  </si>
  <si>
    <t>el Estado de Eritrea</t>
  </si>
  <si>
    <t>Asmara</t>
  </si>
  <si>
    <t>1J</t>
  </si>
  <si>
    <t>aa-ER,ar,tig,kun,ti-ER</t>
  </si>
  <si>
    <t>ea</t>
  </si>
  <si>
    <t>.er</t>
  </si>
  <si>
    <t>إستونيا</t>
  </si>
  <si>
    <t>爱沙尼亚</t>
  </si>
  <si>
    <t>Estonia</t>
  </si>
  <si>
    <t>Эстония</t>
  </si>
  <si>
    <t>EE</t>
  </si>
  <si>
    <t>EST</t>
  </si>
  <si>
    <t>ESTONIA</t>
  </si>
  <si>
    <t>جمهورية إستونيا</t>
  </si>
  <si>
    <t>爱沙尼亚共和国</t>
  </si>
  <si>
    <t>the Republic of Estonia</t>
  </si>
  <si>
    <t>la République d'Estonie</t>
  </si>
  <si>
    <t>Estonie (l') [fém.]</t>
  </si>
  <si>
    <t>Эстонская Республика</t>
  </si>
  <si>
    <t>la República de Estonia</t>
  </si>
  <si>
    <t>Tallinn</t>
  </si>
  <si>
    <t>1H</t>
  </si>
  <si>
    <t>EN</t>
  </si>
  <si>
    <t>et,ru</t>
  </si>
  <si>
    <t>er</t>
  </si>
  <si>
    <t>.ee</t>
  </si>
  <si>
    <t>EO</t>
  </si>
  <si>
    <t>إثيوبيا</t>
  </si>
  <si>
    <t>埃塞俄比亚</t>
  </si>
  <si>
    <t>Ethiopia</t>
  </si>
  <si>
    <t>Etiopía</t>
  </si>
  <si>
    <t>Эфиопия</t>
  </si>
  <si>
    <t>ETH</t>
  </si>
  <si>
    <t>ETB</t>
  </si>
  <si>
    <t>ETHIOPIA</t>
  </si>
  <si>
    <t>Ethiopian Birr</t>
  </si>
  <si>
    <t>جمهورية إثيوبيا الديمقراطية الاتحادية</t>
  </si>
  <si>
    <t>埃塞俄比亚联邦民主共和国</t>
  </si>
  <si>
    <t>the Federal Democratic Republic of Ethiopia</t>
  </si>
  <si>
    <t>la République fédérale démocratique d'Éthiopie</t>
  </si>
  <si>
    <t>Éthiopie (l') [fém.]</t>
  </si>
  <si>
    <t>Федеративная Демократическая Республика Эфиопия</t>
  </si>
  <si>
    <t>la República Democrática Federal de Etiopía</t>
  </si>
  <si>
    <t>Addis Ababa</t>
  </si>
  <si>
    <t>H5</t>
  </si>
  <si>
    <t>am,en-ET,om-ET,ti-ET,so-ET,sid</t>
  </si>
  <si>
    <t>et</t>
  </si>
  <si>
    <t>.et</t>
  </si>
  <si>
    <t>جزر فوكلاند (مالفيناس)</t>
  </si>
  <si>
    <t>福克兰群岛(马尔维纳斯)</t>
  </si>
  <si>
    <t>Falkland Islands (Malvinas)</t>
  </si>
  <si>
    <t>FK</t>
  </si>
  <si>
    <t>FLK</t>
  </si>
  <si>
    <t>Falkland Islands</t>
  </si>
  <si>
    <t>Stanley</t>
  </si>
  <si>
    <t>en-FK</t>
  </si>
  <si>
    <t>fk</t>
  </si>
  <si>
    <t>.fk</t>
  </si>
  <si>
    <t>جزر فايرو</t>
  </si>
  <si>
    <t>法罗群岛</t>
  </si>
  <si>
    <t>Faroe Islands</t>
  </si>
  <si>
    <t>FO</t>
  </si>
  <si>
    <t>FRO</t>
  </si>
  <si>
    <t>FAROE ISLANDS</t>
  </si>
  <si>
    <t>Torshavn</t>
  </si>
  <si>
    <t>H6</t>
  </si>
  <si>
    <t>FAR</t>
  </si>
  <si>
    <t>fo,da-FO</t>
  </si>
  <si>
    <t>fa</t>
  </si>
  <si>
    <t>.fo</t>
  </si>
  <si>
    <t>FA</t>
  </si>
  <si>
    <t>Part of DK</t>
  </si>
  <si>
    <t>فيجي</t>
  </si>
  <si>
    <t>斐济</t>
  </si>
  <si>
    <t>Fiji</t>
  </si>
  <si>
    <t>Фиджи</t>
  </si>
  <si>
    <t>FJ</t>
  </si>
  <si>
    <t>FJI</t>
  </si>
  <si>
    <t>FJD</t>
  </si>
  <si>
    <t>FIJI</t>
  </si>
  <si>
    <t>Fiji Dollar</t>
  </si>
  <si>
    <t>جمهورية فيجي</t>
  </si>
  <si>
    <t>斐济共和国</t>
  </si>
  <si>
    <t>the Republic of Fiji</t>
  </si>
  <si>
    <t>la République des Fidji</t>
  </si>
  <si>
    <t>Fidji (les) [fém.]</t>
  </si>
  <si>
    <t>Республика  Фиджи</t>
  </si>
  <si>
    <t>la República de Fiji</t>
  </si>
  <si>
    <t>Suva</t>
  </si>
  <si>
    <t>H8</t>
  </si>
  <si>
    <t>FIJ</t>
  </si>
  <si>
    <t>en-FJ,fj</t>
  </si>
  <si>
    <t>fj</t>
  </si>
  <si>
    <t>Melanesia</t>
  </si>
  <si>
    <t>.fj</t>
  </si>
  <si>
    <t>فنلندا</t>
  </si>
  <si>
    <t>芬兰</t>
  </si>
  <si>
    <t>Finland</t>
  </si>
  <si>
    <t>Finlandia</t>
  </si>
  <si>
    <t>Финляндия</t>
  </si>
  <si>
    <t>FI</t>
  </si>
  <si>
    <t>FIN</t>
  </si>
  <si>
    <t>FINLAND</t>
  </si>
  <si>
    <t>جمهورية فنلندا</t>
  </si>
  <si>
    <t>芬兰共和国</t>
  </si>
  <si>
    <t>the Republic of Finland</t>
  </si>
  <si>
    <t>la République de Finlande</t>
  </si>
  <si>
    <t>Finlande (la)</t>
  </si>
  <si>
    <t>Финляндская Республика</t>
  </si>
  <si>
    <t>la República de Finlandia</t>
  </si>
  <si>
    <t>Helsinki</t>
  </si>
  <si>
    <t>H9</t>
  </si>
  <si>
    <t>fi-FI,sv-FI,smn</t>
  </si>
  <si>
    <t>fi</t>
  </si>
  <si>
    <t>.fi</t>
  </si>
  <si>
    <t>فرنسا</t>
  </si>
  <si>
    <t>法国</t>
  </si>
  <si>
    <t>France</t>
  </si>
  <si>
    <t>Francia</t>
  </si>
  <si>
    <t>Франция</t>
  </si>
  <si>
    <t>FRA</t>
  </si>
  <si>
    <t>FRANCE</t>
  </si>
  <si>
    <t>الجمهورية الفرنسية</t>
  </si>
  <si>
    <t>法兰西共和国</t>
  </si>
  <si>
    <t>the French Republic</t>
  </si>
  <si>
    <t>la République française</t>
  </si>
  <si>
    <t>France (la)</t>
  </si>
  <si>
    <t>Французская Республика</t>
  </si>
  <si>
    <t>la República Francesa</t>
  </si>
  <si>
    <t>Paris</t>
  </si>
  <si>
    <t>I0</t>
  </si>
  <si>
    <t>fr-FR,frp,br,co,ca,eu,oc</t>
  </si>
  <si>
    <t>fr</t>
  </si>
  <si>
    <t>.fr</t>
  </si>
  <si>
    <t>غيانا الفرنسية</t>
  </si>
  <si>
    <t>法属圭亚那</t>
  </si>
  <si>
    <t>French Guiana</t>
  </si>
  <si>
    <t>GF</t>
  </si>
  <si>
    <t>GUF</t>
  </si>
  <si>
    <t>FRENCH GUIANA</t>
  </si>
  <si>
    <t>Cayenne</t>
  </si>
  <si>
    <t>I3</t>
  </si>
  <si>
    <t>FG</t>
  </si>
  <si>
    <t>FGU</t>
  </si>
  <si>
    <t>fr-GF</t>
  </si>
  <si>
    <t>fg</t>
  </si>
  <si>
    <t>.gf</t>
  </si>
  <si>
    <t>Part of FR</t>
  </si>
  <si>
    <t>بولينيزيا الفرنسية</t>
  </si>
  <si>
    <t>法属波利尼西亚</t>
  </si>
  <si>
    <t>French Polynesia</t>
  </si>
  <si>
    <t>PF</t>
  </si>
  <si>
    <t>PYF</t>
  </si>
  <si>
    <t>XPF</t>
  </si>
  <si>
    <t>FRENCH POLYNESIA</t>
  </si>
  <si>
    <t>CFP Franc</t>
  </si>
  <si>
    <t>Papeete</t>
  </si>
  <si>
    <t>I4</t>
  </si>
  <si>
    <t>TAH</t>
  </si>
  <si>
    <t>FP</t>
  </si>
  <si>
    <t>FPO</t>
  </si>
  <si>
    <t>OCE</t>
  </si>
  <si>
    <t>fr-PF,ty</t>
  </si>
  <si>
    <t>fp</t>
  </si>
  <si>
    <t>.pf</t>
  </si>
  <si>
    <t>Territory of FR</t>
  </si>
  <si>
    <t>الأراضي الفرنسية الجنوبية الجنوبية</t>
  </si>
  <si>
    <t>法属南方领地</t>
  </si>
  <si>
    <t>French Southern Territories</t>
  </si>
  <si>
    <t>TF</t>
  </si>
  <si>
    <t>ATF</t>
  </si>
  <si>
    <t>FRENCH SOUTHERN TERRITORIES</t>
  </si>
  <si>
    <t>Port-aux-Francais</t>
  </si>
  <si>
    <t>2C</t>
  </si>
  <si>
    <t>FS</t>
  </si>
  <si>
    <t>fs</t>
  </si>
  <si>
    <t>.tf</t>
  </si>
  <si>
    <t>غابون</t>
  </si>
  <si>
    <t>加蓬</t>
  </si>
  <si>
    <t>Gabon</t>
  </si>
  <si>
    <t>Габон</t>
  </si>
  <si>
    <t>GA</t>
  </si>
  <si>
    <t>GAB</t>
  </si>
  <si>
    <t>GABON</t>
  </si>
  <si>
    <t>جمهورية الغابون</t>
  </si>
  <si>
    <t>加蓬共和国</t>
  </si>
  <si>
    <t>the Gabonese Republic</t>
  </si>
  <si>
    <t>la République gabonaise</t>
  </si>
  <si>
    <t>Gabon (le)</t>
  </si>
  <si>
    <t>Габонская Республика</t>
  </si>
  <si>
    <t>la República Gabonesa</t>
  </si>
  <si>
    <t>Gabón (el)</t>
  </si>
  <si>
    <t>Libreville</t>
  </si>
  <si>
    <t>G</t>
  </si>
  <si>
    <t>I5</t>
  </si>
  <si>
    <t>fr-GA</t>
  </si>
  <si>
    <t>go</t>
  </si>
  <si>
    <t>.ga</t>
  </si>
  <si>
    <t>GO</t>
  </si>
  <si>
    <t>غامبيا</t>
  </si>
  <si>
    <t>冈比亚</t>
  </si>
  <si>
    <t>Gambia</t>
  </si>
  <si>
    <t>Гамбия</t>
  </si>
  <si>
    <t>GM</t>
  </si>
  <si>
    <t>GMB</t>
  </si>
  <si>
    <t>GMD</t>
  </si>
  <si>
    <t>GAMBIA</t>
  </si>
  <si>
    <t>Dalasi</t>
  </si>
  <si>
    <t>جمهورية غامبيا</t>
  </si>
  <si>
    <t>冈比亚共和国</t>
  </si>
  <si>
    <t>the Republic of the Gambia</t>
  </si>
  <si>
    <t>Gambia (the)</t>
  </si>
  <si>
    <t>la République de Gambie</t>
  </si>
  <si>
    <t>Gambie (la)</t>
  </si>
  <si>
    <t>Республика Гамбия</t>
  </si>
  <si>
    <t>la República de Gambia</t>
  </si>
  <si>
    <t>Banjul</t>
  </si>
  <si>
    <t>WAG</t>
  </si>
  <si>
    <t>I6</t>
  </si>
  <si>
    <t>GAM</t>
  </si>
  <si>
    <t>en-GM,mnk,wof,wo,ff</t>
  </si>
  <si>
    <t>gm</t>
  </si>
  <si>
    <t>.gm</t>
  </si>
  <si>
    <t>جورجيا</t>
  </si>
  <si>
    <t>格鲁吉亚</t>
  </si>
  <si>
    <t>Georgia</t>
  </si>
  <si>
    <t>Грузия</t>
  </si>
  <si>
    <t>GE</t>
  </si>
  <si>
    <t>GEO</t>
  </si>
  <si>
    <t>GEL</t>
  </si>
  <si>
    <t>GEORGIA</t>
  </si>
  <si>
    <t>Lari</t>
  </si>
  <si>
    <t>la Géorgie</t>
  </si>
  <si>
    <t>Géorgie (la)</t>
  </si>
  <si>
    <t>Tbilisi</t>
  </si>
  <si>
    <t>2Q</t>
  </si>
  <si>
    <t>GG</t>
  </si>
  <si>
    <t>ka,ru,hy,az</t>
  </si>
  <si>
    <t>gs</t>
  </si>
  <si>
    <t>.ge</t>
  </si>
  <si>
    <t>ألمانيا</t>
  </si>
  <si>
    <t>德国</t>
  </si>
  <si>
    <t>Germany</t>
  </si>
  <si>
    <t>Alemania</t>
  </si>
  <si>
    <t>Германия</t>
  </si>
  <si>
    <t>DEU</t>
  </si>
  <si>
    <t>GERMANY</t>
  </si>
  <si>
    <t>جمهورية ألمانيا الاتحادية</t>
  </si>
  <si>
    <t>德意志联邦共和国</t>
  </si>
  <si>
    <t>the Federal Republic of Germany</t>
  </si>
  <si>
    <t>la République fédérale d'Allemagne</t>
  </si>
  <si>
    <t>Allemagne (l') [fém.]</t>
  </si>
  <si>
    <t>Федеративная Республика Германия</t>
  </si>
  <si>
    <t>la República Federal de Alemania</t>
  </si>
  <si>
    <t>Berlin</t>
  </si>
  <si>
    <t>D</t>
  </si>
  <si>
    <t>2M</t>
  </si>
  <si>
    <t>GER</t>
  </si>
  <si>
    <t>de</t>
  </si>
  <si>
    <t>gw</t>
  </si>
  <si>
    <t>.de</t>
  </si>
  <si>
    <t>DL</t>
  </si>
  <si>
    <t>غانا</t>
  </si>
  <si>
    <t>加纳</t>
  </si>
  <si>
    <t>Ghana</t>
  </si>
  <si>
    <t>Гана</t>
  </si>
  <si>
    <t>GH</t>
  </si>
  <si>
    <t>GHA</t>
  </si>
  <si>
    <t>GHS</t>
  </si>
  <si>
    <t>GHANA</t>
  </si>
  <si>
    <t>Ghana Cedi</t>
  </si>
  <si>
    <t>جمهورية غانا</t>
  </si>
  <si>
    <t>加纳共和国</t>
  </si>
  <si>
    <t>the Republic of Ghana</t>
  </si>
  <si>
    <t>la République du Ghana</t>
  </si>
  <si>
    <t>Ghana (le)</t>
  </si>
  <si>
    <t>Республика Гана</t>
  </si>
  <si>
    <t>la República de Ghana</t>
  </si>
  <si>
    <t>Accra</t>
  </si>
  <si>
    <t>J0</t>
  </si>
  <si>
    <t>en-GH,ak,ee,tw</t>
  </si>
  <si>
    <t>gh</t>
  </si>
  <si>
    <t>.gh</t>
  </si>
  <si>
    <t>جبل طارق</t>
  </si>
  <si>
    <t>直布罗陀</t>
  </si>
  <si>
    <t>Gibraltar</t>
  </si>
  <si>
    <t>GI</t>
  </si>
  <si>
    <t>GIB</t>
  </si>
  <si>
    <t>GIP</t>
  </si>
  <si>
    <t>GIBRALTAR</t>
  </si>
  <si>
    <t>Gibraltar Pound</t>
  </si>
  <si>
    <t>GBZ</t>
  </si>
  <si>
    <t>J1</t>
  </si>
  <si>
    <t>en-GI,es,it,pt</t>
  </si>
  <si>
    <t>gi</t>
  </si>
  <si>
    <t>.gi</t>
  </si>
  <si>
    <t>اليونان</t>
  </si>
  <si>
    <t>希腊</t>
  </si>
  <si>
    <t>Greece</t>
  </si>
  <si>
    <t>Grecia</t>
  </si>
  <si>
    <t>Греция</t>
  </si>
  <si>
    <t>GR</t>
  </si>
  <si>
    <t>GRC</t>
  </si>
  <si>
    <t>GREECE</t>
  </si>
  <si>
    <t>الجمهورية الهيلينية</t>
  </si>
  <si>
    <t>希腊共和国</t>
  </si>
  <si>
    <t>the Hellenic Republic</t>
  </si>
  <si>
    <t>la République hellénique</t>
  </si>
  <si>
    <t>Grèce (la)</t>
  </si>
  <si>
    <t>Греческая Республика</t>
  </si>
  <si>
    <t>la República Helénica</t>
  </si>
  <si>
    <t>Athens</t>
  </si>
  <si>
    <t>J3</t>
  </si>
  <si>
    <t>GRE</t>
  </si>
  <si>
    <t>el-GR,en,fr</t>
  </si>
  <si>
    <t>gr</t>
  </si>
  <si>
    <t>.gr</t>
  </si>
  <si>
    <t>غرينلند</t>
  </si>
  <si>
    <t>格陵兰</t>
  </si>
  <si>
    <t>Greenland</t>
  </si>
  <si>
    <t>GL</t>
  </si>
  <si>
    <t>GRL</t>
  </si>
  <si>
    <t>GREENLAND</t>
  </si>
  <si>
    <t>Nuuk</t>
  </si>
  <si>
    <t>J4</t>
  </si>
  <si>
    <t>kl,da-GL,en</t>
  </si>
  <si>
    <t>gl</t>
  </si>
  <si>
    <t>.gl</t>
  </si>
  <si>
    <t>غرينادا</t>
  </si>
  <si>
    <t>格林纳达</t>
  </si>
  <si>
    <t>Grenada</t>
  </si>
  <si>
    <t>Granada</t>
  </si>
  <si>
    <t>Гренада</t>
  </si>
  <si>
    <t>GD</t>
  </si>
  <si>
    <t>GRD</t>
  </si>
  <si>
    <t>GRENADA</t>
  </si>
  <si>
    <t>la Grenade</t>
  </si>
  <si>
    <t>Grenade (la)</t>
  </si>
  <si>
    <t>St. George's</t>
  </si>
  <si>
    <t>WG</t>
  </si>
  <si>
    <t>1-473</t>
  </si>
  <si>
    <t>J5</t>
  </si>
  <si>
    <t>GRN</t>
  </si>
  <si>
    <t>GJ</t>
  </si>
  <si>
    <t>en-GD</t>
  </si>
  <si>
    <t>gd</t>
  </si>
  <si>
    <t>.gd</t>
  </si>
  <si>
    <t>غواديلوب</t>
  </si>
  <si>
    <t>瓜德罗普</t>
  </si>
  <si>
    <t>Guadeloupe</t>
  </si>
  <si>
    <t>GP</t>
  </si>
  <si>
    <t>GLP</t>
  </si>
  <si>
    <t>GUADELOUPE</t>
  </si>
  <si>
    <t>Basse-Terre</t>
  </si>
  <si>
    <t>J6</t>
  </si>
  <si>
    <t>GUD</t>
  </si>
  <si>
    <t>GDL</t>
  </si>
  <si>
    <t>fr-GP</t>
  </si>
  <si>
    <t>gp</t>
  </si>
  <si>
    <t>.gp</t>
  </si>
  <si>
    <t>MF</t>
  </si>
  <si>
    <t>غوام</t>
  </si>
  <si>
    <t>关岛</t>
  </si>
  <si>
    <t>Guam</t>
  </si>
  <si>
    <t>GU</t>
  </si>
  <si>
    <t>GUM</t>
  </si>
  <si>
    <t>GUAM</t>
  </si>
  <si>
    <t>Hagatna</t>
  </si>
  <si>
    <t>1-671</t>
  </si>
  <si>
    <t>en-GU,ch-GU</t>
  </si>
  <si>
    <t>gu</t>
  </si>
  <si>
    <t>Micronesia</t>
  </si>
  <si>
    <t>.gu</t>
  </si>
  <si>
    <t>غواتيمالا</t>
  </si>
  <si>
    <t>危地马拉</t>
  </si>
  <si>
    <t>Guatemala</t>
  </si>
  <si>
    <t>Гватемала</t>
  </si>
  <si>
    <t>GT</t>
  </si>
  <si>
    <t>GTM</t>
  </si>
  <si>
    <t>GTQ</t>
  </si>
  <si>
    <t>GUATEMALA</t>
  </si>
  <si>
    <t>Quetzal</t>
  </si>
  <si>
    <t>جمهورية غواتيمالا</t>
  </si>
  <si>
    <t>危地马拉共和国</t>
  </si>
  <si>
    <t>the Republic of Guatemala</t>
  </si>
  <si>
    <t>la République du Guatemala</t>
  </si>
  <si>
    <t>Guatemala (le)</t>
  </si>
  <si>
    <t>Республика Гватемала</t>
  </si>
  <si>
    <t>la República de Guatemala</t>
  </si>
  <si>
    <t>Guatemala City</t>
  </si>
  <si>
    <t>GCA</t>
  </si>
  <si>
    <t>J8</t>
  </si>
  <si>
    <t>GUA</t>
  </si>
  <si>
    <t>es-GT</t>
  </si>
  <si>
    <t>gt</t>
  </si>
  <si>
    <t>.gt</t>
  </si>
  <si>
    <t>غيرنزي</t>
  </si>
  <si>
    <t>根西</t>
  </si>
  <si>
    <t>Guernsey</t>
  </si>
  <si>
    <t>GGY</t>
  </si>
  <si>
    <t>GUERNSEY</t>
  </si>
  <si>
    <t>Pound Sterling</t>
  </si>
  <si>
    <t>St Peter Port</t>
  </si>
  <si>
    <t>GBG</t>
  </si>
  <si>
    <t>Y7</t>
  </si>
  <si>
    <t>GK</t>
  </si>
  <si>
    <t>Channel Islands</t>
  </si>
  <si>
    <t>en,fr</t>
  </si>
  <si>
    <t>uik</t>
  </si>
  <si>
    <t>.gg</t>
  </si>
  <si>
    <t>Crown dependency of GB</t>
  </si>
  <si>
    <t>غينيا</t>
  </si>
  <si>
    <t>几内亚</t>
  </si>
  <si>
    <t>Guinea</t>
  </si>
  <si>
    <t>Гвинея</t>
  </si>
  <si>
    <t>GN</t>
  </si>
  <si>
    <t>GIN</t>
  </si>
  <si>
    <t>GNF</t>
  </si>
  <si>
    <t>GUINEA</t>
  </si>
  <si>
    <t>Guinean Franc</t>
  </si>
  <si>
    <t>جمهورية غينيا</t>
  </si>
  <si>
    <t>几内亚共和国</t>
  </si>
  <si>
    <t>the Republic of Guinea</t>
  </si>
  <si>
    <t>la République de Guinée</t>
  </si>
  <si>
    <t>Guinée (la)</t>
  </si>
  <si>
    <t>Гвинейская Республика</t>
  </si>
  <si>
    <t>la República de Guinea</t>
  </si>
  <si>
    <t>Conakry</t>
  </si>
  <si>
    <t>RG</t>
  </si>
  <si>
    <t>J9</t>
  </si>
  <si>
    <t>GUI</t>
  </si>
  <si>
    <t>GV</t>
  </si>
  <si>
    <t>fr-GN</t>
  </si>
  <si>
    <t>gv</t>
  </si>
  <si>
    <t>.gn</t>
  </si>
  <si>
    <t>غينيا - بيساو</t>
  </si>
  <si>
    <t>几内亚比绍</t>
  </si>
  <si>
    <t>Guinea-Bissau</t>
  </si>
  <si>
    <t>Гвинея-Бисау</t>
  </si>
  <si>
    <t>GW</t>
  </si>
  <si>
    <t>GNB</t>
  </si>
  <si>
    <t>GUINEA-BISSAU</t>
  </si>
  <si>
    <t>جمهورية غينيا - بيساو</t>
  </si>
  <si>
    <t>几内亚比绍共和国</t>
  </si>
  <si>
    <t>the Republic of Guinea-Bissau</t>
  </si>
  <si>
    <t>la République de Guinée-Bissau</t>
  </si>
  <si>
    <t>Guinée-Bissau (la)</t>
  </si>
  <si>
    <t>Республика Гвинея-Бисау</t>
  </si>
  <si>
    <t>la República de Guinea-Bissau</t>
  </si>
  <si>
    <t>Bissau</t>
  </si>
  <si>
    <t>S0</t>
  </si>
  <si>
    <t>PU</t>
  </si>
  <si>
    <t>GBS</t>
  </si>
  <si>
    <t>pt-GW,pov</t>
  </si>
  <si>
    <t>pg</t>
  </si>
  <si>
    <t>.gw</t>
  </si>
  <si>
    <t>غيانا</t>
  </si>
  <si>
    <t>圭亚那</t>
  </si>
  <si>
    <t>Guyana</t>
  </si>
  <si>
    <t>Гайана</t>
  </si>
  <si>
    <t>GY</t>
  </si>
  <si>
    <t>GUY</t>
  </si>
  <si>
    <t>GYD</t>
  </si>
  <si>
    <t>GUYANA</t>
  </si>
  <si>
    <t>Guyana Dollar</t>
  </si>
  <si>
    <t>جمهورية غيانا</t>
  </si>
  <si>
    <t>圭亚那共和国</t>
  </si>
  <si>
    <t>the Republic of Guyana</t>
  </si>
  <si>
    <t>la République du Guyana</t>
  </si>
  <si>
    <t>Guyana (le)</t>
  </si>
  <si>
    <t>Республика Гайана</t>
  </si>
  <si>
    <t>la República de Guyana</t>
  </si>
  <si>
    <t>Georgetown</t>
  </si>
  <si>
    <t>K0</t>
  </si>
  <si>
    <t>en-GY</t>
  </si>
  <si>
    <t>gy</t>
  </si>
  <si>
    <t>.gy</t>
  </si>
  <si>
    <t>هايتي</t>
  </si>
  <si>
    <t>海地</t>
  </si>
  <si>
    <t>Haiti</t>
  </si>
  <si>
    <t>Haití</t>
  </si>
  <si>
    <t>Гаити</t>
  </si>
  <si>
    <t>HT</t>
  </si>
  <si>
    <t>HTI</t>
  </si>
  <si>
    <t>HTG,USD</t>
  </si>
  <si>
    <t>HAITI</t>
  </si>
  <si>
    <t>Gourde,US Dollar</t>
  </si>
  <si>
    <t>جمهورية هايتي</t>
  </si>
  <si>
    <t>海地共和国</t>
  </si>
  <si>
    <t>the Republic of Haiti</t>
  </si>
  <si>
    <t>la République d'Haïti</t>
  </si>
  <si>
    <t>Haïti [masc.]</t>
  </si>
  <si>
    <t>Республика Гаити</t>
  </si>
  <si>
    <t>la República de Haití</t>
  </si>
  <si>
    <t>Port-au-Prince</t>
  </si>
  <si>
    <t>K1</t>
  </si>
  <si>
    <t>HAI</t>
  </si>
  <si>
    <t>HA</t>
  </si>
  <si>
    <t>ht,fr-HT</t>
  </si>
  <si>
    <t>ht</t>
  </si>
  <si>
    <t>.ht</t>
  </si>
  <si>
    <t>جزيرة هيرد وجزر ماكدونالد</t>
  </si>
  <si>
    <t>赫德岛和麦克唐纳岛</t>
  </si>
  <si>
    <t>Heard Island and McDonald Islands</t>
  </si>
  <si>
    <t>HM</t>
  </si>
  <si>
    <t>HMD</t>
  </si>
  <si>
    <t>HEARD ISLAND AND MCDONALD ISLANDS</t>
  </si>
  <si>
    <t>Heard &amp; McDonald Islands</t>
  </si>
  <si>
    <t>K4</t>
  </si>
  <si>
    <t>hm</t>
  </si>
  <si>
    <t>.hm</t>
  </si>
  <si>
    <t>الكرسي الرسولي</t>
  </si>
  <si>
    <t>教廷</t>
  </si>
  <si>
    <t>Holy See</t>
  </si>
  <si>
    <t>Святой Престол</t>
  </si>
  <si>
    <t>VA</t>
  </si>
  <si>
    <t>VAT</t>
  </si>
  <si>
    <t>HOLY SEE</t>
  </si>
  <si>
    <t>الكرسي الرسولي  *</t>
  </si>
  <si>
    <t>教廷  *</t>
  </si>
  <si>
    <t>the Holy See</t>
  </si>
  <si>
    <t>Holy See (the)  *</t>
  </si>
  <si>
    <t>le Saint-Siège</t>
  </si>
  <si>
    <t>Saint-Siège (le)  *</t>
  </si>
  <si>
    <t>Святой Престол  *</t>
  </si>
  <si>
    <t>la Santa Sede</t>
  </si>
  <si>
    <t>Santa Sede (la)  *</t>
  </si>
  <si>
    <t>Vatican City</t>
  </si>
  <si>
    <t>V</t>
  </si>
  <si>
    <t>39-06</t>
  </si>
  <si>
    <t>VT</t>
  </si>
  <si>
    <t>CVA</t>
  </si>
  <si>
    <t>la,it,fr</t>
  </si>
  <si>
    <t>vc</t>
  </si>
  <si>
    <t>.va</t>
  </si>
  <si>
    <t>هندوراس</t>
  </si>
  <si>
    <t>洪都拉斯</t>
  </si>
  <si>
    <t>Honduras</t>
  </si>
  <si>
    <t>Гондурас</t>
  </si>
  <si>
    <t>HN</t>
  </si>
  <si>
    <t>HND</t>
  </si>
  <si>
    <t>HNL</t>
  </si>
  <si>
    <t>HONDURAS</t>
  </si>
  <si>
    <t>Lempira</t>
  </si>
  <si>
    <t>جمهورية هندوراس</t>
  </si>
  <si>
    <t>洪都拉斯共和国</t>
  </si>
  <si>
    <t>the Republic of Honduras</t>
  </si>
  <si>
    <t>la République du Honduras</t>
  </si>
  <si>
    <t>Honduras (le)</t>
  </si>
  <si>
    <t>Республика Гондурас</t>
  </si>
  <si>
    <t>la República de Honduras</t>
  </si>
  <si>
    <t>Tegucigalpa</t>
  </si>
  <si>
    <t>K2</t>
  </si>
  <si>
    <t>HON</t>
  </si>
  <si>
    <t>HO</t>
  </si>
  <si>
    <t>es-HN</t>
  </si>
  <si>
    <t>ho</t>
  </si>
  <si>
    <t>.hn</t>
  </si>
  <si>
    <t>هنغاريا</t>
  </si>
  <si>
    <t>匈牙利</t>
  </si>
  <si>
    <t>Hungary</t>
  </si>
  <si>
    <t>Hungría</t>
  </si>
  <si>
    <t>Венгрия</t>
  </si>
  <si>
    <t>HU</t>
  </si>
  <si>
    <t>HUN</t>
  </si>
  <si>
    <t>HUF</t>
  </si>
  <si>
    <t>HUNGARY</t>
  </si>
  <si>
    <t>Forint</t>
  </si>
  <si>
    <t>la Hongrie</t>
  </si>
  <si>
    <t>Hongrie (la)</t>
  </si>
  <si>
    <t>Budapest</t>
  </si>
  <si>
    <t>H</t>
  </si>
  <si>
    <t>K5</t>
  </si>
  <si>
    <t>HNG</t>
  </si>
  <si>
    <t>hu-HU</t>
  </si>
  <si>
    <t>hu</t>
  </si>
  <si>
    <t>.hu</t>
  </si>
  <si>
    <t>آيسلندا</t>
  </si>
  <si>
    <t>冰岛</t>
  </si>
  <si>
    <t>Iceland</t>
  </si>
  <si>
    <t>Islandia</t>
  </si>
  <si>
    <t>Исландия</t>
  </si>
  <si>
    <t>IS</t>
  </si>
  <si>
    <t>ISL</t>
  </si>
  <si>
    <t>ISK</t>
  </si>
  <si>
    <t>ICELAND</t>
  </si>
  <si>
    <t>Iceland Krona</t>
  </si>
  <si>
    <t>جمهورية آيسلندا</t>
  </si>
  <si>
    <t>冰岛共和国</t>
  </si>
  <si>
    <t>the Republic of Iceland</t>
  </si>
  <si>
    <t>la République d'Islande</t>
  </si>
  <si>
    <t>Islande (l') [fém.]</t>
  </si>
  <si>
    <t>Республика Исландия</t>
  </si>
  <si>
    <t>la República de Islandia</t>
  </si>
  <si>
    <t>Reykjavik</t>
  </si>
  <si>
    <t>K6</t>
  </si>
  <si>
    <t>is,en,de,da,sv,no</t>
  </si>
  <si>
    <t>ic</t>
  </si>
  <si>
    <t>.is</t>
  </si>
  <si>
    <t>IL</t>
  </si>
  <si>
    <t>الهند</t>
  </si>
  <si>
    <t>印度</t>
  </si>
  <si>
    <t>India</t>
  </si>
  <si>
    <t>Индия</t>
  </si>
  <si>
    <t>IN</t>
  </si>
  <si>
    <t>IND</t>
  </si>
  <si>
    <t>INR</t>
  </si>
  <si>
    <t>INDIA</t>
  </si>
  <si>
    <t>Indian Rupee</t>
  </si>
  <si>
    <t>جمهورية الهند</t>
  </si>
  <si>
    <t>印度共和国</t>
  </si>
  <si>
    <t>the Republic of India</t>
  </si>
  <si>
    <t>la République de l'Inde</t>
  </si>
  <si>
    <t>Inde (l') [fém.]</t>
  </si>
  <si>
    <t>Республика Индия</t>
  </si>
  <si>
    <t>la República de la India</t>
  </si>
  <si>
    <t>India (la)</t>
  </si>
  <si>
    <t>New Delhi</t>
  </si>
  <si>
    <t>K7</t>
  </si>
  <si>
    <t>en-IN,hi,bn,te,mr,ta,ur,gu,kn,ml,or,pa,as,bh,sat,ks,ne,sd,kok,doi,mni,sit,sa,fr,lus,inc</t>
  </si>
  <si>
    <t>ii</t>
  </si>
  <si>
    <t>.in</t>
  </si>
  <si>
    <t>إندونيسيا</t>
  </si>
  <si>
    <t>印度尼西亚</t>
  </si>
  <si>
    <t>Indonesia</t>
  </si>
  <si>
    <t>Индонезия</t>
  </si>
  <si>
    <t>ID</t>
  </si>
  <si>
    <t>IDN</t>
  </si>
  <si>
    <t>IDR</t>
  </si>
  <si>
    <t>INDONESIA</t>
  </si>
  <si>
    <t>Rupiah</t>
  </si>
  <si>
    <t>جمهورية إندونيسيا</t>
  </si>
  <si>
    <t>印度尼西亚共和国</t>
  </si>
  <si>
    <t>the Republic of Indonesia</t>
  </si>
  <si>
    <t>la République d'Indonésie</t>
  </si>
  <si>
    <t>Indonésie (l') [fém.]</t>
  </si>
  <si>
    <t>Республика Индонезия</t>
  </si>
  <si>
    <t>la República de Indonesia</t>
  </si>
  <si>
    <t>Jakarta</t>
  </si>
  <si>
    <t>RI</t>
  </si>
  <si>
    <t>K8</t>
  </si>
  <si>
    <t>INA</t>
  </si>
  <si>
    <t>INS</t>
  </si>
  <si>
    <t>id,en,nl,jv</t>
  </si>
  <si>
    <t>io</t>
  </si>
  <si>
    <t>.id</t>
  </si>
  <si>
    <t>إيران (جمهورية - الإسلامية)</t>
  </si>
  <si>
    <t>伊朗(伊斯兰共和国)</t>
  </si>
  <si>
    <t>Iran (Islamic Republic of)</t>
  </si>
  <si>
    <t>Irán (República Islámica del)</t>
  </si>
  <si>
    <t>Iran (République islamique d')</t>
  </si>
  <si>
    <t>Иран (Исламская Республика)</t>
  </si>
  <si>
    <t>IR</t>
  </si>
  <si>
    <t>IRN</t>
  </si>
  <si>
    <t>IRR</t>
  </si>
  <si>
    <t>IRAN (ISLAMIC REPUBLIC OF)</t>
  </si>
  <si>
    <t>Iranian Rial</t>
  </si>
  <si>
    <t>جمهورية إيران الإسلامية</t>
  </si>
  <si>
    <t>伊朗伊斯兰共和国</t>
  </si>
  <si>
    <t>伊朗（伊斯兰共和国）</t>
  </si>
  <si>
    <t>the Islamic Republic of Iran</t>
  </si>
  <si>
    <t>la République islamique d'Iran</t>
  </si>
  <si>
    <t>Исламская Республика Иран</t>
  </si>
  <si>
    <t>la República Islámica del Irán</t>
  </si>
  <si>
    <t>Iran</t>
  </si>
  <si>
    <t>Tehran</t>
  </si>
  <si>
    <t>IRI</t>
  </si>
  <si>
    <t>fa-IR,ku</t>
  </si>
  <si>
    <t>ir</t>
  </si>
  <si>
    <t>.ir</t>
  </si>
  <si>
    <t>العراق</t>
  </si>
  <si>
    <t>伊拉克</t>
  </si>
  <si>
    <t>Iraq</t>
  </si>
  <si>
    <t>Ирак</t>
  </si>
  <si>
    <t>IQ</t>
  </si>
  <si>
    <t>IRQ</t>
  </si>
  <si>
    <t>IQD</t>
  </si>
  <si>
    <t>IRAQ</t>
  </si>
  <si>
    <t>Iraqi Dinar</t>
  </si>
  <si>
    <t>جمهورية العراق</t>
  </si>
  <si>
    <t>伊拉克共和国</t>
  </si>
  <si>
    <t>the Republic of Iraq</t>
  </si>
  <si>
    <t>la République d'Iraq</t>
  </si>
  <si>
    <t>Iraq (l') [masc.]</t>
  </si>
  <si>
    <t>Республика Ирак</t>
  </si>
  <si>
    <t>la República del Iraq</t>
  </si>
  <si>
    <t>Iraq (el)</t>
  </si>
  <si>
    <t>Baghdad</t>
  </si>
  <si>
    <t>L0</t>
  </si>
  <si>
    <t>IZ</t>
  </si>
  <si>
    <t>ar-IQ,ku,hy</t>
  </si>
  <si>
    <t>iq</t>
  </si>
  <si>
    <t>.iq</t>
  </si>
  <si>
    <t>آيرلندا</t>
  </si>
  <si>
    <t>爱尔兰</t>
  </si>
  <si>
    <t>Ireland</t>
  </si>
  <si>
    <t>Irlanda</t>
  </si>
  <si>
    <t>Ирландия</t>
  </si>
  <si>
    <t>IRL</t>
  </si>
  <si>
    <t>IRELAND</t>
  </si>
  <si>
    <t>l'Irlande</t>
  </si>
  <si>
    <t>Irlande (l') [fém.]</t>
  </si>
  <si>
    <t>Dublin</t>
  </si>
  <si>
    <t>L2</t>
  </si>
  <si>
    <t>EI</t>
  </si>
  <si>
    <t>en-IE,ga-IE</t>
  </si>
  <si>
    <t>ie</t>
  </si>
  <si>
    <t>.ie</t>
  </si>
  <si>
    <t>جزيرة مان</t>
  </si>
  <si>
    <t>马恩岛</t>
  </si>
  <si>
    <t>Isle of Man</t>
  </si>
  <si>
    <t>IM</t>
  </si>
  <si>
    <t>IMN</t>
  </si>
  <si>
    <t>ISLE OF MAN</t>
  </si>
  <si>
    <t>Douglas</t>
  </si>
  <si>
    <t>GBM</t>
  </si>
  <si>
    <t>Y8</t>
  </si>
  <si>
    <t>en,gv</t>
  </si>
  <si>
    <t>.im</t>
  </si>
  <si>
    <t>إسرائيل</t>
  </si>
  <si>
    <t>以色列</t>
  </si>
  <si>
    <t>Israel</t>
  </si>
  <si>
    <t>Израиль</t>
  </si>
  <si>
    <t>ISR</t>
  </si>
  <si>
    <t>ILS</t>
  </si>
  <si>
    <t>ISRAEL</t>
  </si>
  <si>
    <t>New Israeli Sheqel</t>
  </si>
  <si>
    <t>دولة إسرائيل</t>
  </si>
  <si>
    <t>以色列国</t>
  </si>
  <si>
    <t>the State of Israel</t>
  </si>
  <si>
    <t>l'État d'Israël</t>
  </si>
  <si>
    <t>Israël [masc.]</t>
  </si>
  <si>
    <t>Государство Израиль</t>
  </si>
  <si>
    <t>el Estado de Israel</t>
  </si>
  <si>
    <t>Jerusalem</t>
  </si>
  <si>
    <t>L3</t>
  </si>
  <si>
    <t>he,ar-IL,en-IL,</t>
  </si>
  <si>
    <t>is</t>
  </si>
  <si>
    <t>.il</t>
  </si>
  <si>
    <t>إيطاليا</t>
  </si>
  <si>
    <t>意大利</t>
  </si>
  <si>
    <t>Italy</t>
  </si>
  <si>
    <t>Italia</t>
  </si>
  <si>
    <t>Италия</t>
  </si>
  <si>
    <t>ITA</t>
  </si>
  <si>
    <t>ITALY</t>
  </si>
  <si>
    <t>جمهورية إيطاليا</t>
  </si>
  <si>
    <t>意大利共和国</t>
  </si>
  <si>
    <t>the Republic of Italy</t>
  </si>
  <si>
    <t>la République italienne</t>
  </si>
  <si>
    <t>Italie (l') [fém.]</t>
  </si>
  <si>
    <t>Итальянская Республика</t>
  </si>
  <si>
    <t>la República Italiana</t>
  </si>
  <si>
    <t>Rome</t>
  </si>
  <si>
    <t>L6</t>
  </si>
  <si>
    <t>it-IT,de-IT,fr-IT,sc,ca,co,sl</t>
  </si>
  <si>
    <t>it</t>
  </si>
  <si>
    <t>.it</t>
  </si>
  <si>
    <t>IY</t>
  </si>
  <si>
    <t>جامايكا</t>
  </si>
  <si>
    <t>牙买加</t>
  </si>
  <si>
    <t>Jamaica</t>
  </si>
  <si>
    <t>Ямайка</t>
  </si>
  <si>
    <t>JM</t>
  </si>
  <si>
    <t>JAM</t>
  </si>
  <si>
    <t>JMD</t>
  </si>
  <si>
    <t>JAMAICA</t>
  </si>
  <si>
    <t>Jamaican Dollar</t>
  </si>
  <si>
    <t>la Jamaïque</t>
  </si>
  <si>
    <t>Jamaïque (la)</t>
  </si>
  <si>
    <t>Kingston</t>
  </si>
  <si>
    <t>JA</t>
  </si>
  <si>
    <t>1-876</t>
  </si>
  <si>
    <t>L8</t>
  </si>
  <si>
    <t>JMC</t>
  </si>
  <si>
    <t>en-JM</t>
  </si>
  <si>
    <t>jm</t>
  </si>
  <si>
    <t>.jm</t>
  </si>
  <si>
    <t>اليابان</t>
  </si>
  <si>
    <t>日本</t>
  </si>
  <si>
    <t>Japan</t>
  </si>
  <si>
    <t>Япония</t>
  </si>
  <si>
    <t>JP</t>
  </si>
  <si>
    <t>JPN</t>
  </si>
  <si>
    <t>JPY</t>
  </si>
  <si>
    <t>JAPAN</t>
  </si>
  <si>
    <t>Yen</t>
  </si>
  <si>
    <t>日本国</t>
  </si>
  <si>
    <t>le Japon</t>
  </si>
  <si>
    <t>Japon (le)</t>
  </si>
  <si>
    <t>el Japón</t>
  </si>
  <si>
    <t>Japón (el)</t>
  </si>
  <si>
    <t>Tokyo</t>
  </si>
  <si>
    <t>J</t>
  </si>
  <si>
    <t>M0</t>
  </si>
  <si>
    <t>ja</t>
  </si>
  <si>
    <t>.jp</t>
  </si>
  <si>
    <t>جيرزي</t>
  </si>
  <si>
    <t>泽西</t>
  </si>
  <si>
    <t>Jersey</t>
  </si>
  <si>
    <t>JE</t>
  </si>
  <si>
    <t>JEY</t>
  </si>
  <si>
    <t>JERSEY</t>
  </si>
  <si>
    <t>Saint Helier</t>
  </si>
  <si>
    <t>GBJ</t>
  </si>
  <si>
    <t>Y9</t>
  </si>
  <si>
    <t>en,pt</t>
  </si>
  <si>
    <t>.je</t>
  </si>
  <si>
    <t>الأردن</t>
  </si>
  <si>
    <t>约旦</t>
  </si>
  <si>
    <t>Jordan</t>
  </si>
  <si>
    <t>Jordania</t>
  </si>
  <si>
    <t>Иордания</t>
  </si>
  <si>
    <t>JO</t>
  </si>
  <si>
    <t>JOR</t>
  </si>
  <si>
    <t>JOD</t>
  </si>
  <si>
    <t>JORDAN</t>
  </si>
  <si>
    <t>Jordanian Dinar</t>
  </si>
  <si>
    <t>المملكة الأردنية الهاشمية</t>
  </si>
  <si>
    <t>约旦哈希姆王国</t>
  </si>
  <si>
    <t>the Hashemite Kingdom of Jordan</t>
  </si>
  <si>
    <t>le Royaume hachémite de Jordanie</t>
  </si>
  <si>
    <t>Jordanie (la)</t>
  </si>
  <si>
    <t>Иорданское Хашимитское Королевство</t>
  </si>
  <si>
    <t>el Reino Hachemita de Jordania</t>
  </si>
  <si>
    <t>Amman</t>
  </si>
  <si>
    <t>HKJ</t>
  </si>
  <si>
    <t>M2</t>
  </si>
  <si>
    <t>ar-JO,en</t>
  </si>
  <si>
    <t>jo</t>
  </si>
  <si>
    <t>.jo</t>
  </si>
  <si>
    <t>JD</t>
  </si>
  <si>
    <t>كازاخستان</t>
  </si>
  <si>
    <t>哈萨克斯坦</t>
  </si>
  <si>
    <t>Kazakhstan</t>
  </si>
  <si>
    <t>Kazajstán</t>
  </si>
  <si>
    <t>Казахстан</t>
  </si>
  <si>
    <t>KZ</t>
  </si>
  <si>
    <t>KAZ</t>
  </si>
  <si>
    <t>KZT</t>
  </si>
  <si>
    <t>KAZAKHSTAN</t>
  </si>
  <si>
    <t>Tenge</t>
  </si>
  <si>
    <t>جمهورية كازاخستان</t>
  </si>
  <si>
    <t>哈萨克斯坦共和国</t>
  </si>
  <si>
    <t>the Republic of Kazakhstan</t>
  </si>
  <si>
    <t>la République du Kazakhstan</t>
  </si>
  <si>
    <t>Kazakhstan (le)</t>
  </si>
  <si>
    <t>Республика Казахстан</t>
  </si>
  <si>
    <t>la República de Kazajstán</t>
  </si>
  <si>
    <t>Astana</t>
  </si>
  <si>
    <t>kk,ru</t>
  </si>
  <si>
    <t>kz</t>
  </si>
  <si>
    <t>Central Asia</t>
  </si>
  <si>
    <t>.kz</t>
  </si>
  <si>
    <t>كينيا</t>
  </si>
  <si>
    <t>肯尼亚</t>
  </si>
  <si>
    <t>Kenya</t>
  </si>
  <si>
    <t>Кения</t>
  </si>
  <si>
    <t>KE</t>
  </si>
  <si>
    <t>KEN</t>
  </si>
  <si>
    <t>KES</t>
  </si>
  <si>
    <t>KENYA</t>
  </si>
  <si>
    <t>Kenyan Shilling</t>
  </si>
  <si>
    <t>جمهورية كينيا</t>
  </si>
  <si>
    <t>肯尼亚共和国</t>
  </si>
  <si>
    <t>the Republic of Kenya</t>
  </si>
  <si>
    <t>la République du Kenya</t>
  </si>
  <si>
    <t>Kenya (le)</t>
  </si>
  <si>
    <t>Республика Кения</t>
  </si>
  <si>
    <t>la República de Kenya</t>
  </si>
  <si>
    <t>Nairobi</t>
  </si>
  <si>
    <t>EAK</t>
  </si>
  <si>
    <t>M3</t>
  </si>
  <si>
    <t>en-KE,sw-KE</t>
  </si>
  <si>
    <t>ke</t>
  </si>
  <si>
    <t>.ke</t>
  </si>
  <si>
    <t>كيريباس</t>
  </si>
  <si>
    <t>基里巴斯</t>
  </si>
  <si>
    <t>Kiribati</t>
  </si>
  <si>
    <t>Кирибати</t>
  </si>
  <si>
    <t>KIR</t>
  </si>
  <si>
    <t>KIRIBATI</t>
  </si>
  <si>
    <t>جمهورية كيريباس</t>
  </si>
  <si>
    <t>基里巴斯共和国</t>
  </si>
  <si>
    <t>the Republic of Kiribati</t>
  </si>
  <si>
    <t>la République de Kiribati</t>
  </si>
  <si>
    <t>Kiribati [fém.]</t>
  </si>
  <si>
    <t>Республика Кирибати</t>
  </si>
  <si>
    <t>la República de Kiribati</t>
  </si>
  <si>
    <t>Tarawa</t>
  </si>
  <si>
    <t>J2</t>
  </si>
  <si>
    <t>en-KI,gil</t>
  </si>
  <si>
    <t>gb</t>
  </si>
  <si>
    <t>.ki</t>
  </si>
  <si>
    <t>KB</t>
  </si>
  <si>
    <t>الكويت</t>
  </si>
  <si>
    <t>科威特</t>
  </si>
  <si>
    <t>Kuwait</t>
  </si>
  <si>
    <t>Кувейт</t>
  </si>
  <si>
    <t>KW</t>
  </si>
  <si>
    <t>KWT</t>
  </si>
  <si>
    <t>KWD</t>
  </si>
  <si>
    <t>KUWAIT</t>
  </si>
  <si>
    <t>Kuwaiti Dinar</t>
  </si>
  <si>
    <t>دولة الكويت</t>
  </si>
  <si>
    <t>科威特国</t>
  </si>
  <si>
    <t>the State of Kuwait</t>
  </si>
  <si>
    <t>l'État du Koweït</t>
  </si>
  <si>
    <t>Koweït (le)</t>
  </si>
  <si>
    <t>Государство Кувейт</t>
  </si>
  <si>
    <t>el Estado de Kuwait</t>
  </si>
  <si>
    <t>Kuwait City</t>
  </si>
  <si>
    <t>M6</t>
  </si>
  <si>
    <t>KUW</t>
  </si>
  <si>
    <t>ar-KW,en</t>
  </si>
  <si>
    <t>ku</t>
  </si>
  <si>
    <t>.kw</t>
  </si>
  <si>
    <t>قيرغيزستان</t>
  </si>
  <si>
    <t>吉尔吉斯斯坦</t>
  </si>
  <si>
    <t>Kyrgyzstan</t>
  </si>
  <si>
    <t>Kirguistán</t>
  </si>
  <si>
    <t>Кыргызстан</t>
  </si>
  <si>
    <t>KG</t>
  </si>
  <si>
    <t>KGZ</t>
  </si>
  <si>
    <t>KGS</t>
  </si>
  <si>
    <t>KYRGYZSTAN</t>
  </si>
  <si>
    <t>Som</t>
  </si>
  <si>
    <t>جمهورية قيرغيزستان</t>
  </si>
  <si>
    <t>吉尔吉斯共和国</t>
  </si>
  <si>
    <t>the Kyrgyz Republic</t>
  </si>
  <si>
    <t>la République kirghize</t>
  </si>
  <si>
    <t>Kirghizistan (le)</t>
  </si>
  <si>
    <t>Кыргызская Республика</t>
  </si>
  <si>
    <t>la República Kirguisa</t>
  </si>
  <si>
    <t>Bishkek</t>
  </si>
  <si>
    <t>KS</t>
  </si>
  <si>
    <t>1N</t>
  </si>
  <si>
    <t>ky,uz,ru</t>
  </si>
  <si>
    <t>kg</t>
  </si>
  <si>
    <t>.kg</t>
  </si>
  <si>
    <t>جمهورية لاو الديمقراطية الشعبية</t>
  </si>
  <si>
    <t>老挝人民民主共和国</t>
  </si>
  <si>
    <t>Lao People's Democratic Republic</t>
  </si>
  <si>
    <t>Лаосская Народно-Демократическая Республика</t>
  </si>
  <si>
    <t>LA</t>
  </si>
  <si>
    <t>LAO</t>
  </si>
  <si>
    <t>LAK</t>
  </si>
  <si>
    <t>LAO PEOPLE’S DEMOCRATIC REPUBLIC</t>
  </si>
  <si>
    <t>Lao Kip</t>
  </si>
  <si>
    <t>the Lao People's Democratic Republic</t>
  </si>
  <si>
    <t>Lao People's Democratic Republic (the)</t>
  </si>
  <si>
    <t>la République démocratique populaire lao</t>
  </si>
  <si>
    <t>République démocratique populaire lao (la)</t>
  </si>
  <si>
    <t>la República Democrática Popular Lao</t>
  </si>
  <si>
    <t>República Democrática Popular Lao (la)</t>
  </si>
  <si>
    <t>Laos</t>
  </si>
  <si>
    <t>Vientiane</t>
  </si>
  <si>
    <t>lo,fr,en</t>
  </si>
  <si>
    <t>ls</t>
  </si>
  <si>
    <t>.la</t>
  </si>
  <si>
    <t>لاتفيا</t>
  </si>
  <si>
    <t>拉脱维亚</t>
  </si>
  <si>
    <t>Latvia</t>
  </si>
  <si>
    <t>Letonia</t>
  </si>
  <si>
    <t>Латвия</t>
  </si>
  <si>
    <t>LV</t>
  </si>
  <si>
    <t>LVA</t>
  </si>
  <si>
    <t>LATVIA</t>
  </si>
  <si>
    <t>جمهورية لاتفيا</t>
  </si>
  <si>
    <t>拉脱维亚共和国</t>
  </si>
  <si>
    <t>the Republic of Latvia</t>
  </si>
  <si>
    <t>la République de Lettonie</t>
  </si>
  <si>
    <t>Lettonie (la)</t>
  </si>
  <si>
    <t>Латвийская Республика</t>
  </si>
  <si>
    <t>la República de Letonia</t>
  </si>
  <si>
    <t>Riga</t>
  </si>
  <si>
    <t>1R</t>
  </si>
  <si>
    <t>LG</t>
  </si>
  <si>
    <t>LAT</t>
  </si>
  <si>
    <t>lv,ru,lt</t>
  </si>
  <si>
    <t>lv</t>
  </si>
  <si>
    <t>.lv</t>
  </si>
  <si>
    <t>لبنان</t>
  </si>
  <si>
    <t>黎巴嫩</t>
  </si>
  <si>
    <t>Lebanon</t>
  </si>
  <si>
    <t>Ливан</t>
  </si>
  <si>
    <t>LB</t>
  </si>
  <si>
    <t>LBN</t>
  </si>
  <si>
    <t>LBP</t>
  </si>
  <si>
    <t>LEBANON</t>
  </si>
  <si>
    <t>Lebanese Pound</t>
  </si>
  <si>
    <t>الجمهورية اللبنانية</t>
  </si>
  <si>
    <t>黎巴嫩共和国</t>
  </si>
  <si>
    <t>the Lebanese Republic</t>
  </si>
  <si>
    <t>la République libanaise</t>
  </si>
  <si>
    <t>Liban (le)</t>
  </si>
  <si>
    <t>Ливанская Республика</t>
  </si>
  <si>
    <t>la República Libanesa</t>
  </si>
  <si>
    <t>Líbano (el)</t>
  </si>
  <si>
    <t>Beirut</t>
  </si>
  <si>
    <t>RL</t>
  </si>
  <si>
    <t>M8</t>
  </si>
  <si>
    <t>LIB</t>
  </si>
  <si>
    <t>LE</t>
  </si>
  <si>
    <t>ar-LB,fr-LB,en,hy</t>
  </si>
  <si>
    <t>le</t>
  </si>
  <si>
    <t>.lb</t>
  </si>
  <si>
    <t>ليسوتو</t>
  </si>
  <si>
    <t>莱索托</t>
  </si>
  <si>
    <t>Lesotho</t>
  </si>
  <si>
    <t>Лесото</t>
  </si>
  <si>
    <t>LS</t>
  </si>
  <si>
    <t>LSO</t>
  </si>
  <si>
    <t>LSL,ZAR</t>
  </si>
  <si>
    <t>LESOTHO</t>
  </si>
  <si>
    <t>Loti,Rand</t>
  </si>
  <si>
    <t>مملكة ليسوتو</t>
  </si>
  <si>
    <t>莱索托王国</t>
  </si>
  <si>
    <t>the Kingdom of Lesotho</t>
  </si>
  <si>
    <t>le Royaume du Lesotho</t>
  </si>
  <si>
    <t>Lesotho (le)</t>
  </si>
  <si>
    <t>Королевство Лесото</t>
  </si>
  <si>
    <t>el Reino de Lesotho</t>
  </si>
  <si>
    <t>Maseru</t>
  </si>
  <si>
    <t>M9</t>
  </si>
  <si>
    <t>LES</t>
  </si>
  <si>
    <t>LT</t>
  </si>
  <si>
    <t>en-LS,st,zu,xh</t>
  </si>
  <si>
    <t>lo</t>
  </si>
  <si>
    <t>.ls</t>
  </si>
  <si>
    <t>ليبريا</t>
  </si>
  <si>
    <t>利比里亚</t>
  </si>
  <si>
    <t>Liberia</t>
  </si>
  <si>
    <t>Либерия</t>
  </si>
  <si>
    <t>LR</t>
  </si>
  <si>
    <t>LBR</t>
  </si>
  <si>
    <t>LRD</t>
  </si>
  <si>
    <t>LIBERIA</t>
  </si>
  <si>
    <t>Liberian Dollar</t>
  </si>
  <si>
    <t>جمهورية ليبريا</t>
  </si>
  <si>
    <t>利比里亚共和国</t>
  </si>
  <si>
    <t>the Republic of Liberia</t>
  </si>
  <si>
    <t>la République du Libéria</t>
  </si>
  <si>
    <t>Libéria (le)</t>
  </si>
  <si>
    <t>Республика Либерия</t>
  </si>
  <si>
    <t>la República de Liberia</t>
  </si>
  <si>
    <t>Monrovia</t>
  </si>
  <si>
    <t>N0</t>
  </si>
  <si>
    <t>LI</t>
  </si>
  <si>
    <t>en-LR</t>
  </si>
  <si>
    <t>lb</t>
  </si>
  <si>
    <t>.lr</t>
  </si>
  <si>
    <t>ليبيا</t>
  </si>
  <si>
    <t>利比亚</t>
  </si>
  <si>
    <t>Libya</t>
  </si>
  <si>
    <t>Libia</t>
  </si>
  <si>
    <t>Ливия</t>
  </si>
  <si>
    <t>LY</t>
  </si>
  <si>
    <t>LBY</t>
  </si>
  <si>
    <t>LYD</t>
  </si>
  <si>
    <t>LIBYA</t>
  </si>
  <si>
    <t>Libyan Dinar</t>
  </si>
  <si>
    <t>la Libye</t>
  </si>
  <si>
    <t>Libye (la)</t>
  </si>
  <si>
    <t>Tripoli</t>
  </si>
  <si>
    <t>LAR</t>
  </si>
  <si>
    <t>LBA</t>
  </si>
  <si>
    <t>ar-LY,it,en</t>
  </si>
  <si>
    <t>ly</t>
  </si>
  <si>
    <t>.ly</t>
  </si>
  <si>
    <t>ليختنشتاين</t>
  </si>
  <si>
    <t>列支敦士登</t>
  </si>
  <si>
    <t>Liechtenstein</t>
  </si>
  <si>
    <t>Лихтенштейн</t>
  </si>
  <si>
    <t>LIE</t>
  </si>
  <si>
    <t>LIECHTENSTEIN</t>
  </si>
  <si>
    <t>Swiss Franc</t>
  </si>
  <si>
    <t>إمارة ليختنشتاين</t>
  </si>
  <si>
    <t>列支敦士登公国</t>
  </si>
  <si>
    <t>the Principality of Liechtenstein</t>
  </si>
  <si>
    <t>la Principauté du Liechtenstein</t>
  </si>
  <si>
    <t>Liechtenstein (le)</t>
  </si>
  <si>
    <t>Княжество Лихтенштейн</t>
  </si>
  <si>
    <t>el Principado de Liechtenstein</t>
  </si>
  <si>
    <t>Vaduz</t>
  </si>
  <si>
    <t>FL</t>
  </si>
  <si>
    <t>N2</t>
  </si>
  <si>
    <t>de-LI</t>
  </si>
  <si>
    <t>lh</t>
  </si>
  <si>
    <t>.li</t>
  </si>
  <si>
    <t>ليتوانيا</t>
  </si>
  <si>
    <t>立陶宛</t>
  </si>
  <si>
    <t>Lithuania</t>
  </si>
  <si>
    <t>Lituania</t>
  </si>
  <si>
    <t>Литва</t>
  </si>
  <si>
    <t>LTU</t>
  </si>
  <si>
    <t>LITHUANIA</t>
  </si>
  <si>
    <t>جمهورية ليتوانيا</t>
  </si>
  <si>
    <t>立陶宛共和国</t>
  </si>
  <si>
    <t>the Republic of Lithuania</t>
  </si>
  <si>
    <t>la République de Lituanie</t>
  </si>
  <si>
    <t>Lituanie (la)</t>
  </si>
  <si>
    <t>Литовская Республика</t>
  </si>
  <si>
    <t>la República de Lituania</t>
  </si>
  <si>
    <t>Vilnius</t>
  </si>
  <si>
    <t>1Q</t>
  </si>
  <si>
    <t>LH</t>
  </si>
  <si>
    <t>lt,ru,pl</t>
  </si>
  <si>
    <t>li</t>
  </si>
  <si>
    <t>.lt</t>
  </si>
  <si>
    <t>لكسمبرغ</t>
  </si>
  <si>
    <t>卢森堡</t>
  </si>
  <si>
    <t>Luxembourg</t>
  </si>
  <si>
    <t>Luxemburgo</t>
  </si>
  <si>
    <t>Люксембург</t>
  </si>
  <si>
    <t>LUX</t>
  </si>
  <si>
    <t>LUXEMBOURG</t>
  </si>
  <si>
    <t>دوقية لكسمبرغ الكبرى</t>
  </si>
  <si>
    <t>卢森堡大公国</t>
  </si>
  <si>
    <t>the Grand Duchy of Luxembourg</t>
  </si>
  <si>
    <t>le Grand-Duché de Luxembourg</t>
  </si>
  <si>
    <t>Luxembourg (le)</t>
  </si>
  <si>
    <t>Великое Герцогство Люксембург</t>
  </si>
  <si>
    <t>el Gran Ducado de Luxemburgo</t>
  </si>
  <si>
    <t>L</t>
  </si>
  <si>
    <t>N4</t>
  </si>
  <si>
    <t>lb,de-LU,fr-LU</t>
  </si>
  <si>
    <t>lu</t>
  </si>
  <si>
    <t>.lu</t>
  </si>
  <si>
    <t>مدغشقر</t>
  </si>
  <si>
    <t>马达加斯加</t>
  </si>
  <si>
    <t>Madagascar</t>
  </si>
  <si>
    <t>Мадагаскар</t>
  </si>
  <si>
    <t>MG</t>
  </si>
  <si>
    <t>MDG</t>
  </si>
  <si>
    <t>MGA</t>
  </si>
  <si>
    <t>MADAGASCAR</t>
  </si>
  <si>
    <t>Malagasy Ariary</t>
  </si>
  <si>
    <t>جمهورية مدغشقر</t>
  </si>
  <si>
    <t>马达加斯加共和国</t>
  </si>
  <si>
    <t>the Republic of Madagascar</t>
  </si>
  <si>
    <t>la République de Madagascar</t>
  </si>
  <si>
    <t>Madagascar [fém.]</t>
  </si>
  <si>
    <t>Республика Мадагаскар</t>
  </si>
  <si>
    <t>la República de Madagascar</t>
  </si>
  <si>
    <t>Antananarivo</t>
  </si>
  <si>
    <t>RM</t>
  </si>
  <si>
    <t>N6</t>
  </si>
  <si>
    <t>MAD</t>
  </si>
  <si>
    <t>MA</t>
  </si>
  <si>
    <t>fr-MG,mg</t>
  </si>
  <si>
    <t>mg</t>
  </si>
  <si>
    <t>.mg</t>
  </si>
  <si>
    <t>ملاوي</t>
  </si>
  <si>
    <t>马拉维</t>
  </si>
  <si>
    <t>Malawi</t>
  </si>
  <si>
    <t>Малави</t>
  </si>
  <si>
    <t>MW</t>
  </si>
  <si>
    <t>MWI</t>
  </si>
  <si>
    <t>MWK</t>
  </si>
  <si>
    <t>MALAWI</t>
  </si>
  <si>
    <t>Malawi Kwacha</t>
  </si>
  <si>
    <t>جمهورية ملاوي</t>
  </si>
  <si>
    <t>马拉维共和国</t>
  </si>
  <si>
    <t>the Republic of Malawi</t>
  </si>
  <si>
    <t>la République du Malawi</t>
  </si>
  <si>
    <t>Malawi (le)</t>
  </si>
  <si>
    <t>Республика Малави</t>
  </si>
  <si>
    <t>la República de Malawi</t>
  </si>
  <si>
    <t>Lilongwe</t>
  </si>
  <si>
    <t>N7</t>
  </si>
  <si>
    <t>MI</t>
  </si>
  <si>
    <t>MAW</t>
  </si>
  <si>
    <t>ny,yao,tum,swk</t>
  </si>
  <si>
    <t>mw</t>
  </si>
  <si>
    <t>.mw</t>
  </si>
  <si>
    <t>ماليزيا</t>
  </si>
  <si>
    <t>马来西亚</t>
  </si>
  <si>
    <t>Malaysia</t>
  </si>
  <si>
    <t>Malasia</t>
  </si>
  <si>
    <t>Малайзия</t>
  </si>
  <si>
    <t>MY</t>
  </si>
  <si>
    <t>MYS</t>
  </si>
  <si>
    <t>MYR</t>
  </si>
  <si>
    <t>MALAYSIA</t>
  </si>
  <si>
    <t>Malaysian Ringgit</t>
  </si>
  <si>
    <t>la Malaisie</t>
  </si>
  <si>
    <t>Malaisie (la)</t>
  </si>
  <si>
    <t>Federación de Malasia</t>
  </si>
  <si>
    <t>Kuala Lumpur</t>
  </si>
  <si>
    <t>MAL</t>
  </si>
  <si>
    <t>N8</t>
  </si>
  <si>
    <t>MAS</t>
  </si>
  <si>
    <t>MLA</t>
  </si>
  <si>
    <t>ms-MY,en,zh,ta,te,ml,pa,th</t>
  </si>
  <si>
    <t>my</t>
  </si>
  <si>
    <t>.my</t>
  </si>
  <si>
    <t>MS</t>
  </si>
  <si>
    <t>ملديف</t>
  </si>
  <si>
    <t>马尔代夫</t>
  </si>
  <si>
    <t>Maldives</t>
  </si>
  <si>
    <t>Maldivas</t>
  </si>
  <si>
    <t>Мальдивские Острова</t>
  </si>
  <si>
    <t>MV</t>
  </si>
  <si>
    <t>MDV</t>
  </si>
  <si>
    <t>MVR</t>
  </si>
  <si>
    <t>MALDIVES</t>
  </si>
  <si>
    <t>Rufiyaa</t>
  </si>
  <si>
    <t>جمهورية ملديف</t>
  </si>
  <si>
    <t>马尔代夫共和国</t>
  </si>
  <si>
    <t>the Republic of Maldives</t>
  </si>
  <si>
    <t>la République des Maldives</t>
  </si>
  <si>
    <t>Maldives (les) [fém.]</t>
  </si>
  <si>
    <t>Мальдивская Республика</t>
  </si>
  <si>
    <t>la República de Maldivas</t>
  </si>
  <si>
    <t>Male</t>
  </si>
  <si>
    <t>N9</t>
  </si>
  <si>
    <t>MLD</t>
  </si>
  <si>
    <t>dv,en</t>
  </si>
  <si>
    <t>xc</t>
  </si>
  <si>
    <t>.mv</t>
  </si>
  <si>
    <t>مالي</t>
  </si>
  <si>
    <t>马里</t>
  </si>
  <si>
    <t>Mali</t>
  </si>
  <si>
    <t>Malí</t>
  </si>
  <si>
    <t>Мали</t>
  </si>
  <si>
    <t>ML</t>
  </si>
  <si>
    <t>MLI</t>
  </si>
  <si>
    <t>MALI</t>
  </si>
  <si>
    <t>جمهورية مالي</t>
  </si>
  <si>
    <t>马里共和国</t>
  </si>
  <si>
    <t>the Republic of Mali</t>
  </si>
  <si>
    <t>la République du Mali</t>
  </si>
  <si>
    <t>Mali (le)</t>
  </si>
  <si>
    <t>Республика Мали</t>
  </si>
  <si>
    <t>la República de Malí</t>
  </si>
  <si>
    <t>Bamako</t>
  </si>
  <si>
    <t>RMM</t>
  </si>
  <si>
    <t>fr-ML,bm</t>
  </si>
  <si>
    <t>ml</t>
  </si>
  <si>
    <t>.ml</t>
  </si>
  <si>
    <t>مالطة</t>
  </si>
  <si>
    <t>马耳他</t>
  </si>
  <si>
    <t>Malta</t>
  </si>
  <si>
    <t>Мальта</t>
  </si>
  <si>
    <t>MT</t>
  </si>
  <si>
    <t>MLT</t>
  </si>
  <si>
    <t>MALTA</t>
  </si>
  <si>
    <t>جمهورية مالطة</t>
  </si>
  <si>
    <t>马耳他共和国</t>
  </si>
  <si>
    <t>the Republic of Malta</t>
  </si>
  <si>
    <t>la République de Malte</t>
  </si>
  <si>
    <t>Malte [fém.]</t>
  </si>
  <si>
    <t>Республика Мальта</t>
  </si>
  <si>
    <t>la República de Malta</t>
  </si>
  <si>
    <t>Valletta</t>
  </si>
  <si>
    <t>M</t>
  </si>
  <si>
    <t>O1</t>
  </si>
  <si>
    <t>mt,en-MT</t>
  </si>
  <si>
    <t>mm</t>
  </si>
  <si>
    <t>.mt</t>
  </si>
  <si>
    <t>جزر مارشال</t>
  </si>
  <si>
    <t>马绍尔群岛</t>
  </si>
  <si>
    <t>Marshall Islands</t>
  </si>
  <si>
    <t>Маршалловы Острова</t>
  </si>
  <si>
    <t>MH</t>
  </si>
  <si>
    <t>MHL</t>
  </si>
  <si>
    <t>MARSHALL ISLANDS</t>
  </si>
  <si>
    <t>جمهورية جزر مارشال</t>
  </si>
  <si>
    <t>马绍尔群岛共和国</t>
  </si>
  <si>
    <t>the Republic of the Marshall Islands</t>
  </si>
  <si>
    <t>Marshall Islands (the)</t>
  </si>
  <si>
    <t>la République des Îles Marshall</t>
  </si>
  <si>
    <t>Îles Marshall (les)</t>
  </si>
  <si>
    <t>Республика Маршалловы Острова</t>
  </si>
  <si>
    <t>la República de las Islas Marshall</t>
  </si>
  <si>
    <t>Islas Marshall (las)</t>
  </si>
  <si>
    <t>Majuro</t>
  </si>
  <si>
    <t>1T</t>
  </si>
  <si>
    <t>MSH</t>
  </si>
  <si>
    <t>mh,en-MH</t>
  </si>
  <si>
    <t>xe</t>
  </si>
  <si>
    <t>.mh</t>
  </si>
  <si>
    <t>مارتينيك</t>
  </si>
  <si>
    <t>马提尼克</t>
  </si>
  <si>
    <t>Martinique</t>
  </si>
  <si>
    <t>MQ</t>
  </si>
  <si>
    <t>MTQ</t>
  </si>
  <si>
    <t>MARTINIQUE</t>
  </si>
  <si>
    <t>Fort-de-France</t>
  </si>
  <si>
    <t>O2</t>
  </si>
  <si>
    <t>MB</t>
  </si>
  <si>
    <t>MRT</t>
  </si>
  <si>
    <t>fr-MQ</t>
  </si>
  <si>
    <t>mq</t>
  </si>
  <si>
    <t>.mq</t>
  </si>
  <si>
    <t>MR</t>
  </si>
  <si>
    <t>موريتانيا</t>
  </si>
  <si>
    <t>毛里塔尼亚</t>
  </si>
  <si>
    <t>Mauritania</t>
  </si>
  <si>
    <t>Мавритания</t>
  </si>
  <si>
    <t>MRO</t>
  </si>
  <si>
    <t>MAURITANIA</t>
  </si>
  <si>
    <t>Ouguiya</t>
  </si>
  <si>
    <t>الجمهورية الإسلامية الموريتانية</t>
  </si>
  <si>
    <t>毛里塔尼亚伊斯兰共和国</t>
  </si>
  <si>
    <t>the Islamic Republic of Mauritania</t>
  </si>
  <si>
    <t>la République islamique de Mauritanie</t>
  </si>
  <si>
    <t>Mauritanie (la)</t>
  </si>
  <si>
    <t>Исламская Республика Мавритания</t>
  </si>
  <si>
    <t>la República Islámica de Mauritania</t>
  </si>
  <si>
    <t>Nouakchott</t>
  </si>
  <si>
    <t>RIM</t>
  </si>
  <si>
    <t>O3</t>
  </si>
  <si>
    <t>MTN</t>
  </si>
  <si>
    <t>ar-MR,fuc,snk,fr,mey,wo</t>
  </si>
  <si>
    <t>mu</t>
  </si>
  <si>
    <t>.mr</t>
  </si>
  <si>
    <t>موريشيوس</t>
  </si>
  <si>
    <t>毛里求斯</t>
  </si>
  <si>
    <t>Mauritius</t>
  </si>
  <si>
    <t>Mauricio</t>
  </si>
  <si>
    <t>Маврикий</t>
  </si>
  <si>
    <t>MUS</t>
  </si>
  <si>
    <t>MUR</t>
  </si>
  <si>
    <t>MAURITIUS</t>
  </si>
  <si>
    <t>Mauritius Rupee</t>
  </si>
  <si>
    <t>جمهورية موريشيوس</t>
  </si>
  <si>
    <t>毛里求斯共和国</t>
  </si>
  <si>
    <t>the Republic of Mauritius</t>
  </si>
  <si>
    <t>la République de Maurice</t>
  </si>
  <si>
    <t>Maurice [fém.]</t>
  </si>
  <si>
    <t>Республика Маврикий</t>
  </si>
  <si>
    <t>la República de Mauricio</t>
  </si>
  <si>
    <t>Port Louis</t>
  </si>
  <si>
    <t>O4</t>
  </si>
  <si>
    <t>MRI</t>
  </si>
  <si>
    <t>MP</t>
  </si>
  <si>
    <t>MAU</t>
  </si>
  <si>
    <t>en-MU,bho,fr</t>
  </si>
  <si>
    <t>mf</t>
  </si>
  <si>
    <t>.mu</t>
  </si>
  <si>
    <t>جزيرة مايوت</t>
  </si>
  <si>
    <t>马约特</t>
  </si>
  <si>
    <t>Mayotte</t>
  </si>
  <si>
    <t>YT</t>
  </si>
  <si>
    <t>MYT</t>
  </si>
  <si>
    <t>MAYOTTE</t>
  </si>
  <si>
    <t>Mamoudzou</t>
  </si>
  <si>
    <t>2P</t>
  </si>
  <si>
    <t>MAY</t>
  </si>
  <si>
    <t>fr-YT</t>
  </si>
  <si>
    <t>ot</t>
  </si>
  <si>
    <t>.yt</t>
  </si>
  <si>
    <t>المكسيك</t>
  </si>
  <si>
    <t>墨西哥</t>
  </si>
  <si>
    <t>Mexico</t>
  </si>
  <si>
    <t>México</t>
  </si>
  <si>
    <t>Мексика</t>
  </si>
  <si>
    <t>MEX</t>
  </si>
  <si>
    <t>MEXICO</t>
  </si>
  <si>
    <t>Mexican Peso</t>
  </si>
  <si>
    <t>الولايات المتحدة المكسيكية</t>
  </si>
  <si>
    <t>墨西哥合众国</t>
  </si>
  <si>
    <t>the United Mexican States</t>
  </si>
  <si>
    <t>les États-Unis du Mexique</t>
  </si>
  <si>
    <t>Mexique (le)</t>
  </si>
  <si>
    <t>Мексиканские Соединенные Штаты</t>
  </si>
  <si>
    <t>los Estados Unidos Mexicanos</t>
  </si>
  <si>
    <t>Mexico City</t>
  </si>
  <si>
    <t>O5</t>
  </si>
  <si>
    <t>es-MX</t>
  </si>
  <si>
    <t>mx</t>
  </si>
  <si>
    <t>.mx</t>
  </si>
  <si>
    <t>ميكرونيزيا (ولايات - الموحدة)</t>
  </si>
  <si>
    <t>密克罗尼西亚(联邦)</t>
  </si>
  <si>
    <t>Micronesia (Federated States of)</t>
  </si>
  <si>
    <t>Micronesia (Estados Federados de)</t>
  </si>
  <si>
    <t>Micronésie (États fédérés de)</t>
  </si>
  <si>
    <t>Микронезия (Федеративные Штаты)</t>
  </si>
  <si>
    <t>FM</t>
  </si>
  <si>
    <t>FSM</t>
  </si>
  <si>
    <t>MICRONESIA (FEDERATED STATES OF)</t>
  </si>
  <si>
    <t>ولايات ميكرونيزيا الموحدة</t>
  </si>
  <si>
    <t>密克罗尼西亚联邦</t>
  </si>
  <si>
    <t>密克罗尼西亚（联邦）</t>
  </si>
  <si>
    <t>the Federated States of Micronesia</t>
  </si>
  <si>
    <t>les États fédérés de Micronésie</t>
  </si>
  <si>
    <t>Федеративные Штаты Микронезии</t>
  </si>
  <si>
    <t>los Estados Federados de Micronesia</t>
  </si>
  <si>
    <t>Palikir</t>
  </si>
  <si>
    <t>en-FM,chk,pon,yap,kos,uli,woe,nkr,kpg</t>
  </si>
  <si>
    <t>fm</t>
  </si>
  <si>
    <t>.fm</t>
  </si>
  <si>
    <t>موناكو</t>
  </si>
  <si>
    <t>摩纳哥</t>
  </si>
  <si>
    <t>Monaco</t>
  </si>
  <si>
    <t>Mónaco</t>
  </si>
  <si>
    <t>Монако</t>
  </si>
  <si>
    <t>MCO</t>
  </si>
  <si>
    <t>MONACO</t>
  </si>
  <si>
    <t>إمارة موناكو</t>
  </si>
  <si>
    <t>摩纳哥公国</t>
  </si>
  <si>
    <t>the Principality of Monaco</t>
  </si>
  <si>
    <t>la Principauté de Monaco</t>
  </si>
  <si>
    <t>Monaco [masc.]</t>
  </si>
  <si>
    <t>Княжество Монако</t>
  </si>
  <si>
    <t>el Principado de Mónaco</t>
  </si>
  <si>
    <t>O9</t>
  </si>
  <si>
    <t>MON</t>
  </si>
  <si>
    <t>MN</t>
  </si>
  <si>
    <t>fr-MC,en,it</t>
  </si>
  <si>
    <t>mc</t>
  </si>
  <si>
    <t>.mc</t>
  </si>
  <si>
    <t>منغوليا</t>
  </si>
  <si>
    <t>蒙古</t>
  </si>
  <si>
    <t>Mongolia</t>
  </si>
  <si>
    <t>Монголия</t>
  </si>
  <si>
    <t>MNG</t>
  </si>
  <si>
    <t>MNT</t>
  </si>
  <si>
    <t>MONGOLIA</t>
  </si>
  <si>
    <t>Tugrik</t>
  </si>
  <si>
    <t>蒙古国</t>
  </si>
  <si>
    <t>la Mongolie</t>
  </si>
  <si>
    <t>Mongolie (la)</t>
  </si>
  <si>
    <t>Ulan Bator</t>
  </si>
  <si>
    <t>MGL</t>
  </si>
  <si>
    <t>P0</t>
  </si>
  <si>
    <t>mn,ru</t>
  </si>
  <si>
    <t>mp</t>
  </si>
  <si>
    <t>.mn</t>
  </si>
  <si>
    <t>الجبل الأسود</t>
  </si>
  <si>
    <t>黑山</t>
  </si>
  <si>
    <t>Montenegro</t>
  </si>
  <si>
    <t>Черногория</t>
  </si>
  <si>
    <t>ME</t>
  </si>
  <si>
    <t>MNE</t>
  </si>
  <si>
    <t>MONTENEGRO</t>
  </si>
  <si>
    <t>le Monténégro</t>
  </si>
  <si>
    <t>Monténégro (le)</t>
  </si>
  <si>
    <t>Podgorica</t>
  </si>
  <si>
    <t>Z5</t>
  </si>
  <si>
    <t>MJ</t>
  </si>
  <si>
    <t>MGO</t>
  </si>
  <si>
    <t>sr,hu,bs,sq,hr,rom</t>
  </si>
  <si>
    <t>mo</t>
  </si>
  <si>
    <t>.me</t>
  </si>
  <si>
    <t>مونتسيرات</t>
  </si>
  <si>
    <t>蒙特塞拉特</t>
  </si>
  <si>
    <t>Montserrat</t>
  </si>
  <si>
    <t>MSR</t>
  </si>
  <si>
    <t>MONTSERRAT</t>
  </si>
  <si>
    <t>Plymouth</t>
  </si>
  <si>
    <t>1-664</t>
  </si>
  <si>
    <t>P1</t>
  </si>
  <si>
    <t>en-MS</t>
  </si>
  <si>
    <t>mj</t>
  </si>
  <si>
    <t>.ms</t>
  </si>
  <si>
    <t>المغرب</t>
  </si>
  <si>
    <t>摩洛哥</t>
  </si>
  <si>
    <t>Morocco</t>
  </si>
  <si>
    <t>Marruecos</t>
  </si>
  <si>
    <t>Марокко</t>
  </si>
  <si>
    <t>MAR</t>
  </si>
  <si>
    <t>MOROCCO</t>
  </si>
  <si>
    <t>Moroccan Dirham</t>
  </si>
  <si>
    <t>المملكة المغربية</t>
  </si>
  <si>
    <t>摩洛哥王国</t>
  </si>
  <si>
    <t>the Kingdom of Morocco</t>
  </si>
  <si>
    <t>le Royaume du Maroc</t>
  </si>
  <si>
    <t>Maroc (le)</t>
  </si>
  <si>
    <t>Королевство Марокко</t>
  </si>
  <si>
    <t>el Reino de Marruecos</t>
  </si>
  <si>
    <t>Rabat</t>
  </si>
  <si>
    <t>P2</t>
  </si>
  <si>
    <t>MRC</t>
  </si>
  <si>
    <t>ar-MA,ber,fr</t>
  </si>
  <si>
    <t>mr</t>
  </si>
  <si>
    <t>.ma</t>
  </si>
  <si>
    <t>موزامبيق</t>
  </si>
  <si>
    <t>莫桑比克</t>
  </si>
  <si>
    <t>Mozambique</t>
  </si>
  <si>
    <t>Мозамбик</t>
  </si>
  <si>
    <t>MZ</t>
  </si>
  <si>
    <t>MOZ</t>
  </si>
  <si>
    <t>MZN</t>
  </si>
  <si>
    <t>MOZAMBIQUE</t>
  </si>
  <si>
    <t>Mozambique Metical</t>
  </si>
  <si>
    <t>جمهورية موزامبيق</t>
  </si>
  <si>
    <t>莫桑比克共和国</t>
  </si>
  <si>
    <t>the Republic of Mozambique</t>
  </si>
  <si>
    <t>la République du Mozambique</t>
  </si>
  <si>
    <t>Mozambique (le)</t>
  </si>
  <si>
    <t>Республика Мозамбик</t>
  </si>
  <si>
    <t>la República de Mozambique</t>
  </si>
  <si>
    <t>Maputo</t>
  </si>
  <si>
    <t>MOC</t>
  </si>
  <si>
    <t>P3</t>
  </si>
  <si>
    <t>pt-MZ,vmw</t>
  </si>
  <si>
    <t>mz</t>
  </si>
  <si>
    <t>.mz</t>
  </si>
  <si>
    <t>ميانمار</t>
  </si>
  <si>
    <t>缅甸</t>
  </si>
  <si>
    <t>Myanmar</t>
  </si>
  <si>
    <t>Мьянма</t>
  </si>
  <si>
    <t>MM</t>
  </si>
  <si>
    <t>MMR</t>
  </si>
  <si>
    <t>MMK</t>
  </si>
  <si>
    <t>MYANMAR</t>
  </si>
  <si>
    <t>Kyat</t>
  </si>
  <si>
    <t>جمهورية اتحاد ميانمار</t>
  </si>
  <si>
    <t>缅甸联邦共和国</t>
  </si>
  <si>
    <t>the Republic of the Union of Myanmar</t>
  </si>
  <si>
    <t>la République de l'Union du Myanmar</t>
  </si>
  <si>
    <t>Myanmar (le)</t>
  </si>
  <si>
    <t>Республика Союз Мьянма</t>
  </si>
  <si>
    <t>la República de la Unión de Myanmar</t>
  </si>
  <si>
    <t>Nay Pyi Taw</t>
  </si>
  <si>
    <t>E1</t>
  </si>
  <si>
    <t>MYA</t>
  </si>
  <si>
    <t>br</t>
  </si>
  <si>
    <t>.mm</t>
  </si>
  <si>
    <t>ناميبيا</t>
  </si>
  <si>
    <t>纳米比亚</t>
  </si>
  <si>
    <t>Namibia</t>
  </si>
  <si>
    <t>Намибия</t>
  </si>
  <si>
    <t>NAM</t>
  </si>
  <si>
    <t>NAD,ZAR</t>
  </si>
  <si>
    <t>NAMIBIA</t>
  </si>
  <si>
    <t>Namibia Dollar,Rand</t>
  </si>
  <si>
    <t>جمهورية ناميبيا</t>
  </si>
  <si>
    <t>纳米比亚共和国</t>
  </si>
  <si>
    <t>the Republic of Namibia</t>
  </si>
  <si>
    <t>la République de Namibie</t>
  </si>
  <si>
    <t>Namibie (la)</t>
  </si>
  <si>
    <t>Республика Намибия</t>
  </si>
  <si>
    <t>la República de Namibia</t>
  </si>
  <si>
    <t>Windhoek</t>
  </si>
  <si>
    <t>T6</t>
  </si>
  <si>
    <t>WA</t>
  </si>
  <si>
    <t>NMB</t>
  </si>
  <si>
    <t>en-NA,af,de,hz,naq</t>
  </si>
  <si>
    <t>sx</t>
  </si>
  <si>
    <t>.na</t>
  </si>
  <si>
    <t>NM</t>
  </si>
  <si>
    <t>ناورو</t>
  </si>
  <si>
    <t>瑙鲁</t>
  </si>
  <si>
    <t>Nauru</t>
  </si>
  <si>
    <t>Науру</t>
  </si>
  <si>
    <t>NR</t>
  </si>
  <si>
    <t>NRU</t>
  </si>
  <si>
    <t>NAURU</t>
  </si>
  <si>
    <t>جمهورية ناورو</t>
  </si>
  <si>
    <t>瑙鲁共和国</t>
  </si>
  <si>
    <t>the Republic of Nauru</t>
  </si>
  <si>
    <t>la République de Nauru</t>
  </si>
  <si>
    <t>Nauru [fém.]</t>
  </si>
  <si>
    <t>Республика Науру</t>
  </si>
  <si>
    <t>la República de Nauru</t>
  </si>
  <si>
    <t>Yaren</t>
  </si>
  <si>
    <t>NAU</t>
  </si>
  <si>
    <t>P5</t>
  </si>
  <si>
    <t>na,en-NR</t>
  </si>
  <si>
    <t>nu</t>
  </si>
  <si>
    <t>.nr</t>
  </si>
  <si>
    <t>NW</t>
  </si>
  <si>
    <t>نيبال</t>
  </si>
  <si>
    <t>尼泊尔</t>
  </si>
  <si>
    <t>Nepal</t>
  </si>
  <si>
    <t>Непал</t>
  </si>
  <si>
    <t>NP</t>
  </si>
  <si>
    <t>NPL</t>
  </si>
  <si>
    <t>NPR</t>
  </si>
  <si>
    <t>NEPAL</t>
  </si>
  <si>
    <t>Nepalese Rupee</t>
  </si>
  <si>
    <t>جمهورية نيبال الديمقراطية الاتحادية</t>
  </si>
  <si>
    <t>尼泊尔联邦民主共和国</t>
  </si>
  <si>
    <t>the Federal Democratic Republic of Nepal</t>
  </si>
  <si>
    <t>la République fédérale démocratique du Népal</t>
  </si>
  <si>
    <t>Népal (le)</t>
  </si>
  <si>
    <t>Федеративная Демократическая Республика Непал</t>
  </si>
  <si>
    <t>la República Democrática Federal de Nepal</t>
  </si>
  <si>
    <t>Kathmandu</t>
  </si>
  <si>
    <t>NEP</t>
  </si>
  <si>
    <t>P6</t>
  </si>
  <si>
    <t>ne,en</t>
  </si>
  <si>
    <t>np</t>
  </si>
  <si>
    <t>.np</t>
  </si>
  <si>
    <t>هولندا</t>
  </si>
  <si>
    <t>荷兰</t>
  </si>
  <si>
    <t>Netherlands</t>
  </si>
  <si>
    <t>Нидерланды</t>
  </si>
  <si>
    <t>NLD</t>
  </si>
  <si>
    <t>NETHERLANDS</t>
  </si>
  <si>
    <t>مملكة هولندا</t>
  </si>
  <si>
    <t>荷兰王国</t>
  </si>
  <si>
    <t>the Kingdom of the Netherlands</t>
  </si>
  <si>
    <t>Netherlands (the)</t>
  </si>
  <si>
    <t>le Royaume des Pays-Bas</t>
  </si>
  <si>
    <t>Pays-Bas (les)</t>
  </si>
  <si>
    <t>Королевство Нидерландов</t>
  </si>
  <si>
    <t>el Reino de los Países Bajos</t>
  </si>
  <si>
    <t>Países Bajos (los)</t>
  </si>
  <si>
    <t>Amsterdam</t>
  </si>
  <si>
    <t>P7</t>
  </si>
  <si>
    <t>NED</t>
  </si>
  <si>
    <t>HOL</t>
  </si>
  <si>
    <t>nl-NL,fy-NL</t>
  </si>
  <si>
    <t>ne</t>
  </si>
  <si>
    <t>.nl</t>
  </si>
  <si>
    <t>كاليدونيا الجديدة</t>
  </si>
  <si>
    <t>新喀里多尼亚</t>
  </si>
  <si>
    <t>New Caledonia</t>
  </si>
  <si>
    <t>NC</t>
  </si>
  <si>
    <t>NCL</t>
  </si>
  <si>
    <t>NEW CALEDONIA</t>
  </si>
  <si>
    <t>Noumea</t>
  </si>
  <si>
    <t>1W</t>
  </si>
  <si>
    <t>NCD</t>
  </si>
  <si>
    <t>fr-NC</t>
  </si>
  <si>
    <t>nl</t>
  </si>
  <si>
    <t>.nc</t>
  </si>
  <si>
    <t>نيوزيلندا</t>
  </si>
  <si>
    <t>新西兰</t>
  </si>
  <si>
    <t>New Zealand</t>
  </si>
  <si>
    <t>Nueva Zelandia</t>
  </si>
  <si>
    <t>Новая Зеландия</t>
  </si>
  <si>
    <t>NZL</t>
  </si>
  <si>
    <t>NEW ZEALAND</t>
  </si>
  <si>
    <t>la Nouvelle-Zélande</t>
  </si>
  <si>
    <t>Nouvelle-Zélande (la)</t>
  </si>
  <si>
    <t>Wellington</t>
  </si>
  <si>
    <t>Q2</t>
  </si>
  <si>
    <t>en-NZ,mi</t>
  </si>
  <si>
    <t>nz</t>
  </si>
  <si>
    <t>.nz</t>
  </si>
  <si>
    <t>نيكاراغوا</t>
  </si>
  <si>
    <t>尼加拉瓜</t>
  </si>
  <si>
    <t>Nicaragua</t>
  </si>
  <si>
    <t>Никарагуа</t>
  </si>
  <si>
    <t>NI</t>
  </si>
  <si>
    <t>NIC</t>
  </si>
  <si>
    <t>NIO</t>
  </si>
  <si>
    <t>NICARAGUA</t>
  </si>
  <si>
    <t>Cordoba Oro</t>
  </si>
  <si>
    <t>جمهورية نيكاراغوا</t>
  </si>
  <si>
    <t>尼加拉瓜共和国</t>
  </si>
  <si>
    <t>the Republic of Nicaragua</t>
  </si>
  <si>
    <t>la République du Nicaragua</t>
  </si>
  <si>
    <t>Nicaragua (le)</t>
  </si>
  <si>
    <t>Республика Никарагуа</t>
  </si>
  <si>
    <t>la República de Nicaragua</t>
  </si>
  <si>
    <t>Managua</t>
  </si>
  <si>
    <t>Q3</t>
  </si>
  <si>
    <t>NCA</t>
  </si>
  <si>
    <t>NCG</t>
  </si>
  <si>
    <t>es-NI,en</t>
  </si>
  <si>
    <t>nq</t>
  </si>
  <si>
    <t>.ni</t>
  </si>
  <si>
    <t>NK</t>
  </si>
  <si>
    <t>النيجر</t>
  </si>
  <si>
    <t>尼日尔</t>
  </si>
  <si>
    <t>Niger</t>
  </si>
  <si>
    <t>Нигер</t>
  </si>
  <si>
    <t>NE</t>
  </si>
  <si>
    <t>NER</t>
  </si>
  <si>
    <t>NIGER</t>
  </si>
  <si>
    <t>جمهورية النيجر</t>
  </si>
  <si>
    <t>尼日尔共和国</t>
  </si>
  <si>
    <t>the Republic of the Niger</t>
  </si>
  <si>
    <t>Niger (the)</t>
  </si>
  <si>
    <t>la République du Niger</t>
  </si>
  <si>
    <t>Niger (le)</t>
  </si>
  <si>
    <t>Республика Нигер</t>
  </si>
  <si>
    <t>la República del Níger</t>
  </si>
  <si>
    <t>Níger (el)</t>
  </si>
  <si>
    <t>Niamey</t>
  </si>
  <si>
    <t>RN</t>
  </si>
  <si>
    <t>Q4</t>
  </si>
  <si>
    <t>NIG</t>
  </si>
  <si>
    <t>NG</t>
  </si>
  <si>
    <t>NGR</t>
  </si>
  <si>
    <t>fr-NE,ha,kr,dje</t>
  </si>
  <si>
    <t>ng</t>
  </si>
  <si>
    <t>.ne</t>
  </si>
  <si>
    <t>نيجيريا</t>
  </si>
  <si>
    <t>尼日利亚</t>
  </si>
  <si>
    <t>Nigeria</t>
  </si>
  <si>
    <t>Нигерия</t>
  </si>
  <si>
    <t>NGA</t>
  </si>
  <si>
    <t>NGN</t>
  </si>
  <si>
    <t>NIGERIA</t>
  </si>
  <si>
    <t>Naira</t>
  </si>
  <si>
    <t>جمهورية نيجيريا الاتحادية</t>
  </si>
  <si>
    <t>尼日利亚联邦共和国</t>
  </si>
  <si>
    <t>the Federal Republic of Nigeria</t>
  </si>
  <si>
    <t>la République fédérale du Nigéria</t>
  </si>
  <si>
    <t>Nigéria (le)</t>
  </si>
  <si>
    <t>Федеративная Республика Нигерия</t>
  </si>
  <si>
    <t>la República Federal de Nigeria</t>
  </si>
  <si>
    <t>Abuja</t>
  </si>
  <si>
    <t>WAN</t>
  </si>
  <si>
    <t>Q5</t>
  </si>
  <si>
    <t>en-NG,ha,yo,ig,ff</t>
  </si>
  <si>
    <t>nr</t>
  </si>
  <si>
    <t>.ng</t>
  </si>
  <si>
    <t>نيوي</t>
  </si>
  <si>
    <t>纽埃</t>
  </si>
  <si>
    <t>Niue</t>
  </si>
  <si>
    <t>Nioué</t>
  </si>
  <si>
    <t>Ниуэ</t>
  </si>
  <si>
    <t>NIU</t>
  </si>
  <si>
    <t>NIUE</t>
  </si>
  <si>
    <t>نيوي    **</t>
  </si>
  <si>
    <t>纽埃    **</t>
  </si>
  <si>
    <t>Niue    **</t>
  </si>
  <si>
    <t>Nioué    **</t>
  </si>
  <si>
    <t>Ниуэ    **</t>
  </si>
  <si>
    <t>Alofi</t>
  </si>
  <si>
    <t>Q6</t>
  </si>
  <si>
    <t>niu,en-NU</t>
  </si>
  <si>
    <t>xh</t>
  </si>
  <si>
    <t>.nu</t>
  </si>
  <si>
    <t>جزيرة نورفلك</t>
  </si>
  <si>
    <t>诺福克岛</t>
  </si>
  <si>
    <t>Norfolk Island</t>
  </si>
  <si>
    <t>NF</t>
  </si>
  <si>
    <t>NFK</t>
  </si>
  <si>
    <t>NORFOLK ISLAND</t>
  </si>
  <si>
    <t>Q7</t>
  </si>
  <si>
    <t>NFI</t>
  </si>
  <si>
    <t>en-NF</t>
  </si>
  <si>
    <t>nx</t>
  </si>
  <si>
    <t>.nf</t>
  </si>
  <si>
    <t>جزر ماريانا الشمالية</t>
  </si>
  <si>
    <t>北马里亚纳群岛</t>
  </si>
  <si>
    <t>Northern Mariana Islands</t>
  </si>
  <si>
    <t>MNP</t>
  </si>
  <si>
    <t>NORTHERN MARIANA ISLANDS</t>
  </si>
  <si>
    <t>Saipan</t>
  </si>
  <si>
    <t>1-670</t>
  </si>
  <si>
    <t>1V</t>
  </si>
  <si>
    <t>NMI</t>
  </si>
  <si>
    <t>CQ</t>
  </si>
  <si>
    <t>NMA</t>
  </si>
  <si>
    <t>MRA</t>
  </si>
  <si>
    <t>fil,tl,zh,ch-MP,en-MP</t>
  </si>
  <si>
    <t>nw</t>
  </si>
  <si>
    <t>.mp</t>
  </si>
  <si>
    <t>Commonwealth of US</t>
  </si>
  <si>
    <t>النرويج</t>
  </si>
  <si>
    <t>挪威</t>
  </si>
  <si>
    <t>Norway</t>
  </si>
  <si>
    <t>Noruega</t>
  </si>
  <si>
    <t>Норвегия</t>
  </si>
  <si>
    <t>NOR</t>
  </si>
  <si>
    <t>NORWAY</t>
  </si>
  <si>
    <t>مملكة النرويج</t>
  </si>
  <si>
    <t>挪威王国</t>
  </si>
  <si>
    <t>the Kingdom of Norway</t>
  </si>
  <si>
    <t>le Royaume de Norvège</t>
  </si>
  <si>
    <t>Norvège (la)</t>
  </si>
  <si>
    <t>Королевство Норвегия</t>
  </si>
  <si>
    <t>el Reino de Noruega</t>
  </si>
  <si>
    <t>Oslo</t>
  </si>
  <si>
    <t>N</t>
  </si>
  <si>
    <t>Q8</t>
  </si>
  <si>
    <t>no,nb,nn,se,fi</t>
  </si>
  <si>
    <t>no</t>
  </si>
  <si>
    <t>.no</t>
  </si>
  <si>
    <t>عمان</t>
  </si>
  <si>
    <t>阿曼</t>
  </si>
  <si>
    <t>Oman</t>
  </si>
  <si>
    <t>Omán</t>
  </si>
  <si>
    <t>Оман</t>
  </si>
  <si>
    <t>OM</t>
  </si>
  <si>
    <t>OMN</t>
  </si>
  <si>
    <t>OMR</t>
  </si>
  <si>
    <t>OMAN</t>
  </si>
  <si>
    <t>Rial Omani</t>
  </si>
  <si>
    <t>سلطنة عمان</t>
  </si>
  <si>
    <t>阿曼苏丹国</t>
  </si>
  <si>
    <t>the Sultanate of Oman</t>
  </si>
  <si>
    <t>le Sultanat d'Oman</t>
  </si>
  <si>
    <t>Oman [masc.]</t>
  </si>
  <si>
    <t>Султанат Оман</t>
  </si>
  <si>
    <t>la Sultanía de Omán</t>
  </si>
  <si>
    <t>Muscat</t>
  </si>
  <si>
    <t>P4</t>
  </si>
  <si>
    <t>OMA</t>
  </si>
  <si>
    <t>ar-OM,en,bal,ur</t>
  </si>
  <si>
    <t>mk</t>
  </si>
  <si>
    <t>.om</t>
  </si>
  <si>
    <t>باكستان</t>
  </si>
  <si>
    <t>巴基斯坦</t>
  </si>
  <si>
    <t>Pakistan</t>
  </si>
  <si>
    <t>Пакистан</t>
  </si>
  <si>
    <t>PK</t>
  </si>
  <si>
    <t>PAK</t>
  </si>
  <si>
    <t>PKR</t>
  </si>
  <si>
    <t>PAKISTAN</t>
  </si>
  <si>
    <t>Pakistan Rupee</t>
  </si>
  <si>
    <t>جمهورية باكستان الإسلامية</t>
  </si>
  <si>
    <t>巴基斯坦伊斯兰共和国</t>
  </si>
  <si>
    <t>the Islamic Republic of Pakistan</t>
  </si>
  <si>
    <t>la République islamique du Pakistan</t>
  </si>
  <si>
    <t>Pakistan (le)</t>
  </si>
  <si>
    <t>Исламская Республика Пакистан</t>
  </si>
  <si>
    <t>la República Islámica del Pakistán</t>
  </si>
  <si>
    <t>Pakistán (el)</t>
  </si>
  <si>
    <t>Islamabad</t>
  </si>
  <si>
    <t>R0</t>
  </si>
  <si>
    <t>ur-PK,en-PK,pa,sd,ps,brh</t>
  </si>
  <si>
    <t>pk</t>
  </si>
  <si>
    <t>.pk</t>
  </si>
  <si>
    <t>بالاو</t>
  </si>
  <si>
    <t>帕劳</t>
  </si>
  <si>
    <t>Palau</t>
  </si>
  <si>
    <t>Палау</t>
  </si>
  <si>
    <t>PW</t>
  </si>
  <si>
    <t>PLW</t>
  </si>
  <si>
    <t>PALAU</t>
  </si>
  <si>
    <t>جمهورية بالاو</t>
  </si>
  <si>
    <t>帕劳共和国</t>
  </si>
  <si>
    <t>the Republic of Palau</t>
  </si>
  <si>
    <t>la République des Palaos</t>
  </si>
  <si>
    <t>Palaos (les)</t>
  </si>
  <si>
    <t>Республика Палау</t>
  </si>
  <si>
    <t>la República de Palau</t>
  </si>
  <si>
    <t>Melekeok</t>
  </si>
  <si>
    <t>1Y</t>
  </si>
  <si>
    <t>PS</t>
  </si>
  <si>
    <t>pau,sov,en-PW,tox,ja,fil,zh</t>
  </si>
  <si>
    <t>pw</t>
  </si>
  <si>
    <t>.pw</t>
  </si>
  <si>
    <t>بنما</t>
  </si>
  <si>
    <t>巴拿马</t>
  </si>
  <si>
    <t>Panama</t>
  </si>
  <si>
    <t>Panamá</t>
  </si>
  <si>
    <t>Панама</t>
  </si>
  <si>
    <t>PA</t>
  </si>
  <si>
    <t>PAN</t>
  </si>
  <si>
    <t>PAB,USD</t>
  </si>
  <si>
    <t>PANAMA</t>
  </si>
  <si>
    <t>Balboa,US Dollar</t>
  </si>
  <si>
    <t>جمهورية بنما</t>
  </si>
  <si>
    <t>巴拿马共和国</t>
  </si>
  <si>
    <t>the Republic of Panama</t>
  </si>
  <si>
    <t>la République du Panama</t>
  </si>
  <si>
    <t>Panama (le)</t>
  </si>
  <si>
    <t>Республика Панама</t>
  </si>
  <si>
    <t>la República de Panamá</t>
  </si>
  <si>
    <t>Panama City</t>
  </si>
  <si>
    <t>R1</t>
  </si>
  <si>
    <t>PM</t>
  </si>
  <si>
    <t>PNR</t>
  </si>
  <si>
    <t>es-PA,en</t>
  </si>
  <si>
    <t>pn</t>
  </si>
  <si>
    <t>.pa</t>
  </si>
  <si>
    <t>بابوا غينيا الجديدة</t>
  </si>
  <si>
    <t>巴布亚新几内亚</t>
  </si>
  <si>
    <t>Papua New Guinea</t>
  </si>
  <si>
    <t>Papua Nueva Guinea</t>
  </si>
  <si>
    <t>Папуа-Новая Гвинея</t>
  </si>
  <si>
    <t>PG</t>
  </si>
  <si>
    <t>PNG</t>
  </si>
  <si>
    <t>PGK</t>
  </si>
  <si>
    <t>PAPUA NEW GUINEA</t>
  </si>
  <si>
    <t>Kina</t>
  </si>
  <si>
    <t>دولة بابوا غينيا الجديدة المستقلة</t>
  </si>
  <si>
    <t>巴布亚新几内亚独立国</t>
  </si>
  <si>
    <t>Independent State of Papua New Guinea</t>
  </si>
  <si>
    <t>l'État indépendant de Papouasie-Nouvelle-Guinée</t>
  </si>
  <si>
    <t>Papouasie-Nouvelle-Guinée (la)</t>
  </si>
  <si>
    <t>Независимое государство Папуа-Новая Гвинея</t>
  </si>
  <si>
    <t>Estado Independiente de Papua Nueva Guinea</t>
  </si>
  <si>
    <t>Port Moresby</t>
  </si>
  <si>
    <t>R2</t>
  </si>
  <si>
    <t>PP</t>
  </si>
  <si>
    <t>en-PG,ho,meu,tpi</t>
  </si>
  <si>
    <t>pp</t>
  </si>
  <si>
    <t>.pg</t>
  </si>
  <si>
    <t>باراغواي</t>
  </si>
  <si>
    <t>巴拉圭</t>
  </si>
  <si>
    <t>Paraguay</t>
  </si>
  <si>
    <t>Парагвай</t>
  </si>
  <si>
    <t>PY</t>
  </si>
  <si>
    <t>PRY</t>
  </si>
  <si>
    <t>PYG</t>
  </si>
  <si>
    <t>PARAGUAY</t>
  </si>
  <si>
    <t>Guarani</t>
  </si>
  <si>
    <t>جمهورية باراغواي</t>
  </si>
  <si>
    <t>巴拉圭共和国</t>
  </si>
  <si>
    <t>the Republic of Paraguay</t>
  </si>
  <si>
    <t>la République du Paraguay</t>
  </si>
  <si>
    <t>Paraguay (le)</t>
  </si>
  <si>
    <t>Республика Парагвай</t>
  </si>
  <si>
    <t>la República del Paraguay</t>
  </si>
  <si>
    <t>Paraguay (el)</t>
  </si>
  <si>
    <t>Asuncion</t>
  </si>
  <si>
    <t>R4</t>
  </si>
  <si>
    <t>PAR</t>
  </si>
  <si>
    <t>PRG</t>
  </si>
  <si>
    <t>es-PY,gn</t>
  </si>
  <si>
    <t>py</t>
  </si>
  <si>
    <t>.py</t>
  </si>
  <si>
    <t>بيرو</t>
  </si>
  <si>
    <t>秘鲁</t>
  </si>
  <si>
    <t>Peru</t>
  </si>
  <si>
    <t>Перу</t>
  </si>
  <si>
    <t>PE</t>
  </si>
  <si>
    <t>PER</t>
  </si>
  <si>
    <t>PEN</t>
  </si>
  <si>
    <t>PERU</t>
  </si>
  <si>
    <t>Sol</t>
  </si>
  <si>
    <t>جمهورية بيرو</t>
  </si>
  <si>
    <t>秘鲁共和国</t>
  </si>
  <si>
    <t>the Republic of Peru</t>
  </si>
  <si>
    <t>la République du Pérou</t>
  </si>
  <si>
    <t>Pérou (le)</t>
  </si>
  <si>
    <t>Республика Перу</t>
  </si>
  <si>
    <t>la República del Perú</t>
  </si>
  <si>
    <t>Perú (el)</t>
  </si>
  <si>
    <t>Lima</t>
  </si>
  <si>
    <t>R5</t>
  </si>
  <si>
    <t>PRU</t>
  </si>
  <si>
    <t>es-PE,qu,ay</t>
  </si>
  <si>
    <t>pe</t>
  </si>
  <si>
    <t>.pe</t>
  </si>
  <si>
    <t>PR</t>
  </si>
  <si>
    <t>الفلبين</t>
  </si>
  <si>
    <t>菲律宾</t>
  </si>
  <si>
    <t>Philippines</t>
  </si>
  <si>
    <t>Filipinas</t>
  </si>
  <si>
    <t>Филиппины</t>
  </si>
  <si>
    <t>PH</t>
  </si>
  <si>
    <t>PHL</t>
  </si>
  <si>
    <t>PHP</t>
  </si>
  <si>
    <t>PHILIPPINES</t>
  </si>
  <si>
    <t>Philippine Piso</t>
  </si>
  <si>
    <t>جمهورية الفلبين</t>
  </si>
  <si>
    <t>菲律宾共和国</t>
  </si>
  <si>
    <t>the Republic of the Philippines</t>
  </si>
  <si>
    <t>Philippines (the)</t>
  </si>
  <si>
    <t>la République des Philippines</t>
  </si>
  <si>
    <t>Philippines (les) [fém.]</t>
  </si>
  <si>
    <t>Республика Филиппины</t>
  </si>
  <si>
    <t>la República de Filipinas</t>
  </si>
  <si>
    <t>Manila</t>
  </si>
  <si>
    <t>RP</t>
  </si>
  <si>
    <t>R6</t>
  </si>
  <si>
    <t>PHI</t>
  </si>
  <si>
    <t>tl,en-PH,fil</t>
  </si>
  <si>
    <t>ph</t>
  </si>
  <si>
    <t>.ph</t>
  </si>
  <si>
    <t>بيتكيرن</t>
  </si>
  <si>
    <t>皮特凯恩</t>
  </si>
  <si>
    <t>Pitcairn</t>
  </si>
  <si>
    <t>PN</t>
  </si>
  <si>
    <t>PCN</t>
  </si>
  <si>
    <t>PITCAIRN</t>
  </si>
  <si>
    <t>Pitcairn Islands</t>
  </si>
  <si>
    <t>Adamstown</t>
  </si>
  <si>
    <t>R8</t>
  </si>
  <si>
    <t>PC</t>
  </si>
  <si>
    <t>PTC</t>
  </si>
  <si>
    <t>en-PN</t>
  </si>
  <si>
    <t>pc</t>
  </si>
  <si>
    <t>.pn</t>
  </si>
  <si>
    <t>PT</t>
  </si>
  <si>
    <t>بولندا</t>
  </si>
  <si>
    <t>波兰</t>
  </si>
  <si>
    <t>Poland</t>
  </si>
  <si>
    <t>Polonia</t>
  </si>
  <si>
    <t>Польша</t>
  </si>
  <si>
    <t>PL</t>
  </si>
  <si>
    <t>POL</t>
  </si>
  <si>
    <t>PLN</t>
  </si>
  <si>
    <t>POLAND</t>
  </si>
  <si>
    <t>Zloty</t>
  </si>
  <si>
    <t>جمهورية بولندا</t>
  </si>
  <si>
    <t>波兰共和国</t>
  </si>
  <si>
    <t>the Republic of Poland</t>
  </si>
  <si>
    <t>la République de Pologne</t>
  </si>
  <si>
    <t>Pologne (la)</t>
  </si>
  <si>
    <t>Республика Польша</t>
  </si>
  <si>
    <t>la República de Polonia</t>
  </si>
  <si>
    <t>Warsaw</t>
  </si>
  <si>
    <t>R9</t>
  </si>
  <si>
    <t>pl</t>
  </si>
  <si>
    <t>.pl</t>
  </si>
  <si>
    <t>البرتغال</t>
  </si>
  <si>
    <t>葡萄牙</t>
  </si>
  <si>
    <t>Portugal</t>
  </si>
  <si>
    <t>Португалия</t>
  </si>
  <si>
    <t>PRT</t>
  </si>
  <si>
    <t>PORTUGAL</t>
  </si>
  <si>
    <t>جمهورية البرتغال</t>
  </si>
  <si>
    <t>葡萄牙共和国</t>
  </si>
  <si>
    <t>the Portuguese Republic</t>
  </si>
  <si>
    <t>la République portugaise</t>
  </si>
  <si>
    <t>Portugal (le)</t>
  </si>
  <si>
    <t>Португальская Республика</t>
  </si>
  <si>
    <t>la República Portuguesa</t>
  </si>
  <si>
    <t>Lisbon</t>
  </si>
  <si>
    <t>P</t>
  </si>
  <si>
    <t>S1</t>
  </si>
  <si>
    <t>POR</t>
  </si>
  <si>
    <t>PO</t>
  </si>
  <si>
    <t>pt-PT,mwl</t>
  </si>
  <si>
    <t>po</t>
  </si>
  <si>
    <t>.pt</t>
  </si>
  <si>
    <t>بورتوريكو</t>
  </si>
  <si>
    <t>波多黎各</t>
  </si>
  <si>
    <t>Puerto Rico</t>
  </si>
  <si>
    <t>PRI</t>
  </si>
  <si>
    <t>PUERTO RICO</t>
  </si>
  <si>
    <t>San Juan</t>
  </si>
  <si>
    <t>PUR</t>
  </si>
  <si>
    <t>RQ</t>
  </si>
  <si>
    <t>PTR</t>
  </si>
  <si>
    <t>en-PR,es-PR</t>
  </si>
  <si>
    <t>pr</t>
  </si>
  <si>
    <t>.pr</t>
  </si>
  <si>
    <t>قطر</t>
  </si>
  <si>
    <t>卡塔尔</t>
  </si>
  <si>
    <t>Qatar</t>
  </si>
  <si>
    <t>Катар</t>
  </si>
  <si>
    <t>QA</t>
  </si>
  <si>
    <t>QAT</t>
  </si>
  <si>
    <t>QAR</t>
  </si>
  <si>
    <t>QATAR</t>
  </si>
  <si>
    <t>Qatari Rial</t>
  </si>
  <si>
    <t>دولة قطر</t>
  </si>
  <si>
    <t>卡塔尔国</t>
  </si>
  <si>
    <t>the State of Qatar</t>
  </si>
  <si>
    <t>l'État du Qatar</t>
  </si>
  <si>
    <t>Qatar (le)</t>
  </si>
  <si>
    <t>Государство Катар</t>
  </si>
  <si>
    <t>el Estado de Qatar</t>
  </si>
  <si>
    <t>Doha</t>
  </si>
  <si>
    <t>Q</t>
  </si>
  <si>
    <t>S3</t>
  </si>
  <si>
    <t>ar-QA,es</t>
  </si>
  <si>
    <t>qa</t>
  </si>
  <si>
    <t>.qa</t>
  </si>
  <si>
    <t>QT</t>
  </si>
  <si>
    <t>جمهورية كوريا</t>
  </si>
  <si>
    <t>大韩民国</t>
  </si>
  <si>
    <t>Republic of Korea</t>
  </si>
  <si>
    <t>Республика Корея</t>
  </si>
  <si>
    <t>KOR</t>
  </si>
  <si>
    <t>KRW</t>
  </si>
  <si>
    <t>KOREA (THE REPUBLIC OF)</t>
  </si>
  <si>
    <t>Won</t>
  </si>
  <si>
    <t>the Republic of Korea</t>
  </si>
  <si>
    <t>Republic of Korea (the)</t>
  </si>
  <si>
    <t>la République de Corée</t>
  </si>
  <si>
    <t>République de Corée (la)</t>
  </si>
  <si>
    <t>la República de Corea</t>
  </si>
  <si>
    <t>República de Corea (la)</t>
  </si>
  <si>
    <t>South Korea</t>
  </si>
  <si>
    <t>Seoul</t>
  </si>
  <si>
    <t>ROK</t>
  </si>
  <si>
    <t>ko-KR,en</t>
  </si>
  <si>
    <t>ko</t>
  </si>
  <si>
    <t>.kr</t>
  </si>
  <si>
    <t>KO</t>
  </si>
  <si>
    <t>جمهورية مولدوفا</t>
  </si>
  <si>
    <t>摩尔多瓦共和国</t>
  </si>
  <si>
    <t>Republic of Moldova</t>
  </si>
  <si>
    <t>Республика Молдова</t>
  </si>
  <si>
    <t>MD</t>
  </si>
  <si>
    <t>MDA</t>
  </si>
  <si>
    <t>MDL</t>
  </si>
  <si>
    <t>MOLDOVA (THE REPUBLIC OF)</t>
  </si>
  <si>
    <t>Moldovan Leu</t>
  </si>
  <si>
    <t>the Republic of Moldova</t>
  </si>
  <si>
    <t>Republic of Moldova (the)</t>
  </si>
  <si>
    <t>la République de Moldova</t>
  </si>
  <si>
    <t>République de Moldova (la)</t>
  </si>
  <si>
    <t>la República de Moldova</t>
  </si>
  <si>
    <t>Moldova</t>
  </si>
  <si>
    <t>Chisinau</t>
  </si>
  <si>
    <t>ro,ru,gag,tr</t>
  </si>
  <si>
    <t>mv</t>
  </si>
  <si>
    <t>.md</t>
  </si>
  <si>
    <t>رومانيا</t>
  </si>
  <si>
    <t>罗马尼亚</t>
  </si>
  <si>
    <t>Romania</t>
  </si>
  <si>
    <t>Rumania</t>
  </si>
  <si>
    <t>Румыния</t>
  </si>
  <si>
    <t>RO</t>
  </si>
  <si>
    <t>ROU</t>
  </si>
  <si>
    <t>RON</t>
  </si>
  <si>
    <t>ROMANIA</t>
  </si>
  <si>
    <t>Romanian Leu</t>
  </si>
  <si>
    <t>la Roumanie</t>
  </si>
  <si>
    <t>Roumanie (la)</t>
  </si>
  <si>
    <t>Bucharest</t>
  </si>
  <si>
    <t>S5</t>
  </si>
  <si>
    <t>ro,hu,rom</t>
  </si>
  <si>
    <t>rm</t>
  </si>
  <si>
    <t>.ro</t>
  </si>
  <si>
    <t>الاتحاد الروسي</t>
  </si>
  <si>
    <t>俄罗斯联邦</t>
  </si>
  <si>
    <t>Russian Federation</t>
  </si>
  <si>
    <t>Российская Федерация</t>
  </si>
  <si>
    <t>RUS</t>
  </si>
  <si>
    <t>RUB</t>
  </si>
  <si>
    <t>RUSSIAN FEDERATION</t>
  </si>
  <si>
    <t>Russian Ruble</t>
  </si>
  <si>
    <t>the Russian Federation</t>
  </si>
  <si>
    <t>Russian Federation (the)</t>
  </si>
  <si>
    <t>la Fédération de Russie</t>
  </si>
  <si>
    <t>Fédération de Russie (la)</t>
  </si>
  <si>
    <t>la Federación de Rusia</t>
  </si>
  <si>
    <t>Federación de Rusia (la)</t>
  </si>
  <si>
    <t>Russia</t>
  </si>
  <si>
    <t>Moscow</t>
  </si>
  <si>
    <t>1Z</t>
  </si>
  <si>
    <t>RS</t>
  </si>
  <si>
    <t>ru,tt,xal,cau,ady,kv,ce,tyv,cv,udm,tut,mns,bua,myv,mdf,chm,ba,inh,tut,kbd,krc,av,sah,nog</t>
  </si>
  <si>
    <t>ru</t>
  </si>
  <si>
    <t>.ru</t>
  </si>
  <si>
    <t>رواندا</t>
  </si>
  <si>
    <t>卢旺达</t>
  </si>
  <si>
    <t>Rwanda</t>
  </si>
  <si>
    <t>Руанда</t>
  </si>
  <si>
    <t>RW</t>
  </si>
  <si>
    <t>RWA</t>
  </si>
  <si>
    <t>RWF</t>
  </si>
  <si>
    <t>RWANDA</t>
  </si>
  <si>
    <t>Rwanda Franc</t>
  </si>
  <si>
    <t>جمهورية رواندا</t>
  </si>
  <si>
    <t>卢旺达共和国</t>
  </si>
  <si>
    <t>the Republic of Rwanda</t>
  </si>
  <si>
    <t>la République du Rwanda</t>
  </si>
  <si>
    <t>Rwanda (le)</t>
  </si>
  <si>
    <t>Республика Руанда</t>
  </si>
  <si>
    <t>la República de Rwanda</t>
  </si>
  <si>
    <t>Kigali</t>
  </si>
  <si>
    <t>S6</t>
  </si>
  <si>
    <t>RRW</t>
  </si>
  <si>
    <t>rw,en-RW,fr-RW,sw</t>
  </si>
  <si>
    <t>rw</t>
  </si>
  <si>
    <t>.rw</t>
  </si>
  <si>
    <t>ريونيون</t>
  </si>
  <si>
    <t>留尼汪</t>
  </si>
  <si>
    <t>Réunion</t>
  </si>
  <si>
    <t>RE</t>
  </si>
  <si>
    <t>REU</t>
  </si>
  <si>
    <t>RÉUNION</t>
  </si>
  <si>
    <t>Saint-Denis</t>
  </si>
  <si>
    <t>fr-RE</t>
  </si>
  <si>
    <t>re</t>
  </si>
  <si>
    <t>.re</t>
  </si>
  <si>
    <t>سان بارتليمي</t>
  </si>
  <si>
    <t>圣巴泰勒米</t>
  </si>
  <si>
    <t>Saint Barthélemy</t>
  </si>
  <si>
    <t>BLM</t>
  </si>
  <si>
    <t>SAINT BARTHÉLEMY</t>
  </si>
  <si>
    <t>St. Barthélemy</t>
  </si>
  <si>
    <t>Gustavia</t>
  </si>
  <si>
    <t>TB</t>
  </si>
  <si>
    <t>sc</t>
  </si>
  <si>
    <t>سانت هيلانة</t>
  </si>
  <si>
    <t>圣赫勒拿</t>
  </si>
  <si>
    <t>Saint Helena</t>
  </si>
  <si>
    <t>SH</t>
  </si>
  <si>
    <t>SHN</t>
  </si>
  <si>
    <t>SHP</t>
  </si>
  <si>
    <t>SAINT HELENA, ASCENSION AND TRISTAN DA CUNHA</t>
  </si>
  <si>
    <t>Saint Helena Pound</t>
  </si>
  <si>
    <t>St. Helena</t>
  </si>
  <si>
    <t>Jamestown</t>
  </si>
  <si>
    <t>HEL</t>
  </si>
  <si>
    <t>en-SH</t>
  </si>
  <si>
    <t>xj</t>
  </si>
  <si>
    <t>.sh</t>
  </si>
  <si>
    <t>HE</t>
  </si>
  <si>
    <t>سانت كيتس ونيفس</t>
  </si>
  <si>
    <t>圣基茨和尼维斯</t>
  </si>
  <si>
    <t>Saint Kitts and Nevis</t>
  </si>
  <si>
    <t>Saint Kitts y Nevis</t>
  </si>
  <si>
    <t>Сент-Китс и Невис</t>
  </si>
  <si>
    <t>KNA</t>
  </si>
  <si>
    <t>SAINT KITTS AND NEVIS</t>
  </si>
  <si>
    <t>Saint-Kitts-et-Nevis [masc.]</t>
  </si>
  <si>
    <t>St. Kitts &amp; Nevis</t>
  </si>
  <si>
    <t>Basseterre</t>
  </si>
  <si>
    <t>1-869</t>
  </si>
  <si>
    <t>U7</t>
  </si>
  <si>
    <t>SKN</t>
  </si>
  <si>
    <t>SC</t>
  </si>
  <si>
    <t>en-KN</t>
  </si>
  <si>
    <t>xd</t>
  </si>
  <si>
    <t>.kn</t>
  </si>
  <si>
    <t>سانت لوسيا</t>
  </si>
  <si>
    <t>圣卢西亚</t>
  </si>
  <si>
    <t>Saint Lucia</t>
  </si>
  <si>
    <t>Santa Lucía</t>
  </si>
  <si>
    <t>Сент-Люсия</t>
  </si>
  <si>
    <t>LC</t>
  </si>
  <si>
    <t>LCA</t>
  </si>
  <si>
    <t>SAINT LUCIA</t>
  </si>
  <si>
    <t>Sainte-Lucie [fém.]</t>
  </si>
  <si>
    <t>St. Lucia</t>
  </si>
  <si>
    <t>Castries</t>
  </si>
  <si>
    <t>WL</t>
  </si>
  <si>
    <t>1-758</t>
  </si>
  <si>
    <t>U9</t>
  </si>
  <si>
    <t>ST</t>
  </si>
  <si>
    <t>en-LC</t>
  </si>
  <si>
    <t>xk</t>
  </si>
  <si>
    <t>.lc</t>
  </si>
  <si>
    <t>سان مارتن</t>
  </si>
  <si>
    <t>圣马丁(法属)</t>
  </si>
  <si>
    <t>Saint Martin (French Part)</t>
  </si>
  <si>
    <t>MAF</t>
  </si>
  <si>
    <t>SAINT MARTIN (FRENCH PART)</t>
  </si>
  <si>
    <t>St. Martin</t>
  </si>
  <si>
    <t>Marigot</t>
  </si>
  <si>
    <t>st</t>
  </si>
  <si>
    <t>سان بيار وميكلون</t>
  </si>
  <si>
    <t>圣皮埃尔和密克隆</t>
  </si>
  <si>
    <t>Saint Pierre and Miquelon</t>
  </si>
  <si>
    <t>SPM</t>
  </si>
  <si>
    <t>SAINT PIERRE AND MIQUELON</t>
  </si>
  <si>
    <t>St. Pierre &amp; Miquelon</t>
  </si>
  <si>
    <t>Saint-Pierre</t>
  </si>
  <si>
    <t>V0</t>
  </si>
  <si>
    <t>SB</t>
  </si>
  <si>
    <t>fr-PM</t>
  </si>
  <si>
    <t>xl</t>
  </si>
  <si>
    <t>.pm</t>
  </si>
  <si>
    <t>سانت فنسنت وجزر غرينادين</t>
  </si>
  <si>
    <t>圣文森特和格林纳丁斯</t>
  </si>
  <si>
    <t>Saint Vincent and the Grenadines</t>
  </si>
  <si>
    <t>San Vicente y las Granadinas</t>
  </si>
  <si>
    <t>Сент-Винсент и Гренадины</t>
  </si>
  <si>
    <t>VC</t>
  </si>
  <si>
    <t>VCT</t>
  </si>
  <si>
    <t>SAINT VINCENT AND THE GRENADINES</t>
  </si>
  <si>
    <t>Saint-Vincent-et-les Grenadines [fém.]</t>
  </si>
  <si>
    <t>St. Vincent &amp; Grenadines</t>
  </si>
  <si>
    <t>Kingstown</t>
  </si>
  <si>
    <t>WV</t>
  </si>
  <si>
    <t>1-784</t>
  </si>
  <si>
    <t>V1</t>
  </si>
  <si>
    <t>VIN</t>
  </si>
  <si>
    <t>en-VC,fr</t>
  </si>
  <si>
    <t>xm</t>
  </si>
  <si>
    <t>.vc</t>
  </si>
  <si>
    <t>ساموا</t>
  </si>
  <si>
    <t>萨摩亚</t>
  </si>
  <si>
    <t>Samoa</t>
  </si>
  <si>
    <t>Самоа</t>
  </si>
  <si>
    <t>WS</t>
  </si>
  <si>
    <t>WSM</t>
  </si>
  <si>
    <t>WST</t>
  </si>
  <si>
    <t>SAMOA</t>
  </si>
  <si>
    <t>Tala</t>
  </si>
  <si>
    <t>دولة ساموا المستقلة</t>
  </si>
  <si>
    <t>萨摩亚独立国</t>
  </si>
  <si>
    <t>the Independent State of Samoa</t>
  </si>
  <si>
    <t>l'État indépendant du Samoa</t>
  </si>
  <si>
    <t>Samoa (le)</t>
  </si>
  <si>
    <t>Независимое Государство Самоа</t>
  </si>
  <si>
    <t>el Estado Independiente de Samoa</t>
  </si>
  <si>
    <t>Apia</t>
  </si>
  <si>
    <t>Y0</t>
  </si>
  <si>
    <t>SAM</t>
  </si>
  <si>
    <t>SMO</t>
  </si>
  <si>
    <t>sm,en-WS</t>
  </si>
  <si>
    <t>ws</t>
  </si>
  <si>
    <t>.ws</t>
  </si>
  <si>
    <t>ZM</t>
  </si>
  <si>
    <t>سان مارينو</t>
  </si>
  <si>
    <t>圣马力诺</t>
  </si>
  <si>
    <t>San Marino</t>
  </si>
  <si>
    <t>Сан-Марино</t>
  </si>
  <si>
    <t>SM</t>
  </si>
  <si>
    <t>SMR</t>
  </si>
  <si>
    <t>SAN MARINO</t>
  </si>
  <si>
    <t>جمهورية سان مارينو</t>
  </si>
  <si>
    <t>圣马力诺共和国</t>
  </si>
  <si>
    <t>the Republic of San Marino</t>
  </si>
  <si>
    <t>la République de Saint-Marin</t>
  </si>
  <si>
    <t>Saint-Marin [masc.]</t>
  </si>
  <si>
    <t>Республика Сан-Марино</t>
  </si>
  <si>
    <t>la República de San Marino</t>
  </si>
  <si>
    <t>RSM</t>
  </si>
  <si>
    <t>S8</t>
  </si>
  <si>
    <t>it-SM</t>
  </si>
  <si>
    <t>sm</t>
  </si>
  <si>
    <t>.sm</t>
  </si>
  <si>
    <t>سان تومي وبرينسيبي</t>
  </si>
  <si>
    <t>圣多美和普林西比</t>
  </si>
  <si>
    <t>Sao Tome and Principe</t>
  </si>
  <si>
    <t>Santo Tomé y Príncipe</t>
  </si>
  <si>
    <t>Сан-Томе и Принсипи</t>
  </si>
  <si>
    <t>STP</t>
  </si>
  <si>
    <t>STD</t>
  </si>
  <si>
    <t>SAO TOME AND PRINCIPE</t>
  </si>
  <si>
    <t>Dobra</t>
  </si>
  <si>
    <t>جمهورية سان تومي وبرينسيبي الديمقراطية</t>
  </si>
  <si>
    <t>圣多美和普林西比民主共和国</t>
  </si>
  <si>
    <t>the Democratic Republic of Sao Tome and Principe</t>
  </si>
  <si>
    <t>la République démocratique de Sao Tomé-et-Principe</t>
  </si>
  <si>
    <t>Sao Tomé-et-Principe [fém.]</t>
  </si>
  <si>
    <t>Демократическая Республика Сан-Томе и Принсипи</t>
  </si>
  <si>
    <t>la República Democrática de Santo Tomé y Príncipe</t>
  </si>
  <si>
    <t>São Tomé &amp; Príncipe</t>
  </si>
  <si>
    <t>Sao Tome</t>
  </si>
  <si>
    <t>S9</t>
  </si>
  <si>
    <t>TP</t>
  </si>
  <si>
    <t>pt-ST</t>
  </si>
  <si>
    <t>sf</t>
  </si>
  <si>
    <t>.st</t>
  </si>
  <si>
    <t>سارك</t>
  </si>
  <si>
    <t>萨克</t>
  </si>
  <si>
    <t>Sark</t>
  </si>
  <si>
    <t>المملكة العربية السعودية</t>
  </si>
  <si>
    <t>沙特阿拉伯</t>
  </si>
  <si>
    <t>Saudi Arabia</t>
  </si>
  <si>
    <t>Саудовская Аравия</t>
  </si>
  <si>
    <t>SAU</t>
  </si>
  <si>
    <t>SAR</t>
  </si>
  <si>
    <t>SAUDI ARABIA</t>
  </si>
  <si>
    <t>Saudi Riyal</t>
  </si>
  <si>
    <t>沙特阿拉伯王国</t>
  </si>
  <si>
    <t>the Kingdom of Saudi Arabia</t>
  </si>
  <si>
    <t>le Royaume d'Arabie saoudite</t>
  </si>
  <si>
    <t>Arabie saoudite (l') [fém.]</t>
  </si>
  <si>
    <t>Королевство Саудовская Аравия</t>
  </si>
  <si>
    <t>el Reino de la Arabia Saudita</t>
  </si>
  <si>
    <t>Arabia Saudita (la)</t>
  </si>
  <si>
    <t>Riyadh</t>
  </si>
  <si>
    <t>T0</t>
  </si>
  <si>
    <t>KSA</t>
  </si>
  <si>
    <t>ar-SA</t>
  </si>
  <si>
    <t>su</t>
  </si>
  <si>
    <t>.sa</t>
  </si>
  <si>
    <t>SD</t>
  </si>
  <si>
    <t>السنغال</t>
  </si>
  <si>
    <t>塞内加尔</t>
  </si>
  <si>
    <t>Senegal</t>
  </si>
  <si>
    <t>Сенегал</t>
  </si>
  <si>
    <t>SN</t>
  </si>
  <si>
    <t>SEN</t>
  </si>
  <si>
    <t>SENEGAL</t>
  </si>
  <si>
    <t>جمهورية السنغال</t>
  </si>
  <si>
    <t>塞内加尔共和国</t>
  </si>
  <si>
    <t>the Republic of Senegal</t>
  </si>
  <si>
    <t>la République du Sénégal</t>
  </si>
  <si>
    <t>Sénégal (le)</t>
  </si>
  <si>
    <t>Республика Сенегал</t>
  </si>
  <si>
    <t>la República del Senegal</t>
  </si>
  <si>
    <t>Senegal (el)</t>
  </si>
  <si>
    <t>Dakar</t>
  </si>
  <si>
    <t>T1</t>
  </si>
  <si>
    <t>fr-SN,wo,fuc,mnk</t>
  </si>
  <si>
    <t>sg</t>
  </si>
  <si>
    <t>.sn</t>
  </si>
  <si>
    <t>صربيا</t>
  </si>
  <si>
    <t>塞尔维亚</t>
  </si>
  <si>
    <t>Serbia</t>
  </si>
  <si>
    <t>Сербия</t>
  </si>
  <si>
    <t>SRB</t>
  </si>
  <si>
    <t>RSD</t>
  </si>
  <si>
    <t>SERBIA</t>
  </si>
  <si>
    <t>Serbian Dinar</t>
  </si>
  <si>
    <t>جمهورية صربيا</t>
  </si>
  <si>
    <t>塞尔维亚共和国</t>
  </si>
  <si>
    <t>the Republic of Serbia</t>
  </si>
  <si>
    <t>la République de Serbie</t>
  </si>
  <si>
    <t>Serbie (la)</t>
  </si>
  <si>
    <t>Республика Сербия</t>
  </si>
  <si>
    <t>la República de Serbia</t>
  </si>
  <si>
    <t>Belgrade</t>
  </si>
  <si>
    <t>Z2</t>
  </si>
  <si>
    <t>RI,KV</t>
  </si>
  <si>
    <t>sr,hu,bs,rom</t>
  </si>
  <si>
    <t>rb</t>
  </si>
  <si>
    <t>.rs</t>
  </si>
  <si>
    <t>YG</t>
  </si>
  <si>
    <t>سيشيل</t>
  </si>
  <si>
    <t>塞舌尔</t>
  </si>
  <si>
    <t>Seychelles</t>
  </si>
  <si>
    <t>Сейшельские Острова</t>
  </si>
  <si>
    <t>SYC</t>
  </si>
  <si>
    <t>SCR</t>
  </si>
  <si>
    <t>SEYCHELLES</t>
  </si>
  <si>
    <t>Seychelles Rupee</t>
  </si>
  <si>
    <t>جمهورية سيشيل</t>
  </si>
  <si>
    <t>塞舌尔共和国</t>
  </si>
  <si>
    <t>the Republic of Seychelles</t>
  </si>
  <si>
    <t>la République des Seychelles</t>
  </si>
  <si>
    <t>Seychelles (les) [fém.]</t>
  </si>
  <si>
    <t>Республика Сейшельские Острова</t>
  </si>
  <si>
    <t>la República de Seychelles</t>
  </si>
  <si>
    <t>Victoria</t>
  </si>
  <si>
    <t>SY</t>
  </si>
  <si>
    <t>T2</t>
  </si>
  <si>
    <t>SEY</t>
  </si>
  <si>
    <t>en-SC,fr-SC</t>
  </si>
  <si>
    <t>se</t>
  </si>
  <si>
    <t>.sc</t>
  </si>
  <si>
    <t>سيراليون</t>
  </si>
  <si>
    <t>塞拉利昂</t>
  </si>
  <si>
    <t>Sierra Leone</t>
  </si>
  <si>
    <t>Sierra Leona</t>
  </si>
  <si>
    <t>Сьерра-Леоне</t>
  </si>
  <si>
    <t>SL</t>
  </si>
  <si>
    <t>SLE</t>
  </si>
  <si>
    <t>SLL</t>
  </si>
  <si>
    <t>SIERRA LEONE</t>
  </si>
  <si>
    <t>Leone</t>
  </si>
  <si>
    <t>جمهورية سيراليون</t>
  </si>
  <si>
    <t>塞拉利昂共和国</t>
  </si>
  <si>
    <t>the Republic of Sierra Leone</t>
  </si>
  <si>
    <t>la République de Sierra Leone</t>
  </si>
  <si>
    <t>Sierra Leone (la)</t>
  </si>
  <si>
    <t>Республика Сьерра-Леоне</t>
  </si>
  <si>
    <t>la República de Sierra Leona</t>
  </si>
  <si>
    <t>Freetown</t>
  </si>
  <si>
    <t>WAL</t>
  </si>
  <si>
    <t>T8</t>
  </si>
  <si>
    <t>SRL</t>
  </si>
  <si>
    <t>en-SL,men,tem</t>
  </si>
  <si>
    <t>sl</t>
  </si>
  <si>
    <t>.sl</t>
  </si>
  <si>
    <t>سنغافورة</t>
  </si>
  <si>
    <t>新加坡</t>
  </si>
  <si>
    <t>Singapore</t>
  </si>
  <si>
    <t>Singapur</t>
  </si>
  <si>
    <t>Сингапур</t>
  </si>
  <si>
    <t>SGP</t>
  </si>
  <si>
    <t>SINGAPORE</t>
  </si>
  <si>
    <t>Singapore Dollar</t>
  </si>
  <si>
    <t>جمهورية سنغافورة</t>
  </si>
  <si>
    <t>新加坡共和国</t>
  </si>
  <si>
    <t>the Republic of Singapore</t>
  </si>
  <si>
    <t>la République de Singapour</t>
  </si>
  <si>
    <t>Singapour [fém.]</t>
  </si>
  <si>
    <t>Республика Сингапур</t>
  </si>
  <si>
    <t>la República de Singapur</t>
  </si>
  <si>
    <t>U0</t>
  </si>
  <si>
    <t>SIN</t>
  </si>
  <si>
    <t>SNG</t>
  </si>
  <si>
    <t>cmn,en-SG,ms-SG,ta-SG,zh-SG</t>
  </si>
  <si>
    <t>si</t>
  </si>
  <si>
    <t>.sg</t>
  </si>
  <si>
    <t>SR</t>
  </si>
  <si>
    <t>سانت مارتن</t>
  </si>
  <si>
    <t>圣马丁(荷属)</t>
  </si>
  <si>
    <t>Sint Maarten (Dutch part)</t>
  </si>
  <si>
    <t>SX</t>
  </si>
  <si>
    <t>SXM</t>
  </si>
  <si>
    <t>SINT MAARTEN (DUTCH PART)</t>
  </si>
  <si>
    <t>Sint Maarten</t>
  </si>
  <si>
    <t>Philipsburg</t>
  </si>
  <si>
    <t>1-721</t>
  </si>
  <si>
    <t>NN</t>
  </si>
  <si>
    <t>nl,en</t>
  </si>
  <si>
    <t>sn</t>
  </si>
  <si>
    <t>.sx</t>
  </si>
  <si>
    <t>سلوفاكيا</t>
  </si>
  <si>
    <t>斯洛伐克</t>
  </si>
  <si>
    <t>Slovakia</t>
  </si>
  <si>
    <t>Eslovaquia</t>
  </si>
  <si>
    <t>Словакия</t>
  </si>
  <si>
    <t>SK</t>
  </si>
  <si>
    <t>SVK</t>
  </si>
  <si>
    <t>SLOVAKIA</t>
  </si>
  <si>
    <t>الجمهورية السلوفاكية</t>
  </si>
  <si>
    <t>斯洛伐克共和国</t>
  </si>
  <si>
    <t>the Slovak Republic</t>
  </si>
  <si>
    <t>la République slovaque</t>
  </si>
  <si>
    <t>Slovaquie (la)</t>
  </si>
  <si>
    <t>Словацкая Республика</t>
  </si>
  <si>
    <t>la República Eslovaca</t>
  </si>
  <si>
    <t>Bratislava</t>
  </si>
  <si>
    <t>2B</t>
  </si>
  <si>
    <t>LO</t>
  </si>
  <si>
    <t>sk,hu</t>
  </si>
  <si>
    <t>xo</t>
  </si>
  <si>
    <t>.sk</t>
  </si>
  <si>
    <t>SQ</t>
  </si>
  <si>
    <t>سلوفينيا</t>
  </si>
  <si>
    <t>斯洛文尼亚</t>
  </si>
  <si>
    <t>Slovenia</t>
  </si>
  <si>
    <t>Eslovenia</t>
  </si>
  <si>
    <t>Словения</t>
  </si>
  <si>
    <t>SI</t>
  </si>
  <si>
    <t>SVN</t>
  </si>
  <si>
    <t>SLOVENIA</t>
  </si>
  <si>
    <t>جمهورية سلوفينيا</t>
  </si>
  <si>
    <t>斯洛文尼亚共和国</t>
  </si>
  <si>
    <t>the Republic of Slovenia</t>
  </si>
  <si>
    <t>la République de Slovénie</t>
  </si>
  <si>
    <t>Slovénie (la)</t>
  </si>
  <si>
    <t>Республика Словения</t>
  </si>
  <si>
    <t>la República de Eslovenia</t>
  </si>
  <si>
    <t>Ljubljana</t>
  </si>
  <si>
    <t>SLO</t>
  </si>
  <si>
    <t>2A</t>
  </si>
  <si>
    <t>sl,sh</t>
  </si>
  <si>
    <t>xv</t>
  </si>
  <si>
    <t>.si</t>
  </si>
  <si>
    <t>LJ</t>
  </si>
  <si>
    <t>جزر سليمان</t>
  </si>
  <si>
    <t>所罗门群岛</t>
  </si>
  <si>
    <t>Solomon Islands</t>
  </si>
  <si>
    <t>Соломоновы Острова</t>
  </si>
  <si>
    <t>SLB</t>
  </si>
  <si>
    <t>SBD</t>
  </si>
  <si>
    <t>SOLOMON ISLANDS</t>
  </si>
  <si>
    <t>Solomon Islands Dollar</t>
  </si>
  <si>
    <t>les Îles Salomon</t>
  </si>
  <si>
    <t>Îles Salomon (les)</t>
  </si>
  <si>
    <t>las Islas Salomón</t>
  </si>
  <si>
    <t>Islas Salomón (las)</t>
  </si>
  <si>
    <t>Honiara</t>
  </si>
  <si>
    <t>D7</t>
  </si>
  <si>
    <t>SOL</t>
  </si>
  <si>
    <t>BP</t>
  </si>
  <si>
    <t>SLM</t>
  </si>
  <si>
    <t>en-SB,tpi</t>
  </si>
  <si>
    <t>bp</t>
  </si>
  <si>
    <t>.sb</t>
  </si>
  <si>
    <t>SO</t>
  </si>
  <si>
    <t>الصومال</t>
  </si>
  <si>
    <t>索马里</t>
  </si>
  <si>
    <t>Somalia</t>
  </si>
  <si>
    <t>Сомали</t>
  </si>
  <si>
    <t>SOM</t>
  </si>
  <si>
    <t>SOS</t>
  </si>
  <si>
    <t>SOMALIA</t>
  </si>
  <si>
    <t>Somali Shilling</t>
  </si>
  <si>
    <t>جمهورية الصومال الاتحادية</t>
  </si>
  <si>
    <t>索马里联邦共和国</t>
  </si>
  <si>
    <t>the Federal Republic of Somalia</t>
  </si>
  <si>
    <t>la République fédérale de Somalie</t>
  </si>
  <si>
    <t>Somalie (la)</t>
  </si>
  <si>
    <t>Федеративная Республика Сомали</t>
  </si>
  <si>
    <t>la República Federal de Somalia</t>
  </si>
  <si>
    <t>Mogadishu</t>
  </si>
  <si>
    <t>U1</t>
  </si>
  <si>
    <t>so-SO,ar-SO,it,en-SO</t>
  </si>
  <si>
    <t>so</t>
  </si>
  <si>
    <t>.so</t>
  </si>
  <si>
    <t>جنوب أفريقيا</t>
  </si>
  <si>
    <t>南非</t>
  </si>
  <si>
    <t>South Africa</t>
  </si>
  <si>
    <t>Sudáfrica</t>
  </si>
  <si>
    <t>Южная Африка</t>
  </si>
  <si>
    <t>ZA</t>
  </si>
  <si>
    <t>ZAF</t>
  </si>
  <si>
    <t>ZAR</t>
  </si>
  <si>
    <t>SOUTH AFRICA</t>
  </si>
  <si>
    <t>Rand</t>
  </si>
  <si>
    <t>جمهورية جنوب أفريقيا</t>
  </si>
  <si>
    <t>南非共和国</t>
  </si>
  <si>
    <t>the Republic of South Africa</t>
  </si>
  <si>
    <t>la République sud-africaine</t>
  </si>
  <si>
    <t>Afrique du Sud (l') [fém.]</t>
  </si>
  <si>
    <t>Южно-Африканская Республика</t>
  </si>
  <si>
    <t>la República de Sudáfrica</t>
  </si>
  <si>
    <t>Pretoria</t>
  </si>
  <si>
    <t>T3</t>
  </si>
  <si>
    <t>RSA</t>
  </si>
  <si>
    <t>SF</t>
  </si>
  <si>
    <t>AFS</t>
  </si>
  <si>
    <t>zu,xh,af,nso,en-ZA,tn,st,ts,ss,ve,nr</t>
  </si>
  <si>
    <t>sa</t>
  </si>
  <si>
    <t>.za</t>
  </si>
  <si>
    <t>جورجيا الجنوبية وجزر ساندويتش الجنوبية</t>
  </si>
  <si>
    <t>南乔治亚岛和南桑德韦奇岛</t>
  </si>
  <si>
    <t>South Georgia and the South Sandwich Islands</t>
  </si>
  <si>
    <t>GS</t>
  </si>
  <si>
    <t>SGS</t>
  </si>
  <si>
    <t>SOUTH GEORGIA AND THE SOUTH SANDWICH ISLANDS</t>
  </si>
  <si>
    <t>South Georgia &amp; South Sandwich Islands</t>
  </si>
  <si>
    <t>Grytviken</t>
  </si>
  <si>
    <t>1L</t>
  </si>
  <si>
    <t>en</t>
  </si>
  <si>
    <t>xs</t>
  </si>
  <si>
    <t>.gs</t>
  </si>
  <si>
    <t>جنوب السودان</t>
  </si>
  <si>
    <t>南苏丹</t>
  </si>
  <si>
    <t>South Sudan</t>
  </si>
  <si>
    <t>Sudán del Sur</t>
  </si>
  <si>
    <t>Южный Судан</t>
  </si>
  <si>
    <t>SS</t>
  </si>
  <si>
    <t>SSD</t>
  </si>
  <si>
    <t>SSP</t>
  </si>
  <si>
    <t>SOUTH SUDAN</t>
  </si>
  <si>
    <t>South Sudanese Pound</t>
  </si>
  <si>
    <t>جمهورية جنوب السودان</t>
  </si>
  <si>
    <t>南苏丹共和国</t>
  </si>
  <si>
    <t>the Republic of South Sudan</t>
  </si>
  <si>
    <t>la République du Soudan du Sud</t>
  </si>
  <si>
    <t>Soudan du Sud (le)</t>
  </si>
  <si>
    <t>Республика Южный Судан</t>
  </si>
  <si>
    <t>la República de Sudán del Sur</t>
  </si>
  <si>
    <t>Juba</t>
  </si>
  <si>
    <t>OD</t>
  </si>
  <si>
    <t>sd</t>
  </si>
  <si>
    <t>إسبانيا</t>
  </si>
  <si>
    <t>西班牙</t>
  </si>
  <si>
    <t>Spain</t>
  </si>
  <si>
    <t>España</t>
  </si>
  <si>
    <t>Испания</t>
  </si>
  <si>
    <t>ESP</t>
  </si>
  <si>
    <t>SPAIN</t>
  </si>
  <si>
    <t>مملكة إسبانيا</t>
  </si>
  <si>
    <t>西班牙王国</t>
  </si>
  <si>
    <t>the Kingdom of Spain</t>
  </si>
  <si>
    <t>le Royaume d'Espagne</t>
  </si>
  <si>
    <t>Espagne (l') [fém.]</t>
  </si>
  <si>
    <t>Королевство Испания</t>
  </si>
  <si>
    <t>el Reino de España</t>
  </si>
  <si>
    <t>Madrid</t>
  </si>
  <si>
    <t>E</t>
  </si>
  <si>
    <t>U3</t>
  </si>
  <si>
    <t>SP</t>
  </si>
  <si>
    <t>es-ES,ca,gl,eu,oc</t>
  </si>
  <si>
    <t>sp</t>
  </si>
  <si>
    <t>.es</t>
  </si>
  <si>
    <t>سري لانكا</t>
  </si>
  <si>
    <t>斯里兰卡</t>
  </si>
  <si>
    <t>Sri Lanka</t>
  </si>
  <si>
    <t>Шри-Ланка</t>
  </si>
  <si>
    <t>LK</t>
  </si>
  <si>
    <t>LKA</t>
  </si>
  <si>
    <t>LKR</t>
  </si>
  <si>
    <t>SRI LANKA</t>
  </si>
  <si>
    <t>Sri Lanka Rupee</t>
  </si>
  <si>
    <t>جمهورية سري لانكا الاشتراكية الديمقراطية</t>
  </si>
  <si>
    <t>斯里兰卡民主社会主义共和国</t>
  </si>
  <si>
    <t>the Democratic Socialist Republic of Sri Lanka</t>
  </si>
  <si>
    <t>la République socialiste démocratique de Sri Lanka</t>
  </si>
  <si>
    <t>Sri Lanka [fém.]</t>
  </si>
  <si>
    <t>Демократическая Социалистическая Республика Шри-Ланка</t>
  </si>
  <si>
    <t>la República Socialista Democrática de Sri Lanka</t>
  </si>
  <si>
    <t>Colombo</t>
  </si>
  <si>
    <t>F1</t>
  </si>
  <si>
    <t>SRI</t>
  </si>
  <si>
    <t>CLN</t>
  </si>
  <si>
    <t>si,ta,en</t>
  </si>
  <si>
    <t>ce</t>
  </si>
  <si>
    <t>.lk</t>
  </si>
  <si>
    <t>دولة فلسطين</t>
  </si>
  <si>
    <t>巴勒斯坦国</t>
  </si>
  <si>
    <t>State of Palestine</t>
  </si>
  <si>
    <t>État de Palestine</t>
  </si>
  <si>
    <t>Государство Палестина</t>
  </si>
  <si>
    <t>PSE</t>
  </si>
  <si>
    <t>PALESTINE, STATE OF</t>
  </si>
  <si>
    <t>دولة فلسطين  *</t>
  </si>
  <si>
    <t>巴勒斯坦国  *</t>
  </si>
  <si>
    <t>State of Palestine  *</t>
  </si>
  <si>
    <t>État de Palestine  *</t>
  </si>
  <si>
    <t>Государство Палестина  *</t>
  </si>
  <si>
    <t>Estado  de Palestina</t>
  </si>
  <si>
    <t>Estado  de Palestina  *</t>
  </si>
  <si>
    <t>Palestine</t>
  </si>
  <si>
    <t>East Jerusalem</t>
  </si>
  <si>
    <t>PLE</t>
  </si>
  <si>
    <t>GZ,WE</t>
  </si>
  <si>
    <t>ar-PS</t>
  </si>
  <si>
    <t>gz,wj</t>
  </si>
  <si>
    <t>.ps</t>
  </si>
  <si>
    <t>In contention</t>
  </si>
  <si>
    <t>السودان</t>
  </si>
  <si>
    <t>苏丹</t>
  </si>
  <si>
    <t>Sudan</t>
  </si>
  <si>
    <t>Судан</t>
  </si>
  <si>
    <t>SDN</t>
  </si>
  <si>
    <t>SDG</t>
  </si>
  <si>
    <t>SUDAN</t>
  </si>
  <si>
    <t>Sudanese Pound</t>
  </si>
  <si>
    <t>جمهورية السودان</t>
  </si>
  <si>
    <t>苏丹共和国</t>
  </si>
  <si>
    <t>the Republic of the Sudan</t>
  </si>
  <si>
    <t>Sudan (the)</t>
  </si>
  <si>
    <t>la République du Soudan</t>
  </si>
  <si>
    <t>Soudan (le)</t>
  </si>
  <si>
    <t>Республика Судан</t>
  </si>
  <si>
    <t>la República del Sudán</t>
  </si>
  <si>
    <t>Sudán (el)</t>
  </si>
  <si>
    <t>Khartoum</t>
  </si>
  <si>
    <t>SUD</t>
  </si>
  <si>
    <t>V2</t>
  </si>
  <si>
    <t>SU</t>
  </si>
  <si>
    <t>ar-SD,en,fia</t>
  </si>
  <si>
    <t>sj</t>
  </si>
  <si>
    <t>.sd</t>
  </si>
  <si>
    <t>سورينام</t>
  </si>
  <si>
    <t>苏里南</t>
  </si>
  <si>
    <t>Suriname</t>
  </si>
  <si>
    <t>Суринам</t>
  </si>
  <si>
    <t>SUR</t>
  </si>
  <si>
    <t>SRD</t>
  </si>
  <si>
    <t>SURINAME</t>
  </si>
  <si>
    <t>Surinam Dollar</t>
  </si>
  <si>
    <t>جمهورية سورينام</t>
  </si>
  <si>
    <t>苏里南共和国</t>
  </si>
  <si>
    <t>the Republic of Suriname</t>
  </si>
  <si>
    <t>la République du Suriname</t>
  </si>
  <si>
    <t>Suriname (le)</t>
  </si>
  <si>
    <t>Республика Суринам</t>
  </si>
  <si>
    <t>la República de Suriname</t>
  </si>
  <si>
    <t>Paramaribo</t>
  </si>
  <si>
    <t>SME</t>
  </si>
  <si>
    <t>V3</t>
  </si>
  <si>
    <t>NS</t>
  </si>
  <si>
    <t>nl-SR,en,srn,hns,jv</t>
  </si>
  <si>
    <t>sr</t>
  </si>
  <si>
    <t>.sr</t>
  </si>
  <si>
    <t>جزر سفالبارد وجان ماين</t>
  </si>
  <si>
    <t>斯瓦尔巴岛和扬马延岛</t>
  </si>
  <si>
    <t>Svalbard and Jan Mayen Islands</t>
  </si>
  <si>
    <t>SJ</t>
  </si>
  <si>
    <t>SJM</t>
  </si>
  <si>
    <t>SVALBARD AND JAN MAYEN</t>
  </si>
  <si>
    <t>Svalbard &amp; Jan Mayen</t>
  </si>
  <si>
    <t>Longyearbyen</t>
  </si>
  <si>
    <t>L9</t>
  </si>
  <si>
    <t>SV,JN</t>
  </si>
  <si>
    <t>no,ru</t>
  </si>
  <si>
    <t>.sj</t>
  </si>
  <si>
    <t>SZ</t>
  </si>
  <si>
    <t>سوازيلند</t>
  </si>
  <si>
    <t>斯威士兰</t>
  </si>
  <si>
    <t>Swaziland</t>
  </si>
  <si>
    <t>Swazilandia</t>
  </si>
  <si>
    <t>Свазиленд</t>
  </si>
  <si>
    <t>SWZ</t>
  </si>
  <si>
    <t>SZL</t>
  </si>
  <si>
    <t>SWAZILAND</t>
  </si>
  <si>
    <t>Lilangeni</t>
  </si>
  <si>
    <t>مملكة سوازيلند</t>
  </si>
  <si>
    <t>斯威士兰王国</t>
  </si>
  <si>
    <t>the Kingdom of Swaziland</t>
  </si>
  <si>
    <t>le Royaume du Swaziland</t>
  </si>
  <si>
    <t>Swaziland (le)</t>
  </si>
  <si>
    <t>Королевство Свазиленд</t>
  </si>
  <si>
    <t>el Reino de Swazilandia</t>
  </si>
  <si>
    <t>Mbabane</t>
  </si>
  <si>
    <t>V6</t>
  </si>
  <si>
    <t>WZ</t>
  </si>
  <si>
    <t>en-SZ,ss-SZ</t>
  </si>
  <si>
    <t>sq</t>
  </si>
  <si>
    <t>.sz</t>
  </si>
  <si>
    <t>السويد</t>
  </si>
  <si>
    <t>瑞典</t>
  </si>
  <si>
    <t>Sweden</t>
  </si>
  <si>
    <t>Suecia</t>
  </si>
  <si>
    <t>Швеция</t>
  </si>
  <si>
    <t>SWE</t>
  </si>
  <si>
    <t>SWEDEN</t>
  </si>
  <si>
    <t>Swedish Krona</t>
  </si>
  <si>
    <t>مملكة السويد</t>
  </si>
  <si>
    <t>瑞典王国</t>
  </si>
  <si>
    <t>the Kingdom of Sweden</t>
  </si>
  <si>
    <t>le Royaume de Suède</t>
  </si>
  <si>
    <t>Suède (la)</t>
  </si>
  <si>
    <t>Королевство Швеция</t>
  </si>
  <si>
    <t>el Reino de Suecia</t>
  </si>
  <si>
    <t>Stockholm</t>
  </si>
  <si>
    <t>S</t>
  </si>
  <si>
    <t>V7</t>
  </si>
  <si>
    <t>SW</t>
  </si>
  <si>
    <t>sv-SE,se,sma,fi-SE</t>
  </si>
  <si>
    <t>sw</t>
  </si>
  <si>
    <t>.se</t>
  </si>
  <si>
    <t>سويسرا</t>
  </si>
  <si>
    <t>瑞士</t>
  </si>
  <si>
    <t>Switzerland</t>
  </si>
  <si>
    <t>Suiza</t>
  </si>
  <si>
    <t>Швейцария</t>
  </si>
  <si>
    <t>CHE</t>
  </si>
  <si>
    <t>SWITZERLAND</t>
  </si>
  <si>
    <t>الاتحاد السويسري</t>
  </si>
  <si>
    <t>瑞士联邦</t>
  </si>
  <si>
    <t>the Swiss Confederation</t>
  </si>
  <si>
    <t>la Confédération suisse</t>
  </si>
  <si>
    <t>Suisse (la)</t>
  </si>
  <si>
    <t>Швейцарская Конфедерация</t>
  </si>
  <si>
    <t>la Confederación Suiza</t>
  </si>
  <si>
    <t>Bern</t>
  </si>
  <si>
    <t>V8</t>
  </si>
  <si>
    <t>SUI</t>
  </si>
  <si>
    <t>de-CH,fr-CH,it-CH,rm</t>
  </si>
  <si>
    <t>sz</t>
  </si>
  <si>
    <t>.ch</t>
  </si>
  <si>
    <t>الجمهورية العربية السورية</t>
  </si>
  <si>
    <t>阿拉伯叙利亚共和国</t>
  </si>
  <si>
    <t>Syrian Arab Republic</t>
  </si>
  <si>
    <t>Сирийская Арабская Республика</t>
  </si>
  <si>
    <t>SYR</t>
  </si>
  <si>
    <t>SYP</t>
  </si>
  <si>
    <t>SYRIAN ARAB REPUBLIC</t>
  </si>
  <si>
    <t>Syrian Pound</t>
  </si>
  <si>
    <t>the Syrian Arab Republic</t>
  </si>
  <si>
    <t>la République arabe syrienne</t>
  </si>
  <si>
    <t>République arabe syrienne (la)</t>
  </si>
  <si>
    <t>la República Árabe Siria</t>
  </si>
  <si>
    <t>República Árabe Siria (la)</t>
  </si>
  <si>
    <t>Syria</t>
  </si>
  <si>
    <t>Damascus</t>
  </si>
  <si>
    <t>V9</t>
  </si>
  <si>
    <t>ar-SY,ku,hy,arc,fr,en</t>
  </si>
  <si>
    <t>sy</t>
  </si>
  <si>
    <t>.sy</t>
  </si>
  <si>
    <t>طاجيكستان</t>
  </si>
  <si>
    <t>塔吉克斯坦</t>
  </si>
  <si>
    <t>Tajikistan</t>
  </si>
  <si>
    <t>Tayikistán</t>
  </si>
  <si>
    <t>Таджикистан</t>
  </si>
  <si>
    <t>TJ</t>
  </si>
  <si>
    <t>TJK</t>
  </si>
  <si>
    <t>TJS</t>
  </si>
  <si>
    <t>TAJIKISTAN</t>
  </si>
  <si>
    <t>Somoni</t>
  </si>
  <si>
    <t>جمهورية طاجيكستان</t>
  </si>
  <si>
    <t>塔吉克斯坦共和国</t>
  </si>
  <si>
    <t>the Republic of Tajikistan</t>
  </si>
  <si>
    <t>la République du Tadjikistan</t>
  </si>
  <si>
    <t>Tadjikistan (le)</t>
  </si>
  <si>
    <t>Республика Таджикистан</t>
  </si>
  <si>
    <t>la República de Tayikistán</t>
  </si>
  <si>
    <t>Dushanbe</t>
  </si>
  <si>
    <t>2D</t>
  </si>
  <si>
    <t>TI</t>
  </si>
  <si>
    <t>tg,ru</t>
  </si>
  <si>
    <t>ta</t>
  </si>
  <si>
    <t>.tj</t>
  </si>
  <si>
    <t>TA</t>
  </si>
  <si>
    <t>تايلند</t>
  </si>
  <si>
    <t>泰国</t>
  </si>
  <si>
    <t>Thailand</t>
  </si>
  <si>
    <t>Tailandia</t>
  </si>
  <si>
    <t>Таиланд</t>
  </si>
  <si>
    <t>TH</t>
  </si>
  <si>
    <t>THA</t>
  </si>
  <si>
    <t>THB</t>
  </si>
  <si>
    <t>THAILAND</t>
  </si>
  <si>
    <t>Baht</t>
  </si>
  <si>
    <t>مملكة تايلند</t>
  </si>
  <si>
    <t>泰王国</t>
  </si>
  <si>
    <t>the Kingdom of Thailand</t>
  </si>
  <si>
    <t>le Royaume de Thaïlande</t>
  </si>
  <si>
    <t>Thaïlande (la)</t>
  </si>
  <si>
    <t>Королевство Таиланд</t>
  </si>
  <si>
    <t>el Reino de Tailandia</t>
  </si>
  <si>
    <t>Bangkok</t>
  </si>
  <si>
    <t>T</t>
  </si>
  <si>
    <t>W1</t>
  </si>
  <si>
    <t>th,en</t>
  </si>
  <si>
    <t>th</t>
  </si>
  <si>
    <t>.th</t>
  </si>
  <si>
    <t>جمهورية مقدونيا اليوغوسلافية سابقاً</t>
  </si>
  <si>
    <t>前南斯拉夫的马其顿共和国</t>
  </si>
  <si>
    <t>The former Yugoslav Republic of Macedonia</t>
  </si>
  <si>
    <t>ex República Yugoslava de Macedonia</t>
  </si>
  <si>
    <t>бывшая югославская Республика Македония</t>
  </si>
  <si>
    <t>MK</t>
  </si>
  <si>
    <t>MKD</t>
  </si>
  <si>
    <t>MACEDONIA (THE FORMER YUGOSLAV REPUBLIC OF)</t>
  </si>
  <si>
    <t>Denar</t>
  </si>
  <si>
    <t>the former Yugoslav Republic of Macedonia</t>
  </si>
  <si>
    <t>l'ex-République yougoslave de Macédoine [fém.]</t>
  </si>
  <si>
    <t>ex-République yougoslave de Macédoine (l') [fém.]</t>
  </si>
  <si>
    <t>ex República Yugoslava de Macedonia (la)</t>
  </si>
  <si>
    <t>Macedonia</t>
  </si>
  <si>
    <t>Skopje</t>
  </si>
  <si>
    <t>mk,sq,tr,rmm,sr</t>
  </si>
  <si>
    <t>xn</t>
  </si>
  <si>
    <t>.mk</t>
  </si>
  <si>
    <t>تيمور- ليشتي</t>
  </si>
  <si>
    <t>东帝汶</t>
  </si>
  <si>
    <t>Timor-Leste</t>
  </si>
  <si>
    <t>Тимор-Лешти</t>
  </si>
  <si>
    <t>TL</t>
  </si>
  <si>
    <t>TLS</t>
  </si>
  <si>
    <t>TIMOR-LESTE</t>
  </si>
  <si>
    <t>جمهورية تيمور - ليشتي الديمقراطية</t>
  </si>
  <si>
    <t>东帝汶民主共和国</t>
  </si>
  <si>
    <t>the Democratic Republic of Timor-Leste</t>
  </si>
  <si>
    <t>la République démocratique du Timor-Leste</t>
  </si>
  <si>
    <t>Timor-Leste (le)</t>
  </si>
  <si>
    <t>Демократическая Республика Тимор-Лешти</t>
  </si>
  <si>
    <t>la República Democrática de Timor-Leste</t>
  </si>
  <si>
    <t>Dili</t>
  </si>
  <si>
    <t>Z3</t>
  </si>
  <si>
    <t>TT</t>
  </si>
  <si>
    <t>tet,pt-TL,id,en</t>
  </si>
  <si>
    <t>em</t>
  </si>
  <si>
    <t>.tl</t>
  </si>
  <si>
    <t>TM</t>
  </si>
  <si>
    <t>توغو</t>
  </si>
  <si>
    <t>多哥</t>
  </si>
  <si>
    <t>Togo</t>
  </si>
  <si>
    <t>Того</t>
  </si>
  <si>
    <t>TG</t>
  </si>
  <si>
    <t>TGO</t>
  </si>
  <si>
    <t>TOGO</t>
  </si>
  <si>
    <t>جمهورية توغو</t>
  </si>
  <si>
    <t>多哥共和国</t>
  </si>
  <si>
    <t>the Togolese Republic</t>
  </si>
  <si>
    <t>la République togolaise</t>
  </si>
  <si>
    <t>Togo (le)</t>
  </si>
  <si>
    <t>Тоголезская Республика</t>
  </si>
  <si>
    <t>la República Togolesa</t>
  </si>
  <si>
    <t>Togo (el)</t>
  </si>
  <si>
    <t>Lome</t>
  </si>
  <si>
    <t>W2</t>
  </si>
  <si>
    <t>TOG</t>
  </si>
  <si>
    <t>TO</t>
  </si>
  <si>
    <t>fr-TG,ee,hna,kbp,dag,ha</t>
  </si>
  <si>
    <t>tg</t>
  </si>
  <si>
    <t>.tg</t>
  </si>
  <si>
    <t>توكيلاو</t>
  </si>
  <si>
    <t>托克劳</t>
  </si>
  <si>
    <t>Tokelau</t>
  </si>
  <si>
    <t>TK</t>
  </si>
  <si>
    <t>TKL</t>
  </si>
  <si>
    <t>TOKELAU</t>
  </si>
  <si>
    <t>W3</t>
  </si>
  <si>
    <t>tkl,en-TK</t>
  </si>
  <si>
    <t>tl</t>
  </si>
  <si>
    <t>.tk</t>
  </si>
  <si>
    <t>Territory of NZ</t>
  </si>
  <si>
    <t>تونغا</t>
  </si>
  <si>
    <t>汤加</t>
  </si>
  <si>
    <t>Tonga</t>
  </si>
  <si>
    <t>Тонга</t>
  </si>
  <si>
    <t>TON</t>
  </si>
  <si>
    <t>TOP</t>
  </si>
  <si>
    <t>TONGA</t>
  </si>
  <si>
    <t>Pa’anga</t>
  </si>
  <si>
    <t>مملكة تونغا</t>
  </si>
  <si>
    <t>汤加王国</t>
  </si>
  <si>
    <t>the Kingdom of Tonga</t>
  </si>
  <si>
    <t>le Royaume des Tonga</t>
  </si>
  <si>
    <t>Tonga (les) [fém.]</t>
  </si>
  <si>
    <t>Королевство Тонга</t>
  </si>
  <si>
    <t>el Reino de Tonga</t>
  </si>
  <si>
    <t>Nuku'alofa</t>
  </si>
  <si>
    <t>W4</t>
  </si>
  <si>
    <t>TGA</t>
  </si>
  <si>
    <t>TN</t>
  </si>
  <si>
    <t>to,en-TO</t>
  </si>
  <si>
    <t>to</t>
  </si>
  <si>
    <t>.to</t>
  </si>
  <si>
    <t>ترينيداد وتوباغو</t>
  </si>
  <si>
    <t>特立尼达和多巴哥</t>
  </si>
  <si>
    <t>Trinidad and Tobago</t>
  </si>
  <si>
    <t>Trinidad y Tabago</t>
  </si>
  <si>
    <t>Тринидад и Тобаго</t>
  </si>
  <si>
    <t>TTO</t>
  </si>
  <si>
    <t>TTD</t>
  </si>
  <si>
    <t>TRINIDAD AND TOBAGO</t>
  </si>
  <si>
    <t>Trinidad and Tobago Dollar</t>
  </si>
  <si>
    <t>جمهورية ترينيداد وتوباغو</t>
  </si>
  <si>
    <t>特立尼达和多巴哥共和国</t>
  </si>
  <si>
    <t>the Republic of Trinidad and Tobago</t>
  </si>
  <si>
    <t>la République de Trinité-et-Tobago</t>
  </si>
  <si>
    <t>Trinité-et-Tobago (la)</t>
  </si>
  <si>
    <t>Республика Тринидад и Тобаго</t>
  </si>
  <si>
    <t>la República de Trinidad y Tabago</t>
  </si>
  <si>
    <t>Trinidad &amp; Tobago</t>
  </si>
  <si>
    <t>Port of Spain</t>
  </si>
  <si>
    <t>1-868</t>
  </si>
  <si>
    <t>W5</t>
  </si>
  <si>
    <t>TRI</t>
  </si>
  <si>
    <t>TRD</t>
  </si>
  <si>
    <t>en-TT,hns,fr,es,zh</t>
  </si>
  <si>
    <t>tr</t>
  </si>
  <si>
    <t>.tt</t>
  </si>
  <si>
    <t>تونس</t>
  </si>
  <si>
    <t>突尼斯</t>
  </si>
  <si>
    <t>Tunisia</t>
  </si>
  <si>
    <t>Túnez</t>
  </si>
  <si>
    <t>Тунис</t>
  </si>
  <si>
    <t>TUN</t>
  </si>
  <si>
    <t>TND</t>
  </si>
  <si>
    <t>TUNISIA</t>
  </si>
  <si>
    <t>Tunisian Dinar</t>
  </si>
  <si>
    <t>الجمهورية التونسية</t>
  </si>
  <si>
    <t>突尼斯共和国</t>
  </si>
  <si>
    <t>the Republic of Tunisia</t>
  </si>
  <si>
    <t>la République tunisienne</t>
  </si>
  <si>
    <t>Tunisie (la)</t>
  </si>
  <si>
    <t>Тунисская Республика</t>
  </si>
  <si>
    <t>la República de Túnez</t>
  </si>
  <si>
    <t>Tunis</t>
  </si>
  <si>
    <t>W6</t>
  </si>
  <si>
    <t>TS</t>
  </si>
  <si>
    <t>ar-TN,fr</t>
  </si>
  <si>
    <t>ti</t>
  </si>
  <si>
    <t>.tn</t>
  </si>
  <si>
    <t>تركيا</t>
  </si>
  <si>
    <t>土耳其</t>
  </si>
  <si>
    <t>Turkey</t>
  </si>
  <si>
    <t>Turquía</t>
  </si>
  <si>
    <t>Турция</t>
  </si>
  <si>
    <t>TR</t>
  </si>
  <si>
    <t>TUR</t>
  </si>
  <si>
    <t>TRY</t>
  </si>
  <si>
    <t>TURKEY</t>
  </si>
  <si>
    <t>Turkish Lira</t>
  </si>
  <si>
    <t>جمهورية تركيا</t>
  </si>
  <si>
    <t>土耳其共和国</t>
  </si>
  <si>
    <t>the Republic of Turkey</t>
  </si>
  <si>
    <t>la République turque</t>
  </si>
  <si>
    <t>Turquie (la)</t>
  </si>
  <si>
    <t>Турецкая Республика</t>
  </si>
  <si>
    <t>la República de Turquía</t>
  </si>
  <si>
    <t>Ankara</t>
  </si>
  <si>
    <t>W8</t>
  </si>
  <si>
    <t>TU</t>
  </si>
  <si>
    <t>tr-TR,ku,diq,az,av</t>
  </si>
  <si>
    <t>tu</t>
  </si>
  <si>
    <t>.tr</t>
  </si>
  <si>
    <t>تركمانستان</t>
  </si>
  <si>
    <t>土库曼斯坦</t>
  </si>
  <si>
    <t>Turkmenistan</t>
  </si>
  <si>
    <t>Turkmenistán</t>
  </si>
  <si>
    <t>Туркменистан</t>
  </si>
  <si>
    <t>TKM</t>
  </si>
  <si>
    <t>TMT</t>
  </si>
  <si>
    <t>TURKMENISTAN</t>
  </si>
  <si>
    <t>Turkmenistan New Manat</t>
  </si>
  <si>
    <t>le Turkménistan</t>
  </si>
  <si>
    <t>Turkménistan (le)</t>
  </si>
  <si>
    <t>Ashgabat</t>
  </si>
  <si>
    <t>2E</t>
  </si>
  <si>
    <t>TX</t>
  </si>
  <si>
    <t>tk,ru,uz</t>
  </si>
  <si>
    <t>tk</t>
  </si>
  <si>
    <t>.tm</t>
  </si>
  <si>
    <t>جزر تركس وكايكوس</t>
  </si>
  <si>
    <t>特克斯和凯科斯群岛</t>
  </si>
  <si>
    <t>Turks and Caicos Islands</t>
  </si>
  <si>
    <t>TC</t>
  </si>
  <si>
    <t>TCA</t>
  </si>
  <si>
    <t>TURKS AND CAICOS ISLANDS</t>
  </si>
  <si>
    <t>Turks &amp; Caicos Islands</t>
  </si>
  <si>
    <t>Cockburn Town</t>
  </si>
  <si>
    <t>1-649</t>
  </si>
  <si>
    <t>W7</t>
  </si>
  <si>
    <t>TKS</t>
  </si>
  <si>
    <t>en-TC</t>
  </si>
  <si>
    <t>tc</t>
  </si>
  <si>
    <t>.tc</t>
  </si>
  <si>
    <t>توفالو</t>
  </si>
  <si>
    <t>图瓦卢</t>
  </si>
  <si>
    <t>Tuvalu</t>
  </si>
  <si>
    <t>Тувалу</t>
  </si>
  <si>
    <t>TV</t>
  </si>
  <si>
    <t>TUV</t>
  </si>
  <si>
    <t>TUVALU</t>
  </si>
  <si>
    <t>Tuvalu (les) [masc.]</t>
  </si>
  <si>
    <t>Funafuti</t>
  </si>
  <si>
    <t>2G</t>
  </si>
  <si>
    <t>tvl,en,sm,gil</t>
  </si>
  <si>
    <t>tv</t>
  </si>
  <si>
    <t>.tv</t>
  </si>
  <si>
    <t>أوغندا</t>
  </si>
  <si>
    <t>乌干达</t>
  </si>
  <si>
    <t>Uganda</t>
  </si>
  <si>
    <t>Уганда</t>
  </si>
  <si>
    <t>UG</t>
  </si>
  <si>
    <t>UGA</t>
  </si>
  <si>
    <t>UGX</t>
  </si>
  <si>
    <t>UGANDA</t>
  </si>
  <si>
    <t>Uganda Shilling</t>
  </si>
  <si>
    <t>جمهورية أوغندا</t>
  </si>
  <si>
    <t>乌干达共和国</t>
  </si>
  <si>
    <t>the Republic of Uganda</t>
  </si>
  <si>
    <t>la République de l'Ouganda</t>
  </si>
  <si>
    <t>Ouganda (l') [masc.]</t>
  </si>
  <si>
    <t>Республика Уганда</t>
  </si>
  <si>
    <t>la República de Uganda</t>
  </si>
  <si>
    <t>Kampala</t>
  </si>
  <si>
    <t>EAU</t>
  </si>
  <si>
    <t>W9</t>
  </si>
  <si>
    <t>en-UG,lg,sw,ar</t>
  </si>
  <si>
    <t>ug</t>
  </si>
  <si>
    <t>.ug</t>
  </si>
  <si>
    <t>أوكرانيا</t>
  </si>
  <si>
    <t>乌克兰</t>
  </si>
  <si>
    <t>Ukraine</t>
  </si>
  <si>
    <t>Ucrania</t>
  </si>
  <si>
    <t>Украина</t>
  </si>
  <si>
    <t>UA</t>
  </si>
  <si>
    <t>UKR</t>
  </si>
  <si>
    <t>UAH</t>
  </si>
  <si>
    <t>UKRAINE</t>
  </si>
  <si>
    <t>Hryvnia</t>
  </si>
  <si>
    <t>l'Ukraine</t>
  </si>
  <si>
    <t>Ukraine (l') [fém.]</t>
  </si>
  <si>
    <t>Kiev</t>
  </si>
  <si>
    <t>2H</t>
  </si>
  <si>
    <t>UP</t>
  </si>
  <si>
    <t>uk,ru-UA,rom,pl,hu</t>
  </si>
  <si>
    <t>un</t>
  </si>
  <si>
    <t>.ua</t>
  </si>
  <si>
    <t>UR</t>
  </si>
  <si>
    <t>الإمارات العربية المتحدة</t>
  </si>
  <si>
    <t>阿拉伯联合酋长国</t>
  </si>
  <si>
    <t>United Arab Emirates</t>
  </si>
  <si>
    <t>Объединенные Арабские Эмираты</t>
  </si>
  <si>
    <t>AE</t>
  </si>
  <si>
    <t>ARE</t>
  </si>
  <si>
    <t>AED</t>
  </si>
  <si>
    <t>UNITED ARAB EMIRATES</t>
  </si>
  <si>
    <t>UAE Dirham</t>
  </si>
  <si>
    <t>the United Arab Emirates</t>
  </si>
  <si>
    <t>United Arab Emirates (the)</t>
  </si>
  <si>
    <t>les Émirats arabes unis</t>
  </si>
  <si>
    <t>Émirats arabes unis (les)</t>
  </si>
  <si>
    <t>los Emiratos Árabes Unidos</t>
  </si>
  <si>
    <t>Emiratos Árabes Unidos (los)</t>
  </si>
  <si>
    <t>Abu Dhabi</t>
  </si>
  <si>
    <t>C0</t>
  </si>
  <si>
    <t>UAE</t>
  </si>
  <si>
    <t>ar-AE,fa,en,hi,ur</t>
  </si>
  <si>
    <t>ts</t>
  </si>
  <si>
    <t>.ae</t>
  </si>
  <si>
    <t>المملكة المتحدة لبريطانيا العظمى وآيرلندا الشمالية</t>
  </si>
  <si>
    <t>大不列颠及北爱尔兰联合王国</t>
  </si>
  <si>
    <t>Соединенное Королевство Великобритании и Северной Ирландии</t>
  </si>
  <si>
    <t>GBR</t>
  </si>
  <si>
    <t>UNITED KINGDOM OF GREAT BRITAIN AND NORTHERN IRELAND</t>
  </si>
  <si>
    <t>the United Kingdom of Great Britain and Northern Ireland</t>
  </si>
  <si>
    <t>United Kingdom of Great Britain and Northern Ireland (the)</t>
  </si>
  <si>
    <t>le Royaume-Uni de Grande- Bretagne et d'Irlande du Nord</t>
  </si>
  <si>
    <t>Royaume-Uni de Grande-Bretagne et d'Irlande du Nord (le)</t>
  </si>
  <si>
    <t>el Reino Unido de Gran Bretaña e Irlanda del Norte</t>
  </si>
  <si>
    <t>Reino Unido de Gran Bretaña e Irlanda del Norte (el)</t>
  </si>
  <si>
    <t>UK</t>
  </si>
  <si>
    <t>London</t>
  </si>
  <si>
    <t>ENG,NIR,SCO,WAL</t>
  </si>
  <si>
    <t>en-GB,cy-GB,gd</t>
  </si>
  <si>
    <t>xxk</t>
  </si>
  <si>
    <t>.uk</t>
  </si>
  <si>
    <t>جمهورية تنزانيا المتحدة</t>
  </si>
  <si>
    <t>坦桑尼亚联合共和国</t>
  </si>
  <si>
    <t>United Republic of Tanzania</t>
  </si>
  <si>
    <t>Объединенная Республика Танзания</t>
  </si>
  <si>
    <t>TZ</t>
  </si>
  <si>
    <t>TZA</t>
  </si>
  <si>
    <t>TZS</t>
  </si>
  <si>
    <t>TANZANIA, UNITED REPUBLIC OF</t>
  </si>
  <si>
    <t>Tanzanian Shilling</t>
  </si>
  <si>
    <t>the United Republic of Tanzania</t>
  </si>
  <si>
    <t>United Republic of Tanzania (the)</t>
  </si>
  <si>
    <t>la République-Unie de Tanzanie</t>
  </si>
  <si>
    <t>République-Unie de Tanzanie (la)</t>
  </si>
  <si>
    <t>la República Unida de Tanzanía</t>
  </si>
  <si>
    <t>República Unida de Tanzanía (la)</t>
  </si>
  <si>
    <t>Tanzania</t>
  </si>
  <si>
    <t>Dodoma</t>
  </si>
  <si>
    <t>EAT</t>
  </si>
  <si>
    <t>W0</t>
  </si>
  <si>
    <t>TAN</t>
  </si>
  <si>
    <t>sw-TZ,en,ar</t>
  </si>
  <si>
    <t>tz</t>
  </si>
  <si>
    <t>.tz</t>
  </si>
  <si>
    <t>نائية التابعة للولايات المتحدة</t>
  </si>
  <si>
    <t>美国本土外小岛屿</t>
  </si>
  <si>
    <t>United States Minor Outlying Islands</t>
  </si>
  <si>
    <t>UM</t>
  </si>
  <si>
    <t>UMI</t>
  </si>
  <si>
    <t>UNITED STATES MINOR OUTLYING ISLANDS</t>
  </si>
  <si>
    <t>U.S. Outlying Islands</t>
  </si>
  <si>
    <t>2J</t>
  </si>
  <si>
    <t>FQ,HQ,DQ,JQ,KQ,MQ,BQ,LQ,WQ</t>
  </si>
  <si>
    <t>en-UM</t>
  </si>
  <si>
    <t>ji,xf,wk,uc,up</t>
  </si>
  <si>
    <t>.um</t>
  </si>
  <si>
    <t>Territories of US</t>
  </si>
  <si>
    <t>جزر فرجن التابعة للولايات المتحدة</t>
  </si>
  <si>
    <t>美属维尔京群岛</t>
  </si>
  <si>
    <t>United States Virgin Islands</t>
  </si>
  <si>
    <t>VIR</t>
  </si>
  <si>
    <t>VIRGIN ISLANDS (U.S.)</t>
  </si>
  <si>
    <t>U.S. Virgin Islands</t>
  </si>
  <si>
    <t>Charlotte Amalie</t>
  </si>
  <si>
    <t>1-340</t>
  </si>
  <si>
    <t>VQ</t>
  </si>
  <si>
    <t>ISV</t>
  </si>
  <si>
    <t>en-VI</t>
  </si>
  <si>
    <t>vi</t>
  </si>
  <si>
    <t>.vi</t>
  </si>
  <si>
    <t>الولايات المتحدة الأمريكية</t>
  </si>
  <si>
    <t>美利坚合众国</t>
  </si>
  <si>
    <t>Соединенные Штаты Америки</t>
  </si>
  <si>
    <t>UNITED STATES OF AMERICA</t>
  </si>
  <si>
    <t>the United States of America</t>
  </si>
  <si>
    <t>United States of America (the)</t>
  </si>
  <si>
    <t>les États-Unis d'Amérique</t>
  </si>
  <si>
    <t>États-Unis d'Amérique (les)</t>
  </si>
  <si>
    <t>los Estados Unidos de América</t>
  </si>
  <si>
    <t>Estados Unidos de América (los)</t>
  </si>
  <si>
    <t>Washington</t>
  </si>
  <si>
    <t>en-US,es-US,haw,fr</t>
  </si>
  <si>
    <t>xxu</t>
  </si>
  <si>
    <t>.us</t>
  </si>
  <si>
    <t>أوروغواي</t>
  </si>
  <si>
    <t>乌拉圭</t>
  </si>
  <si>
    <t>Uruguay</t>
  </si>
  <si>
    <t>Уругвай</t>
  </si>
  <si>
    <t>UY</t>
  </si>
  <si>
    <t>URY</t>
  </si>
  <si>
    <t>UYU</t>
  </si>
  <si>
    <t>URUGUAY</t>
  </si>
  <si>
    <t>Peso Uruguayo</t>
  </si>
  <si>
    <t>جمهورية أوروغواي الشرقية</t>
  </si>
  <si>
    <t>乌拉圭东岸共和国</t>
  </si>
  <si>
    <t>the Eastern Republic of Uruguay</t>
  </si>
  <si>
    <t>la République orientale de l'Uruguay</t>
  </si>
  <si>
    <t>Uruguay (l') [masc.]</t>
  </si>
  <si>
    <t>Восточная Республика Уругвай</t>
  </si>
  <si>
    <t>la República Oriental del Uruguay</t>
  </si>
  <si>
    <t>Uruguay (el)</t>
  </si>
  <si>
    <t>Montevideo</t>
  </si>
  <si>
    <t>X3</t>
  </si>
  <si>
    <t>URU</t>
  </si>
  <si>
    <t>URG</t>
  </si>
  <si>
    <t>es-UY</t>
  </si>
  <si>
    <t>uy</t>
  </si>
  <si>
    <t>.uy</t>
  </si>
  <si>
    <t>أوزبكستان</t>
  </si>
  <si>
    <t>乌兹别克斯坦</t>
  </si>
  <si>
    <t>Uzbekistan</t>
  </si>
  <si>
    <t>Uzbekistán</t>
  </si>
  <si>
    <t>Узбекистан</t>
  </si>
  <si>
    <t>UZ</t>
  </si>
  <si>
    <t>UZB</t>
  </si>
  <si>
    <t>UZS</t>
  </si>
  <si>
    <t>UZBEKISTAN</t>
  </si>
  <si>
    <t>Uzbekistan Sum</t>
  </si>
  <si>
    <t>جمهورية أوزبكستان</t>
  </si>
  <si>
    <t>乌兹别克斯坦共和国</t>
  </si>
  <si>
    <t>the Republic of Uzbekistan</t>
  </si>
  <si>
    <t>la République d'Ouzbékistan</t>
  </si>
  <si>
    <t>Ouzbékistan (l') [masc.]</t>
  </si>
  <si>
    <t>Республика Узбекистан</t>
  </si>
  <si>
    <t>la República de Uzbekistán</t>
  </si>
  <si>
    <t>Tashkent</t>
  </si>
  <si>
    <t>2K</t>
  </si>
  <si>
    <t>uz,ru,tg</t>
  </si>
  <si>
    <t>uz</t>
  </si>
  <si>
    <t>.uz</t>
  </si>
  <si>
    <t>فانواتو</t>
  </si>
  <si>
    <t>瓦努阿图</t>
  </si>
  <si>
    <t>Vanuatu</t>
  </si>
  <si>
    <t>Вануату</t>
  </si>
  <si>
    <t>VU</t>
  </si>
  <si>
    <t>VUT</t>
  </si>
  <si>
    <t>VUV</t>
  </si>
  <si>
    <t>VANUATU</t>
  </si>
  <si>
    <t>Vatu</t>
  </si>
  <si>
    <t>جمهورية فانواتو</t>
  </si>
  <si>
    <t>瓦努阿图共和国</t>
  </si>
  <si>
    <t>the Republic of Vanuatu</t>
  </si>
  <si>
    <t>la République de Vanuatu</t>
  </si>
  <si>
    <t>Vanuatu (le) [masc.]</t>
  </si>
  <si>
    <t>Республика Вануату</t>
  </si>
  <si>
    <t>la República de Vanuatu</t>
  </si>
  <si>
    <t>Port Vila</t>
  </si>
  <si>
    <t>2L</t>
  </si>
  <si>
    <t>VAN</t>
  </si>
  <si>
    <t>NH</t>
  </si>
  <si>
    <t>bi,en-VU,fr-VU</t>
  </si>
  <si>
    <t>nn</t>
  </si>
  <si>
    <t>.vu</t>
  </si>
  <si>
    <t>NV</t>
  </si>
  <si>
    <t>فنزويلا (جمهورية - البوليفارية)</t>
  </si>
  <si>
    <t>委内瑞拉(玻利瓦尔共和国)</t>
  </si>
  <si>
    <t>Venezuela (Bolivarian Republic of)</t>
  </si>
  <si>
    <t>Venezuela (República Bolivariana de)</t>
  </si>
  <si>
    <t>Venezuela (République bolivarienne du)</t>
  </si>
  <si>
    <t>Венесуэла (Боливарианская Республика)</t>
  </si>
  <si>
    <t>VE</t>
  </si>
  <si>
    <t>VEN</t>
  </si>
  <si>
    <t>VEF</t>
  </si>
  <si>
    <t>VENEZUELA (BOLIVARIAN REPUBLIC OF)</t>
  </si>
  <si>
    <t>Bolívar</t>
  </si>
  <si>
    <t>جمهورية فنزويلا البوليفارية</t>
  </si>
  <si>
    <t>فنزويلا</t>
  </si>
  <si>
    <t>委内瑞拉玻利瓦尔共和国</t>
  </si>
  <si>
    <t>the Bolivarian Republic of Venezuela</t>
  </si>
  <si>
    <t>la République bolivarienne du Venezuela</t>
  </si>
  <si>
    <t>Боливарианская Республика Венесуэла</t>
  </si>
  <si>
    <t>la República Bolivariana de Venezuela</t>
  </si>
  <si>
    <t>Venezuela</t>
  </si>
  <si>
    <t>Caracas</t>
  </si>
  <si>
    <t>YV</t>
  </si>
  <si>
    <t>es-VE</t>
  </si>
  <si>
    <t>ve</t>
  </si>
  <si>
    <t>.ve</t>
  </si>
  <si>
    <t>VN</t>
  </si>
  <si>
    <t>فييت نام</t>
  </si>
  <si>
    <t>越南</t>
  </si>
  <si>
    <t>Viet Nam</t>
  </si>
  <si>
    <t>Вьетнам</t>
  </si>
  <si>
    <t>VNM</t>
  </si>
  <si>
    <t>VND</t>
  </si>
  <si>
    <t>VIET NAM</t>
  </si>
  <si>
    <t>Dong</t>
  </si>
  <si>
    <t>جمهورية فييت نام الاشتراكية</t>
  </si>
  <si>
    <t>越南社会主义共和国</t>
  </si>
  <si>
    <t>the Socialist Republic of Viet Nam</t>
  </si>
  <si>
    <t>la République socialiste du Viet Nam</t>
  </si>
  <si>
    <t>Viet Nam (le)</t>
  </si>
  <si>
    <t>Социалистическая Республика Вьетнам</t>
  </si>
  <si>
    <t>la República Socialista de Viet Nam</t>
  </si>
  <si>
    <t>Vietnam</t>
  </si>
  <si>
    <t>Hanoi</t>
  </si>
  <si>
    <t>Q1</t>
  </si>
  <si>
    <t>VIE</t>
  </si>
  <si>
    <t>VM</t>
  </si>
  <si>
    <t>VTN</t>
  </si>
  <si>
    <t>vi,en,fr,zh,km</t>
  </si>
  <si>
    <t>vm</t>
  </si>
  <si>
    <t>.vn</t>
  </si>
  <si>
    <t>VS</t>
  </si>
  <si>
    <t>جزر واليس وفوتونا</t>
  </si>
  <si>
    <t>瓦利斯群岛和富图纳群岛</t>
  </si>
  <si>
    <t>Wallis and Futuna Islands</t>
  </si>
  <si>
    <t>WF</t>
  </si>
  <si>
    <t>WLF</t>
  </si>
  <si>
    <t>WALLIS AND FUTUNA</t>
  </si>
  <si>
    <t>Wallis &amp; Futuna</t>
  </si>
  <si>
    <t>Mata Utu</t>
  </si>
  <si>
    <t>X8</t>
  </si>
  <si>
    <t>WAF</t>
  </si>
  <si>
    <t>wls,fud,fr-WF</t>
  </si>
  <si>
    <t>wf</t>
  </si>
  <si>
    <t>.wf</t>
  </si>
  <si>
    <t>FW</t>
  </si>
  <si>
    <t>الصحراء الغربية</t>
  </si>
  <si>
    <t>西撒哈拉</t>
  </si>
  <si>
    <t>Western Sahara</t>
  </si>
  <si>
    <t>EH</t>
  </si>
  <si>
    <t>ESH</t>
  </si>
  <si>
    <t>WESTERN SAHARA</t>
  </si>
  <si>
    <t>El-Aaiun</t>
  </si>
  <si>
    <t>U5</t>
  </si>
  <si>
    <t>SAH</t>
  </si>
  <si>
    <t>WI</t>
  </si>
  <si>
    <t>AOE</t>
  </si>
  <si>
    <t>ar,mey</t>
  </si>
  <si>
    <t>ss</t>
  </si>
  <si>
    <t>.eh</t>
  </si>
  <si>
    <t>اليمن</t>
  </si>
  <si>
    <t>也门</t>
  </si>
  <si>
    <t>Yemen</t>
  </si>
  <si>
    <t>Йемен</t>
  </si>
  <si>
    <t>YE</t>
  </si>
  <si>
    <t>YEM</t>
  </si>
  <si>
    <t>YER</t>
  </si>
  <si>
    <t>YEMEN</t>
  </si>
  <si>
    <t>Yemeni Rial</t>
  </si>
  <si>
    <t>الجمهورية اليمنية</t>
  </si>
  <si>
    <t>也门共和国</t>
  </si>
  <si>
    <t>the Republic of Yemen</t>
  </si>
  <si>
    <t>la République du Yémen</t>
  </si>
  <si>
    <t>Yémen (le)</t>
  </si>
  <si>
    <t>Йеменская Республика</t>
  </si>
  <si>
    <t>la República del Yemen</t>
  </si>
  <si>
    <t>Yemen (el)</t>
  </si>
  <si>
    <t>Sanaa</t>
  </si>
  <si>
    <t>YAR</t>
  </si>
  <si>
    <t>T7</t>
  </si>
  <si>
    <t>YM</t>
  </si>
  <si>
    <t>ar-YE</t>
  </si>
  <si>
    <t>ye</t>
  </si>
  <si>
    <t>.ye</t>
  </si>
  <si>
    <t>زامبيا</t>
  </si>
  <si>
    <t>赞比亚</t>
  </si>
  <si>
    <t>Zambia</t>
  </si>
  <si>
    <t>Замбия</t>
  </si>
  <si>
    <t>ZMB</t>
  </si>
  <si>
    <t>ZMW</t>
  </si>
  <si>
    <t>ZAMBIA</t>
  </si>
  <si>
    <t>Zambian Kwacha</t>
  </si>
  <si>
    <t>جمهورية زامبيا</t>
  </si>
  <si>
    <t>赞比亚共和国</t>
  </si>
  <si>
    <t>the Republic of Zambia</t>
  </si>
  <si>
    <t>la République de Zambie</t>
  </si>
  <si>
    <t>Zambie (la)</t>
  </si>
  <si>
    <t>Республика Замбия</t>
  </si>
  <si>
    <t>la República de Zambia</t>
  </si>
  <si>
    <t>Lusaka</t>
  </si>
  <si>
    <t>Z</t>
  </si>
  <si>
    <t>Y4</t>
  </si>
  <si>
    <t>ZAM</t>
  </si>
  <si>
    <t>en-ZM,bem,loz,lun,lue,ny,toi</t>
  </si>
  <si>
    <t>za</t>
  </si>
  <si>
    <t>.zm</t>
  </si>
  <si>
    <t>ZB</t>
  </si>
  <si>
    <t>زمبابوي</t>
  </si>
  <si>
    <t>津巴布韦</t>
  </si>
  <si>
    <t>Zimbabwe</t>
  </si>
  <si>
    <t>Зимбабве</t>
  </si>
  <si>
    <t>ZW</t>
  </si>
  <si>
    <t>ZWE</t>
  </si>
  <si>
    <t>ZWL</t>
  </si>
  <si>
    <t>ZIMBABWE</t>
  </si>
  <si>
    <t>Zimbabwe Dollar</t>
  </si>
  <si>
    <t>جمهورية زمبابوي</t>
  </si>
  <si>
    <t>津巴布韦共和国</t>
  </si>
  <si>
    <t>the Republic of Zimbabwe</t>
  </si>
  <si>
    <t>la République du Zimbabwe</t>
  </si>
  <si>
    <t>Zimbabwe (le)</t>
  </si>
  <si>
    <t>Республика Зимбабве</t>
  </si>
  <si>
    <t>la República de Zimbabwe</t>
  </si>
  <si>
    <t>Harare</t>
  </si>
  <si>
    <t>Y5</t>
  </si>
  <si>
    <t>ZIM</t>
  </si>
  <si>
    <t>ZI</t>
  </si>
  <si>
    <t>en-ZW,sn,nr,nd</t>
  </si>
  <si>
    <t>rh</t>
  </si>
  <si>
    <t>.zw</t>
  </si>
  <si>
    <t>جزر ألاند</t>
  </si>
  <si>
    <t>奥兰群岛</t>
  </si>
  <si>
    <t>Åland Islands</t>
  </si>
  <si>
    <t>AX</t>
  </si>
  <si>
    <t>ALA</t>
  </si>
  <si>
    <t>ÅLAND ISLANDS</t>
  </si>
  <si>
    <t>Mariehamn</t>
  </si>
  <si>
    <t>ALD</t>
  </si>
  <si>
    <t>sv-AX</t>
  </si>
  <si>
    <t>.ax</t>
  </si>
  <si>
    <t>Part of FI</t>
  </si>
  <si>
    <t>country_fullname</t>
  </si>
  <si>
    <t>United Kingdom</t>
  </si>
  <si>
    <t>Funded?</t>
  </si>
  <si>
    <t>Count of Funded?</t>
  </si>
  <si>
    <t xml:space="preserve">Countries with less than 10 funded Kickstarters are: </t>
  </si>
  <si>
    <t>United States</t>
  </si>
  <si>
    <t>All countires included in analysis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</si>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</sst>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  <font>
      <b/>
      <sz val="12"/>
      <color theme="1"/>
      <name val="Calibri"/>
      <family val="2"/>
      <scheme val="minor"/>
    </font>
    <font>
      <sz val="11"/>
      <color theme="7" tint="0.3999755851924192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2" applyFont="1"/>
    <xf numFmtId="0" fontId="4" fillId="0" borderId="0" xfId="0" applyFont="1" applyAlignment="1">
      <alignment wrapText="1"/>
    </xf>
    <xf numFmtId="9" fontId="4" fillId="0" borderId="0" xfId="2" applyFon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 applyAlignment="1">
      <alignment vertic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3" fontId="0" fillId="0" borderId="0" xfId="0" applyNumberFormat="1"/>
    <xf numFmtId="0" fontId="0" fillId="0" borderId="0" xfId="2" applyNumberFormat="1" applyFont="1"/>
    <xf numFmtId="0" fontId="0" fillId="0" borderId="0" xfId="2" applyNumberFormat="1" applyFont="1" applyAlignment="1">
      <alignment wrapText="1"/>
    </xf>
    <xf numFmtId="0" fontId="0" fillId="0" borderId="0" xfId="2" applyNumberFormat="1" applyFont="1" applyAlignment="1">
      <alignment horizontal="left"/>
    </xf>
    <xf numFmtId="0" fontId="0" fillId="0" borderId="0" xfId="0" pivotButton="1" applyNumberFormat="1"/>
    <xf numFmtId="0" fontId="0" fillId="0" borderId="0" xfId="0" applyNumberFormat="1" applyAlignment="1">
      <alignment wrapText="1"/>
    </xf>
    <xf numFmtId="0" fontId="0" fillId="0" borderId="0" xfId="0" pivotButton="1" applyNumberFormat="1" applyAlignment="1">
      <alignment wrapText="1"/>
    </xf>
    <xf numFmtId="0" fontId="0" fillId="0" borderId="0" xfId="0" applyNumberFormat="1" applyAlignment="1">
      <alignment horizontal="left"/>
    </xf>
    <xf numFmtId="0" fontId="0" fillId="0" borderId="0" xfId="0" pivotButton="1" applyNumberFormat="1" applyAlignment="1">
      <alignment horizontal="left"/>
    </xf>
    <xf numFmtId="0" fontId="0" fillId="0" borderId="0" xfId="0" applyNumberFormat="1" applyAlignment="1">
      <alignment horizontal="left" wrapText="1"/>
    </xf>
    <xf numFmtId="0" fontId="5" fillId="0" borderId="0" xfId="0" applyFont="1"/>
    <xf numFmtId="0" fontId="4" fillId="0" borderId="0" xfId="0" applyFont="1" applyAlignment="1">
      <alignment horizontal="left" wrapText="1"/>
    </xf>
    <xf numFmtId="9" fontId="4" fillId="0" borderId="0" xfId="2" applyFont="1" applyAlignment="1">
      <alignment horizontal="left" wrapText="1"/>
    </xf>
    <xf numFmtId="9" fontId="0" fillId="0" borderId="0" xfId="2" applyFon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32"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wrapText="1"/>
    </dxf>
    <dxf>
      <alignment wrapText="1"/>
    </dxf>
    <dxf>
      <alignment wrapText="1"/>
    </dxf>
    <dxf>
      <alignment wrapText="1"/>
    </dxf>
    <dxf>
      <fill>
        <patternFill>
          <bgColor rgb="FF3BFF3B"/>
        </patternFill>
      </fill>
    </dxf>
    <dxf>
      <fill>
        <patternFill>
          <bgColor rgb="FFFF0000"/>
        </patternFill>
      </fill>
    </dxf>
    <dxf>
      <fill>
        <patternFill>
          <bgColor rgb="FFC2E5AB"/>
        </patternFill>
      </fill>
    </dxf>
    <dxf>
      <fill>
        <patternFill>
          <bgColor rgb="FFE5ABAB"/>
        </patternFill>
      </fill>
    </dxf>
    <dxf>
      <fill>
        <patternFill>
          <bgColor rgb="FFC8C8C8"/>
        </patternFill>
      </fill>
    </dxf>
    <dxf>
      <fill>
        <patternFill>
          <bgColor rgb="FFABE5DE"/>
        </patternFill>
      </fill>
    </dxf>
  </dxfs>
  <tableStyles count="0" defaultTableStyle="TableStyleMedium2" defaultPivotStyle="PivotStyleLight16"/>
  <colors>
    <mruColors>
      <color rgb="FFC3C3C3"/>
      <color rgb="FFFF0101"/>
      <color rgb="FF00B050"/>
      <color rgb="FFFF0000"/>
      <color rgb="FF0B2DBD"/>
      <color rgb="FF008000"/>
      <color rgb="FFFF3F3F"/>
      <color rgb="FFFF5D5D"/>
      <color rgb="FF3BFF3B"/>
      <color rgb="FF00B0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[ExcelBookValerieWilmot.xlsx]Cat 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</a:t>
            </a:r>
            <a:r>
              <a:rPr lang="en-US" baseline="0"/>
              <a:t>s by Category (Global)</a:t>
            </a:r>
            <a:endParaRPr lang="en-US"/>
          </a:p>
        </c:rich>
      </c:tx>
      <c:layout>
        <c:manualLayout>
          <c:xMode val="edge"/>
          <c:yMode val="edge"/>
          <c:x val="0.26125187959752455"/>
          <c:y val="6.40362992600608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5A992F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2F998C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992F2F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646464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646464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992F2F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2F998C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5A992F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008000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rgbClr val="00B0F0"/>
          </a:solidFill>
          <a:ln>
            <a:noFill/>
          </a:ln>
          <a:effectLst/>
        </c:spPr>
      </c:pivotFmt>
      <c:pivotFmt>
        <c:idx val="13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rgbClr val="008000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rgbClr val="C3C3C3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47945682047476E-2"/>
          <c:y val="0.18480784838604036"/>
          <c:w val="0.90300279475374845"/>
          <c:h val="0.6242869008462549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C3C3C3"/>
            </a:solidFill>
            <a:ln>
              <a:noFill/>
            </a:ln>
            <a:effectLst/>
          </c:spPr>
          <c:invertIfNegative val="0"/>
          <c:cat>
            <c:strRef>
              <c:f>'Cat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89-4BA1-B3BF-6E925272A4AD}"/>
            </c:ext>
          </c:extLst>
        </c:ser>
        <c:ser>
          <c:idx val="1"/>
          <c:order val="1"/>
          <c:tx>
            <c:strRef>
              <c:f>'Cat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89-4BA1-B3BF-6E925272A4AD}"/>
            </c:ext>
          </c:extLst>
        </c:ser>
        <c:ser>
          <c:idx val="2"/>
          <c:order val="2"/>
          <c:tx>
            <c:strRef>
              <c:f>'Cat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89-4BA1-B3BF-6E925272A4AD}"/>
            </c:ext>
          </c:extLst>
        </c:ser>
        <c:ser>
          <c:idx val="3"/>
          <c:order val="3"/>
          <c:tx>
            <c:strRef>
              <c:f>'Cat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89-4BA1-B3BF-6E925272A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overlap val="100"/>
        <c:axId val="459119944"/>
        <c:axId val="459120272"/>
      </c:barChart>
      <c:catAx>
        <c:axId val="459119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120272"/>
        <c:crosses val="autoZero"/>
        <c:auto val="1"/>
        <c:lblAlgn val="ctr"/>
        <c:lblOffset val="100"/>
        <c:noMultiLvlLbl val="0"/>
      </c:catAx>
      <c:valAx>
        <c:axId val="459120272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119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9.8072277047843243E-2"/>
          <c:y val="0.22011989007703156"/>
          <c:w val="0.14002296104739484"/>
          <c:h val="0.19778179626280892"/>
        </c:manualLayout>
      </c:layout>
      <c:overlay val="0"/>
      <c:spPr>
        <a:solidFill>
          <a:schemeClr val="bg1"/>
        </a:solidFill>
        <a:ln>
          <a:solidFill>
            <a:srgbClr val="A5A5A5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[ExcelBookValerieWilmot.xlsx]Sub-Cat Pivot!PivotTable2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Campaigns</a:t>
            </a:r>
            <a:r>
              <a:rPr lang="en-US" baseline="0"/>
              <a:t> by Sub-Category (Global)</a:t>
            </a:r>
            <a:endParaRPr lang="en-US"/>
          </a:p>
        </c:rich>
      </c:tx>
      <c:layout>
        <c:manualLayout>
          <c:xMode val="edge"/>
          <c:yMode val="edge"/>
          <c:x val="0.33978277654829614"/>
          <c:y val="4.09692165962698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 w="47625"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 w="41275"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C3C3C3"/>
          </a:solidFill>
          <a:ln w="41275"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7725154881406551E-2"/>
          <c:y val="0.12946811284351045"/>
          <c:w val="0.88286212196643021"/>
          <c:h val="0.656849698423458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C3C3C3"/>
            </a:solidFill>
            <a:ln w="41275">
              <a:noFill/>
            </a:ln>
            <a:effectLst/>
          </c:spPr>
          <c:invertIfNegative val="0"/>
          <c:cat>
            <c:strRef>
              <c:f>'Sub-Cat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76-4168-B847-948FE9B00605}"/>
            </c:ext>
          </c:extLst>
        </c:ser>
        <c:ser>
          <c:idx val="1"/>
          <c:order val="1"/>
          <c:tx>
            <c:strRef>
              <c:f>'Sub-Cat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 w="41275">
              <a:noFill/>
            </a:ln>
            <a:effectLst/>
          </c:spPr>
          <c:invertIfNegative val="0"/>
          <c:cat>
            <c:strRef>
              <c:f>'Sub-Cat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76-4168-B847-948FE9B00605}"/>
            </c:ext>
          </c:extLst>
        </c:ser>
        <c:ser>
          <c:idx val="2"/>
          <c:order val="2"/>
          <c:tx>
            <c:strRef>
              <c:f>'Sub-Cat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 w="47625">
              <a:noFill/>
            </a:ln>
            <a:effectLst/>
          </c:spPr>
          <c:invertIfNegative val="0"/>
          <c:cat>
            <c:strRef>
              <c:f>'Sub-Cat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76-4168-B847-948FE9B00605}"/>
            </c:ext>
          </c:extLst>
        </c:ser>
        <c:ser>
          <c:idx val="3"/>
          <c:order val="3"/>
          <c:tx>
            <c:strRef>
              <c:f>'Sub-Cat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76-4168-B847-948FE9B00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532397496"/>
        <c:axId val="532395200"/>
      </c:barChart>
      <c:catAx>
        <c:axId val="532397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395200"/>
        <c:crosses val="autoZero"/>
        <c:auto val="1"/>
        <c:lblAlgn val="ctr"/>
        <c:lblOffset val="100"/>
        <c:noMultiLvlLbl val="0"/>
      </c:catAx>
      <c:valAx>
        <c:axId val="532395200"/>
        <c:scaling>
          <c:orientation val="minMax"/>
          <c:max val="1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rgbClr val="A5A5A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397496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6.6301643578773564E-2"/>
          <c:y val="0.16648954476716901"/>
          <c:w val="7.5365103546578216E-2"/>
          <c:h val="0.18991169977924946"/>
        </c:manualLayout>
      </c:layout>
      <c:overlay val="0"/>
      <c:spPr>
        <a:solidFill>
          <a:schemeClr val="bg1"/>
        </a:solidFill>
        <a:ln>
          <a:solidFill>
            <a:srgbClr val="A5A5A5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[ExcelBookValerieWilmot.xlsx]Time Pivot!PivotTable4</c:name>
    <c:fmtId val="0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noFill/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noFill/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Pivot'!$B$5:$B$6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cat>
            <c:strRef>
              <c:f>'Time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Pivot'!$B$7:$B$19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85-484E-92DF-04CD561A43C0}"/>
            </c:ext>
          </c:extLst>
        </c:ser>
        <c:ser>
          <c:idx val="1"/>
          <c:order val="1"/>
          <c:tx>
            <c:strRef>
              <c:f>'Time Pivot'!$C$5:$C$6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cat>
            <c:strRef>
              <c:f>'Time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Pivot'!$C$7:$C$19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85-484E-92DF-04CD561A43C0}"/>
            </c:ext>
          </c:extLst>
        </c:ser>
        <c:ser>
          <c:idx val="2"/>
          <c:order val="2"/>
          <c:tx>
            <c:strRef>
              <c:f>'Time Pivot'!$D$5:$D$6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'Time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Pivot'!$D$7:$D$19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85-484E-92DF-04CD561A4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851880"/>
        <c:axId val="509853848"/>
      </c:lineChart>
      <c:catAx>
        <c:axId val="509851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853848"/>
        <c:crosses val="autoZero"/>
        <c:auto val="1"/>
        <c:lblAlgn val="ctr"/>
        <c:lblOffset val="100"/>
        <c:noMultiLvlLbl val="0"/>
      </c:catAx>
      <c:valAx>
        <c:axId val="509853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851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$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8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98-46B6-988C-3D0B8C5B6F5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98-46B6-988C-3D0B8C5B6F5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98-46B6-988C-3D0B8C5B6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8418384"/>
        <c:axId val="538419696"/>
      </c:lineChart>
      <c:catAx>
        <c:axId val="538418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Goals in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419696"/>
        <c:crosses val="autoZero"/>
        <c:auto val="1"/>
        <c:lblAlgn val="ctr"/>
        <c:lblOffset val="100"/>
        <c:noMultiLvlLbl val="0"/>
      </c:catAx>
      <c:valAx>
        <c:axId val="53841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41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[ExcelBookValerieWilmot.xlsx]Addt'l Country!PivotTable5</c:name>
    <c:fmtId val="0"/>
  </c:pivotSource>
  <c:chart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'Addt''l Country'!$B$4:$B$6</c:f>
              <c:strCache>
                <c:ptCount val="1"/>
                <c:pt idx="0">
                  <c:v>successful - Australia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'Addt''l Country'!$A$7:$A$15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'Addt''l Country'!$B$7:$B$15</c:f>
              <c:numCache>
                <c:formatCode>General</c:formatCode>
                <c:ptCount val="8"/>
                <c:pt idx="0">
                  <c:v>4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BA-43FB-9CFC-FA6672CA878A}"/>
            </c:ext>
          </c:extLst>
        </c:ser>
        <c:ser>
          <c:idx val="1"/>
          <c:order val="1"/>
          <c:tx>
            <c:strRef>
              <c:f>'Addt''l Country'!$C$4:$C$6</c:f>
              <c:strCache>
                <c:ptCount val="1"/>
                <c:pt idx="0">
                  <c:v>successful - Canada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'Addt''l Country'!$A$7:$A$15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'Addt''l Country'!$C$7:$C$15</c:f>
              <c:numCache>
                <c:formatCode>General</c:formatCode>
                <c:ptCount val="8"/>
                <c:pt idx="0">
                  <c:v>6</c:v>
                </c:pt>
                <c:pt idx="2">
                  <c:v>4</c:v>
                </c:pt>
                <c:pt idx="3">
                  <c:v>10</c:v>
                </c:pt>
                <c:pt idx="4">
                  <c:v>6</c:v>
                </c:pt>
                <c:pt idx="5">
                  <c:v>3</c:v>
                </c:pt>
                <c:pt idx="6">
                  <c:v>7</c:v>
                </c:pt>
                <c:pt idx="7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F004-46C4-AD18-95A95F1B997E}"/>
            </c:ext>
          </c:extLst>
        </c:ser>
        <c:ser>
          <c:idx val="2"/>
          <c:order val="2"/>
          <c:tx>
            <c:strRef>
              <c:f>'Addt''l Country'!$D$4:$D$6</c:f>
              <c:strCache>
                <c:ptCount val="1"/>
                <c:pt idx="0">
                  <c:v>successful - Spain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'Addt''l Country'!$A$7:$A$15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'Addt''l Country'!$D$7:$D$15</c:f>
              <c:numCache>
                <c:formatCode>General</c:formatCode>
                <c:ptCount val="8"/>
                <c:pt idx="0">
                  <c:v>3</c:v>
                </c:pt>
                <c:pt idx="2">
                  <c:v>1</c:v>
                </c:pt>
                <c:pt idx="3">
                  <c:v>3</c:v>
                </c:pt>
                <c:pt idx="6">
                  <c:v>2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F004-46C4-AD18-95A95F1B997E}"/>
            </c:ext>
          </c:extLst>
        </c:ser>
        <c:ser>
          <c:idx val="3"/>
          <c:order val="3"/>
          <c:tx>
            <c:strRef>
              <c:f>'Addt''l Country'!$E$4:$E$6</c:f>
              <c:strCache>
                <c:ptCount val="1"/>
                <c:pt idx="0">
                  <c:v>successful - United Kingdom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'Addt''l Country'!$A$7:$A$15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'Addt''l Country'!$E$7:$E$15</c:f>
              <c:numCache>
                <c:formatCode>General</c:formatCode>
                <c:ptCount val="8"/>
                <c:pt idx="0">
                  <c:v>21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6</c:v>
                </c:pt>
                <c:pt idx="6">
                  <c:v>22</c:v>
                </c:pt>
                <c:pt idx="7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F004-46C4-AD18-95A95F1B997E}"/>
            </c:ext>
          </c:extLst>
        </c:ser>
        <c:ser>
          <c:idx val="4"/>
          <c:order val="4"/>
          <c:tx>
            <c:strRef>
              <c:f>'Addt''l Country'!$F$4:$F$6</c:f>
              <c:strCache>
                <c:ptCount val="1"/>
                <c:pt idx="0">
                  <c:v>successful - United States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'Addt''l Country'!$A$7:$A$15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'Addt''l Country'!$F$7:$F$15</c:f>
              <c:numCache>
                <c:formatCode>General</c:formatCode>
                <c:ptCount val="8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3">
                  <c:v>490</c:v>
                </c:pt>
                <c:pt idx="4">
                  <c:v>62</c:v>
                </c:pt>
                <c:pt idx="5">
                  <c:v>69</c:v>
                </c:pt>
                <c:pt idx="6">
                  <c:v>158</c:v>
                </c:pt>
                <c:pt idx="7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F004-46C4-AD18-95A95F1B9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6039304"/>
        <c:axId val="546035696"/>
      </c:barChart>
      <c:catAx>
        <c:axId val="546039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035696"/>
        <c:crosses val="autoZero"/>
        <c:auto val="1"/>
        <c:lblAlgn val="ctr"/>
        <c:lblOffset val="100"/>
        <c:noMultiLvlLbl val="0"/>
      </c:catAx>
      <c:valAx>
        <c:axId val="546035696"/>
        <c:scaling>
          <c:orientation val="minMax"/>
          <c:max val="8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039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Campaigns - Status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'Addt''l Bonus Country'!$F$1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'Addt''l Bonus Country'!$A$2:$A$22</c:f>
              <c:strCache>
                <c:ptCount val="21"/>
                <c:pt idx="0">
                  <c:v>United States</c:v>
                </c:pt>
                <c:pt idx="1">
                  <c:v>United Kingdom</c:v>
                </c:pt>
                <c:pt idx="2">
                  <c:v>Australia</c:v>
                </c:pt>
                <c:pt idx="3">
                  <c:v>Spain</c:v>
                </c:pt>
                <c:pt idx="4">
                  <c:v>New Zealand</c:v>
                </c:pt>
                <c:pt idx="5">
                  <c:v>Canada</c:v>
                </c:pt>
                <c:pt idx="6">
                  <c:v>France</c:v>
                </c:pt>
                <c:pt idx="7">
                  <c:v>Hong Kong</c:v>
                </c:pt>
                <c:pt idx="8">
                  <c:v>Denmark</c:v>
                </c:pt>
                <c:pt idx="9">
                  <c:v>Netherlands</c:v>
                </c:pt>
                <c:pt idx="10">
                  <c:v>Norway</c:v>
                </c:pt>
                <c:pt idx="11">
                  <c:v>Sweden</c:v>
                </c:pt>
                <c:pt idx="12">
                  <c:v>Germany</c:v>
                </c:pt>
                <c:pt idx="13">
                  <c:v>Italy</c:v>
                </c:pt>
                <c:pt idx="14">
                  <c:v>Mexico</c:v>
                </c:pt>
                <c:pt idx="15">
                  <c:v>Austria</c:v>
                </c:pt>
                <c:pt idx="16">
                  <c:v>Switzerland</c:v>
                </c:pt>
                <c:pt idx="17">
                  <c:v>Ireland</c:v>
                </c:pt>
                <c:pt idx="18">
                  <c:v>Belgium</c:v>
                </c:pt>
                <c:pt idx="19">
                  <c:v>Luxembourg</c:v>
                </c:pt>
                <c:pt idx="20">
                  <c:v>Singapore</c:v>
                </c:pt>
              </c:strCache>
            </c:strRef>
          </c:cat>
          <c:val>
            <c:numRef>
              <c:f>'Addt''l Bonus Country'!$F$2:$F$22</c:f>
              <c:numCache>
                <c:formatCode>0%</c:formatCode>
                <c:ptCount val="21"/>
                <c:pt idx="0">
                  <c:v>0.54941763727121462</c:v>
                </c:pt>
                <c:pt idx="1">
                  <c:v>0.61409395973154357</c:v>
                </c:pt>
                <c:pt idx="2">
                  <c:v>0.25675675675675674</c:v>
                </c:pt>
                <c:pt idx="3">
                  <c:v>0.52380952380952384</c:v>
                </c:pt>
                <c:pt idx="4">
                  <c:v>0.25</c:v>
                </c:pt>
                <c:pt idx="5">
                  <c:v>0.44137931034482758</c:v>
                </c:pt>
                <c:pt idx="6">
                  <c:v>0.4</c:v>
                </c:pt>
                <c:pt idx="7">
                  <c:v>0</c:v>
                </c:pt>
                <c:pt idx="8">
                  <c:v>0.2857142857142857</c:v>
                </c:pt>
                <c:pt idx="9">
                  <c:v>0.1</c:v>
                </c:pt>
                <c:pt idx="10">
                  <c:v>0.2857142857142857</c:v>
                </c:pt>
                <c:pt idx="11">
                  <c:v>0.33333333333333331</c:v>
                </c:pt>
                <c:pt idx="12">
                  <c:v>0.43396226415094341</c:v>
                </c:pt>
                <c:pt idx="13">
                  <c:v>0.2413793103448276</c:v>
                </c:pt>
                <c:pt idx="14">
                  <c:v>0</c:v>
                </c:pt>
                <c:pt idx="15">
                  <c:v>0.6</c:v>
                </c:pt>
                <c:pt idx="16">
                  <c:v>0.16666666666666666</c:v>
                </c:pt>
                <c:pt idx="17">
                  <c:v>0.5714285714285714</c:v>
                </c:pt>
                <c:pt idx="18">
                  <c:v>0.5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BE-460C-91CC-D7669F33B37B}"/>
            </c:ext>
          </c:extLst>
        </c:ser>
        <c:ser>
          <c:idx val="1"/>
          <c:order val="1"/>
          <c:tx>
            <c:strRef>
              <c:f>'Addt''l Bonus Country'!$G$1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rgbClr val="FF0101"/>
            </a:solidFill>
            <a:ln>
              <a:noFill/>
            </a:ln>
            <a:effectLst/>
          </c:spPr>
          <c:invertIfNegative val="0"/>
          <c:cat>
            <c:strRef>
              <c:f>'Addt''l Bonus Country'!$A$2:$A$22</c:f>
              <c:strCache>
                <c:ptCount val="21"/>
                <c:pt idx="0">
                  <c:v>United States</c:v>
                </c:pt>
                <c:pt idx="1">
                  <c:v>United Kingdom</c:v>
                </c:pt>
                <c:pt idx="2">
                  <c:v>Australia</c:v>
                </c:pt>
                <c:pt idx="3">
                  <c:v>Spain</c:v>
                </c:pt>
                <c:pt idx="4">
                  <c:v>New Zealand</c:v>
                </c:pt>
                <c:pt idx="5">
                  <c:v>Canada</c:v>
                </c:pt>
                <c:pt idx="6">
                  <c:v>France</c:v>
                </c:pt>
                <c:pt idx="7">
                  <c:v>Hong Kong</c:v>
                </c:pt>
                <c:pt idx="8">
                  <c:v>Denmark</c:v>
                </c:pt>
                <c:pt idx="9">
                  <c:v>Netherlands</c:v>
                </c:pt>
                <c:pt idx="10">
                  <c:v>Norway</c:v>
                </c:pt>
                <c:pt idx="11">
                  <c:v>Sweden</c:v>
                </c:pt>
                <c:pt idx="12">
                  <c:v>Germany</c:v>
                </c:pt>
                <c:pt idx="13">
                  <c:v>Italy</c:v>
                </c:pt>
                <c:pt idx="14">
                  <c:v>Mexico</c:v>
                </c:pt>
                <c:pt idx="15">
                  <c:v>Austria</c:v>
                </c:pt>
                <c:pt idx="16">
                  <c:v>Switzerland</c:v>
                </c:pt>
                <c:pt idx="17">
                  <c:v>Ireland</c:v>
                </c:pt>
                <c:pt idx="18">
                  <c:v>Belgium</c:v>
                </c:pt>
                <c:pt idx="19">
                  <c:v>Luxembourg</c:v>
                </c:pt>
                <c:pt idx="20">
                  <c:v>Singapore</c:v>
                </c:pt>
              </c:strCache>
            </c:strRef>
          </c:cat>
          <c:val>
            <c:numRef>
              <c:f>'Addt''l Bonus Country'!$G$2:$G$22</c:f>
              <c:numCache>
                <c:formatCode>0%</c:formatCode>
                <c:ptCount val="21"/>
                <c:pt idx="0">
                  <c:v>0.36505823627287853</c:v>
                </c:pt>
                <c:pt idx="1">
                  <c:v>0.34395973154362414</c:v>
                </c:pt>
                <c:pt idx="2">
                  <c:v>0.55405405405405406</c:v>
                </c:pt>
                <c:pt idx="3">
                  <c:v>0.42857142857142855</c:v>
                </c:pt>
                <c:pt idx="4">
                  <c:v>0.41666666666666669</c:v>
                </c:pt>
                <c:pt idx="5">
                  <c:v>0.44137931034482758</c:v>
                </c:pt>
                <c:pt idx="6">
                  <c:v>0.4</c:v>
                </c:pt>
                <c:pt idx="7">
                  <c:v>0.66666666666666663</c:v>
                </c:pt>
                <c:pt idx="8">
                  <c:v>0.42857142857142855</c:v>
                </c:pt>
                <c:pt idx="9">
                  <c:v>0.7</c:v>
                </c:pt>
                <c:pt idx="10">
                  <c:v>0.7142857142857143</c:v>
                </c:pt>
                <c:pt idx="11">
                  <c:v>0.42857142857142855</c:v>
                </c:pt>
                <c:pt idx="12">
                  <c:v>0.50943396226415094</c:v>
                </c:pt>
                <c:pt idx="13">
                  <c:v>0.65517241379310343</c:v>
                </c:pt>
                <c:pt idx="14">
                  <c:v>0.88888888888888884</c:v>
                </c:pt>
                <c:pt idx="15">
                  <c:v>0.4</c:v>
                </c:pt>
                <c:pt idx="16">
                  <c:v>0.33333333333333331</c:v>
                </c:pt>
                <c:pt idx="17">
                  <c:v>0.2857142857142857</c:v>
                </c:pt>
                <c:pt idx="18">
                  <c:v>0.5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BE-460C-91CC-D7669F33B37B}"/>
            </c:ext>
          </c:extLst>
        </c:ser>
        <c:ser>
          <c:idx val="2"/>
          <c:order val="2"/>
          <c:tx>
            <c:strRef>
              <c:f>'Addt''l Bonus Country'!$H$1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solidFill>
              <a:srgbClr val="C3C3C3"/>
            </a:solidFill>
            <a:ln>
              <a:noFill/>
            </a:ln>
            <a:effectLst/>
          </c:spPr>
          <c:invertIfNegative val="0"/>
          <c:cat>
            <c:strRef>
              <c:f>'Addt''l Bonus Country'!$A$2:$A$22</c:f>
              <c:strCache>
                <c:ptCount val="21"/>
                <c:pt idx="0">
                  <c:v>United States</c:v>
                </c:pt>
                <c:pt idx="1">
                  <c:v>United Kingdom</c:v>
                </c:pt>
                <c:pt idx="2">
                  <c:v>Australia</c:v>
                </c:pt>
                <c:pt idx="3">
                  <c:v>Spain</c:v>
                </c:pt>
                <c:pt idx="4">
                  <c:v>New Zealand</c:v>
                </c:pt>
                <c:pt idx="5">
                  <c:v>Canada</c:v>
                </c:pt>
                <c:pt idx="6">
                  <c:v>France</c:v>
                </c:pt>
                <c:pt idx="7">
                  <c:v>Hong Kong</c:v>
                </c:pt>
                <c:pt idx="8">
                  <c:v>Denmark</c:v>
                </c:pt>
                <c:pt idx="9">
                  <c:v>Netherlands</c:v>
                </c:pt>
                <c:pt idx="10">
                  <c:v>Norway</c:v>
                </c:pt>
                <c:pt idx="11">
                  <c:v>Sweden</c:v>
                </c:pt>
                <c:pt idx="12">
                  <c:v>Germany</c:v>
                </c:pt>
                <c:pt idx="13">
                  <c:v>Italy</c:v>
                </c:pt>
                <c:pt idx="14">
                  <c:v>Mexico</c:v>
                </c:pt>
                <c:pt idx="15">
                  <c:v>Austria</c:v>
                </c:pt>
                <c:pt idx="16">
                  <c:v>Switzerland</c:v>
                </c:pt>
                <c:pt idx="17">
                  <c:v>Ireland</c:v>
                </c:pt>
                <c:pt idx="18">
                  <c:v>Belgium</c:v>
                </c:pt>
                <c:pt idx="19">
                  <c:v>Luxembourg</c:v>
                </c:pt>
                <c:pt idx="20">
                  <c:v>Singapore</c:v>
                </c:pt>
              </c:strCache>
            </c:strRef>
          </c:cat>
          <c:val>
            <c:numRef>
              <c:f>'Addt''l Bonus Country'!$H$2:$H$22</c:f>
              <c:numCache>
                <c:formatCode>0%</c:formatCode>
                <c:ptCount val="21"/>
                <c:pt idx="0">
                  <c:v>8.5524126455906818E-2</c:v>
                </c:pt>
                <c:pt idx="1">
                  <c:v>4.1946308724832217E-2</c:v>
                </c:pt>
                <c:pt idx="2">
                  <c:v>0.1891891891891892</c:v>
                </c:pt>
                <c:pt idx="3">
                  <c:v>4.7619047619047616E-2</c:v>
                </c:pt>
                <c:pt idx="4">
                  <c:v>0.33333333333333331</c:v>
                </c:pt>
                <c:pt idx="5">
                  <c:v>0.11724137931034483</c:v>
                </c:pt>
                <c:pt idx="6">
                  <c:v>0.2</c:v>
                </c:pt>
                <c:pt idx="7">
                  <c:v>0.33333333333333331</c:v>
                </c:pt>
                <c:pt idx="8">
                  <c:v>0.2857142857142857</c:v>
                </c:pt>
                <c:pt idx="9">
                  <c:v>0.2</c:v>
                </c:pt>
                <c:pt idx="10">
                  <c:v>0</c:v>
                </c:pt>
                <c:pt idx="11">
                  <c:v>0.23809523809523808</c:v>
                </c:pt>
                <c:pt idx="12">
                  <c:v>5.6603773584905662E-2</c:v>
                </c:pt>
                <c:pt idx="13">
                  <c:v>0.10344827586206896</c:v>
                </c:pt>
                <c:pt idx="14">
                  <c:v>0.1111111111111111</c:v>
                </c:pt>
                <c:pt idx="15">
                  <c:v>0</c:v>
                </c:pt>
                <c:pt idx="16">
                  <c:v>0.5</c:v>
                </c:pt>
                <c:pt idx="17">
                  <c:v>0.14285714285714285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BE-460C-91CC-D7669F33B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3450192"/>
        <c:axId val="533442976"/>
      </c:barChart>
      <c:catAx>
        <c:axId val="53345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442976"/>
        <c:crosses val="autoZero"/>
        <c:auto val="1"/>
        <c:lblAlgn val="ctr"/>
        <c:lblOffset val="100"/>
        <c:noMultiLvlLbl val="0"/>
      </c:catAx>
      <c:valAx>
        <c:axId val="5334429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45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0</xdr:row>
      <xdr:rowOff>152400</xdr:rowOff>
    </xdr:from>
    <xdr:to>
      <xdr:col>17</xdr:col>
      <xdr:colOff>561975</xdr:colOff>
      <xdr:row>28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30A0FE-DE05-4571-A78A-460CEF0843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304799</xdr:colOff>
      <xdr:row>1</xdr:row>
      <xdr:rowOff>0</xdr:rowOff>
    </xdr:from>
    <xdr:to>
      <xdr:col>24</xdr:col>
      <xdr:colOff>0</xdr:colOff>
      <xdr:row>31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DDB1CC-026E-4879-865D-42EDD8B5B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233361</xdr:colOff>
      <xdr:row>1</xdr:row>
      <xdr:rowOff>123824</xdr:rowOff>
    </xdr:from>
    <xdr:to>
      <xdr:col>15</xdr:col>
      <xdr:colOff>476249</xdr:colOff>
      <xdr:row>25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D25E7D-1F9B-4A20-9B5B-4E99B68C1D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38099</xdr:colOff>
      <xdr:row>13</xdr:row>
      <xdr:rowOff>190499</xdr:rowOff>
    </xdr:from>
    <xdr:to>
      <xdr:col>10</xdr:col>
      <xdr:colOff>0</xdr:colOff>
      <xdr:row>36</xdr:row>
      <xdr:rowOff>28574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28E134-969E-40EA-8716-94097157E8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18</xdr:row>
      <xdr:rowOff>76199</xdr:rowOff>
    </xdr:from>
    <xdr:to>
      <xdr:col>23</xdr:col>
      <xdr:colOff>381000</xdr:colOff>
      <xdr:row>51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760CF5-109F-4963-8C09-12F1659C0B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109537</xdr:colOff>
      <xdr:row>22</xdr:row>
      <xdr:rowOff>190499</xdr:rowOff>
    </xdr:from>
    <xdr:to>
      <xdr:col>7</xdr:col>
      <xdr:colOff>762000</xdr:colOff>
      <xdr:row>49</xdr:row>
      <xdr:rowOff>28574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B9B9D7-F279-433F-8DDB-2BFD1FD5F4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rie Wilmot" refreshedDate="43295.741643865738" createdVersion="6" refreshedVersion="6" minRefreshableVersion="3" recordCount="4114" xr:uid="{A6DBB7AE-0496-46E3-A09B-4CDCF692F839}">
  <cacheSource type="worksheet">
    <worksheetSource ref="A1:T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rie Wilmot" refreshedDate="43299.590056018518" createdVersion="6" refreshedVersion="6" minRefreshableVersion="3" recordCount="4114" xr:uid="{E4169D91-D230-4B15-A8F4-E0FDF25CD16D}">
  <cacheSource type="worksheet">
    <worksheetSource ref="A1:V4115" sheet="Data"/>
  </cacheSource>
  <cacheFields count="2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ountry_fullname" numFmtId="0">
      <sharedItems count="23">
        <s v="United States"/>
        <s v="United Kingdom"/>
        <s v="Australia"/>
        <s v="Spain"/>
        <s v="New Zealand"/>
        <s v="Canada"/>
        <s v="France"/>
        <s v="Hong Kong"/>
        <s v="Denmark"/>
        <s v="Netherlands"/>
        <s v="Norway"/>
        <s v="Sweden"/>
        <s v="Germany"/>
        <s v="Italy"/>
        <s v="Mexico"/>
        <s v="Austria"/>
        <s v="Switzerland"/>
        <s v="Ireland"/>
        <s v="Belgium"/>
        <s v="Luxembourg"/>
        <s v="Singapore"/>
        <s v="China, Hong Kong Special Administrative Region" u="1"/>
        <s v="United States of America" u="1"/>
      </sharedItems>
    </cacheField>
    <cacheField name="currency" numFmtId="0">
      <sharedItems/>
    </cacheField>
    <cacheField name="deadline" numFmtId="1">
      <sharedItems containsSemiMixedTypes="0" containsString="0" containsNumber="1" containsInteger="1" minValue="1249932360" maxValue="1493838720"/>
    </cacheField>
    <cacheField name="launched_at" numFmtId="1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Funded?" numFmtId="9">
      <sharedItems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3" base="20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5" base="2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20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20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2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2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s v="USD"/>
    <n v="1437620400"/>
    <n v="1434931811"/>
    <b v="0"/>
    <x v="0"/>
    <b v="1"/>
    <s v="film &amp; video/television"/>
    <n v="1.3685882352941177"/>
    <s v="Funded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x v="0"/>
    <s v="USD"/>
    <n v="1488464683"/>
    <n v="1485872683"/>
    <b v="0"/>
    <x v="1"/>
    <b v="1"/>
    <s v="film &amp; video/television"/>
    <n v="1.4260827250608272"/>
    <s v="Funded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s v="GBP"/>
    <n v="1455555083"/>
    <n v="1454691083"/>
    <b v="0"/>
    <x v="2"/>
    <b v="1"/>
    <s v="film &amp; video/television"/>
    <n v="1.05"/>
    <s v="Funded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s v="USD"/>
    <n v="1407414107"/>
    <n v="1404822107"/>
    <b v="0"/>
    <x v="3"/>
    <b v="1"/>
    <s v="film &amp; video/television"/>
    <n v="1.0389999999999999"/>
    <s v="Funded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s v="USD"/>
    <n v="1450555279"/>
    <n v="1447963279"/>
    <b v="0"/>
    <x v="4"/>
    <b v="1"/>
    <s v="film &amp; video/television"/>
    <n v="1.2299154545454545"/>
    <s v="Funded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s v="USD"/>
    <n v="1469770500"/>
    <n v="1468362207"/>
    <b v="0"/>
    <x v="5"/>
    <b v="1"/>
    <s v="film &amp; video/television"/>
    <n v="1.0977744436109027"/>
    <s v="Funded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s v="USD"/>
    <n v="1402710250"/>
    <n v="1401846250"/>
    <b v="0"/>
    <x v="6"/>
    <b v="1"/>
    <s v="film &amp; video/television"/>
    <n v="1.064875"/>
    <s v="Funded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s v="USD"/>
    <n v="1467680867"/>
    <n v="1464224867"/>
    <b v="0"/>
    <x v="7"/>
    <b v="1"/>
    <s v="film &amp; video/television"/>
    <n v="1.0122222222222221"/>
    <s v="Funded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x v="0"/>
    <s v="USD"/>
    <n v="1460754000"/>
    <n v="1460155212"/>
    <b v="0"/>
    <x v="8"/>
    <b v="1"/>
    <s v="film &amp; video/television"/>
    <n v="1.0004342857142856"/>
    <s v="Funded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s v="USD"/>
    <n v="1460860144"/>
    <n v="1458268144"/>
    <b v="0"/>
    <x v="9"/>
    <b v="1"/>
    <s v="film &amp; video/television"/>
    <n v="1.2599800000000001"/>
    <s v="Funded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s v="USD"/>
    <n v="1403660279"/>
    <n v="1400636279"/>
    <b v="0"/>
    <x v="10"/>
    <b v="1"/>
    <s v="film &amp; video/television"/>
    <n v="1.0049999999999999"/>
    <s v="Funded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s v="USD"/>
    <n v="1471834800"/>
    <n v="1469126462"/>
    <b v="0"/>
    <x v="11"/>
    <b v="1"/>
    <s v="film &amp; video/television"/>
    <n v="1.2050000000000001"/>
    <s v="Funded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s v="USD"/>
    <n v="1405479600"/>
    <n v="1401642425"/>
    <b v="0"/>
    <x v="12"/>
    <b v="1"/>
    <s v="film &amp; video/television"/>
    <n v="1.6529333333333334"/>
    <s v="Funded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x v="0"/>
    <s v="USD"/>
    <n v="1466713620"/>
    <n v="1463588109"/>
    <b v="0"/>
    <x v="13"/>
    <b v="1"/>
    <s v="film &amp; video/television"/>
    <n v="1.5997142857142856"/>
    <s v="Funded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x v="2"/>
    <s v="AUD"/>
    <n v="1405259940"/>
    <n v="1403051888"/>
    <b v="0"/>
    <x v="14"/>
    <b v="1"/>
    <s v="film &amp; video/television"/>
    <n v="1.0093333333333334"/>
    <s v="Funded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s v="EUR"/>
    <n v="1443384840"/>
    <n v="1441790658"/>
    <b v="0"/>
    <x v="15"/>
    <b v="1"/>
    <s v="film &amp; video/television"/>
    <n v="1.0660000000000001"/>
    <s v="Funded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s v="USD"/>
    <n v="1402896600"/>
    <n v="1398971211"/>
    <b v="0"/>
    <x v="16"/>
    <b v="1"/>
    <s v="film &amp; video/television"/>
    <n v="1.0024166666666667"/>
    <s v="Funded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s v="GBP"/>
    <n v="1415126022"/>
    <n v="1412530422"/>
    <b v="0"/>
    <x v="17"/>
    <b v="1"/>
    <s v="film &amp; video/television"/>
    <n v="1.0066666666666666"/>
    <s v="Funded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s v="USD"/>
    <n v="1410958856"/>
    <n v="1408366856"/>
    <b v="0"/>
    <x v="18"/>
    <b v="1"/>
    <s v="film &amp; video/television"/>
    <n v="1.0632110000000001"/>
    <s v="Funded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s v="USD"/>
    <n v="1437420934"/>
    <n v="1434828934"/>
    <b v="0"/>
    <x v="19"/>
    <b v="1"/>
    <s v="film &amp; video/television"/>
    <n v="1.4529411764705882"/>
    <s v="Funded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s v="USD"/>
    <n v="1442167912"/>
    <n v="1436983912"/>
    <b v="0"/>
    <x v="20"/>
    <b v="1"/>
    <s v="film &amp; video/television"/>
    <n v="1.002"/>
    <s v="Funded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s v="USD"/>
    <n v="1411743789"/>
    <n v="1409151789"/>
    <b v="0"/>
    <x v="21"/>
    <b v="1"/>
    <s v="film &amp; video/television"/>
    <n v="1.0913513513513513"/>
    <s v="Funded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x v="0"/>
    <s v="USD"/>
    <n v="1420099140"/>
    <n v="1418766740"/>
    <b v="0"/>
    <x v="22"/>
    <b v="1"/>
    <s v="film &amp; video/television"/>
    <n v="1.1714285714285715"/>
    <s v="Funded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s v="USD"/>
    <n v="1430407200"/>
    <n v="1428086501"/>
    <b v="0"/>
    <x v="23"/>
    <b v="1"/>
    <s v="film &amp; video/television"/>
    <n v="1.1850000000000001"/>
    <s v="Funded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x v="0"/>
    <s v="USD"/>
    <n v="1442345940"/>
    <n v="1439494863"/>
    <b v="0"/>
    <x v="24"/>
    <b v="1"/>
    <s v="film &amp; video/television"/>
    <n v="1.0880768571428572"/>
    <s v="Funded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s v="USD"/>
    <n v="1452299761"/>
    <n v="1447115761"/>
    <b v="0"/>
    <x v="25"/>
    <b v="1"/>
    <s v="film &amp; video/television"/>
    <n v="1.3333333333333333"/>
    <s v="Funded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s v="USD"/>
    <n v="1408278144"/>
    <n v="1404822144"/>
    <b v="0"/>
    <x v="10"/>
    <b v="1"/>
    <s v="film &amp; video/television"/>
    <n v="1.552"/>
    <s v="Funded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s v="NZD"/>
    <n v="1416113833"/>
    <n v="1413518233"/>
    <b v="0"/>
    <x v="3"/>
    <b v="1"/>
    <s v="film &amp; video/television"/>
    <n v="1.1172500000000001"/>
    <s v="Funded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x v="0"/>
    <s v="USD"/>
    <n v="1450307284"/>
    <n v="1447715284"/>
    <b v="0"/>
    <x v="26"/>
    <b v="1"/>
    <s v="film &amp; video/television"/>
    <n v="1.0035000000000001"/>
    <s v="Funded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s v="GBP"/>
    <n v="1406045368"/>
    <n v="1403453368"/>
    <b v="0"/>
    <x v="27"/>
    <b v="1"/>
    <s v="film &amp; video/television"/>
    <n v="1.2333333333333334"/>
    <s v="Funded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s v="USD"/>
    <n v="1408604515"/>
    <n v="1406012515"/>
    <b v="0"/>
    <x v="28"/>
    <b v="1"/>
    <s v="film &amp; video/television"/>
    <n v="1.0129975"/>
    <s v="Funded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s v="USD"/>
    <n v="1453748434"/>
    <n v="1452193234"/>
    <b v="0"/>
    <x v="29"/>
    <b v="1"/>
    <s v="film &amp; video/television"/>
    <n v="1"/>
    <s v="Funded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s v="USD"/>
    <n v="1463111940"/>
    <n v="1459523017"/>
    <b v="0"/>
    <x v="30"/>
    <b v="1"/>
    <s v="film &amp; video/television"/>
    <n v="1.0024604569420035"/>
    <s v="Funded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s v="USD"/>
    <n v="1447001501"/>
    <n v="1444405901"/>
    <b v="0"/>
    <x v="31"/>
    <b v="1"/>
    <s v="film &amp; video/television"/>
    <n v="1.0209523809523811"/>
    <s v="Funded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s v="USD"/>
    <n v="1407224601"/>
    <n v="1405928601"/>
    <b v="0"/>
    <x v="32"/>
    <b v="1"/>
    <s v="film &amp; video/television"/>
    <n v="1.3046153846153845"/>
    <s v="Funded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s v="USD"/>
    <n v="1430179200"/>
    <n v="1428130814"/>
    <b v="0"/>
    <x v="33"/>
    <b v="1"/>
    <s v="film &amp; video/television"/>
    <n v="1.665"/>
    <s v="Funded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x v="0"/>
    <s v="USD"/>
    <n v="1428128525"/>
    <n v="1425540125"/>
    <b v="0"/>
    <x v="34"/>
    <b v="1"/>
    <s v="film &amp; video/television"/>
    <n v="1.4215"/>
    <s v="Funded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s v="USD"/>
    <n v="1425055079"/>
    <n v="1422463079"/>
    <b v="0"/>
    <x v="35"/>
    <b v="1"/>
    <s v="film &amp; video/television"/>
    <n v="1.8344090909090909"/>
    <s v="Funded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s v="USD"/>
    <n v="1368235344"/>
    <n v="1365643344"/>
    <b v="0"/>
    <x v="36"/>
    <b v="1"/>
    <s v="film &amp; video/television"/>
    <n v="1.1004"/>
    <s v="Funded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s v="GBP"/>
    <n v="1401058740"/>
    <n v="1398388068"/>
    <b v="0"/>
    <x v="37"/>
    <b v="1"/>
    <s v="film &amp; video/television"/>
    <n v="1.3098000000000001"/>
    <s v="Funded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s v="USD"/>
    <n v="1403150400"/>
    <n v="1401426488"/>
    <b v="0"/>
    <x v="38"/>
    <b v="1"/>
    <s v="film &amp; video/television"/>
    <n v="1.0135000000000001"/>
    <s v="Funded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s v="USD"/>
    <n v="1412516354"/>
    <n v="1409924354"/>
    <b v="0"/>
    <x v="10"/>
    <b v="1"/>
    <s v="film &amp; video/television"/>
    <n v="1"/>
    <s v="Funded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s v="USD"/>
    <n v="1419780026"/>
    <n v="1417188026"/>
    <b v="0"/>
    <x v="39"/>
    <b v="1"/>
    <s v="film &amp; video/television"/>
    <n v="1.4185714285714286"/>
    <s v="Funded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s v="USD"/>
    <n v="1405209600"/>
    <n v="1402599486"/>
    <b v="0"/>
    <x v="40"/>
    <b v="1"/>
    <s v="film &amp; video/television"/>
    <n v="3.0865999999999998"/>
    <s v="Funded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s v="USD"/>
    <n v="1412648537"/>
    <n v="1408760537"/>
    <b v="0"/>
    <x v="41"/>
    <b v="1"/>
    <s v="film &amp; video/television"/>
    <n v="1"/>
    <s v="Funded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s v="USD"/>
    <n v="1461769107"/>
    <n v="1459177107"/>
    <b v="0"/>
    <x v="42"/>
    <b v="1"/>
    <s v="film &amp; video/television"/>
    <n v="1.2"/>
    <s v="Funded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s v="AUD"/>
    <n v="1450220974"/>
    <n v="1447628974"/>
    <b v="0"/>
    <x v="43"/>
    <b v="1"/>
    <s v="film &amp; video/television"/>
    <n v="1.0416666666666667"/>
    <s v="Funded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s v="USD"/>
    <n v="1419021607"/>
    <n v="1413834007"/>
    <b v="0"/>
    <x v="16"/>
    <b v="1"/>
    <s v="film &amp; video/television"/>
    <n v="1.0761100000000001"/>
    <s v="Funded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s v="GBP"/>
    <n v="1425211200"/>
    <n v="1422534260"/>
    <b v="0"/>
    <x v="44"/>
    <b v="1"/>
    <s v="film &amp; video/television"/>
    <n v="1.0794999999999999"/>
    <s v="Funded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x v="0"/>
    <s v="USD"/>
    <n v="1445660045"/>
    <n v="1443068045"/>
    <b v="0"/>
    <x v="45"/>
    <b v="1"/>
    <s v="film &amp; video/television"/>
    <n v="1"/>
    <s v="Funded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x v="1"/>
    <s v="GBP"/>
    <n v="1422637200"/>
    <n v="1419271458"/>
    <b v="0"/>
    <x v="19"/>
    <b v="1"/>
    <s v="film &amp; video/television"/>
    <n v="1"/>
    <s v="Funded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s v="USD"/>
    <n v="1439245037"/>
    <n v="1436653037"/>
    <b v="0"/>
    <x v="46"/>
    <b v="1"/>
    <s v="film &amp; video/television"/>
    <n v="1.2801818181818181"/>
    <s v="Funded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s v="USD"/>
    <n v="1405615846"/>
    <n v="1403023846"/>
    <b v="0"/>
    <x v="47"/>
    <b v="1"/>
    <s v="film &amp; video/television"/>
    <n v="1.1620999999999999"/>
    <s v="Funded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x v="0"/>
    <s v="USD"/>
    <n v="1396648800"/>
    <n v="1395407445"/>
    <b v="0"/>
    <x v="27"/>
    <b v="1"/>
    <s v="film &amp; video/television"/>
    <n v="1.0963333333333334"/>
    <s v="Funded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s v="USD"/>
    <n v="1451063221"/>
    <n v="1448471221"/>
    <b v="0"/>
    <x v="47"/>
    <b v="1"/>
    <s v="film &amp; video/television"/>
    <n v="1.01"/>
    <s v="Funded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s v="USD"/>
    <n v="1464390916"/>
    <n v="1462576516"/>
    <b v="0"/>
    <x v="48"/>
    <b v="1"/>
    <s v="film &amp; video/television"/>
    <n v="1.2895348837209302"/>
    <s v="Funded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x v="1"/>
    <s v="GBP"/>
    <n v="1433779200"/>
    <n v="1432559424"/>
    <b v="0"/>
    <x v="49"/>
    <b v="1"/>
    <s v="film &amp; video/television"/>
    <n v="1.0726249999999999"/>
    <s v="Funded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s v="USD"/>
    <n v="1429991962"/>
    <n v="1427399962"/>
    <b v="0"/>
    <x v="50"/>
    <b v="1"/>
    <s v="film &amp; video/television"/>
    <n v="1.0189999999999999"/>
    <s v="Funded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x v="0"/>
    <s v="USD"/>
    <n v="1416423172"/>
    <n v="1413827572"/>
    <b v="0"/>
    <x v="11"/>
    <b v="1"/>
    <s v="film &amp; video/television"/>
    <n v="1.0290999999999999"/>
    <s v="Funded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s v="USD"/>
    <n v="1442264400"/>
    <n v="1439530776"/>
    <b v="0"/>
    <x v="51"/>
    <b v="1"/>
    <s v="film &amp; video/television"/>
    <n v="1.0012570000000001"/>
    <s v="Funded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s v="GBP"/>
    <n v="1395532800"/>
    <n v="1393882717"/>
    <b v="0"/>
    <x v="52"/>
    <b v="1"/>
    <s v="film &amp; video/shorts"/>
    <n v="1.0329622222222221"/>
    <s v="Funded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s v="USD"/>
    <n v="1370547157"/>
    <n v="1368646357"/>
    <b v="0"/>
    <x v="23"/>
    <b v="1"/>
    <s v="film &amp; video/shorts"/>
    <n v="1.4830000000000001"/>
    <s v="Funded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s v="USD"/>
    <n v="1362337878"/>
    <n v="1360177878"/>
    <b v="0"/>
    <x v="53"/>
    <b v="1"/>
    <s v="film &amp; video/shorts"/>
    <n v="1.5473333333333332"/>
    <s v="Funded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s v="USD"/>
    <n v="1388206740"/>
    <n v="1386194013"/>
    <b v="0"/>
    <x v="31"/>
    <b v="1"/>
    <s v="film &amp; video/shorts"/>
    <n v="1.1351849999999999"/>
    <s v="Funded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s v="USD"/>
    <n v="1373243181"/>
    <n v="1370651181"/>
    <b v="0"/>
    <x v="54"/>
    <b v="1"/>
    <s v="film &amp; video/shorts"/>
    <n v="1.7333333333333334"/>
    <s v="Funded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s v="CAD"/>
    <n v="1407736740"/>
    <n v="1405453354"/>
    <b v="0"/>
    <x v="7"/>
    <b v="1"/>
    <s v="film &amp; video/shorts"/>
    <n v="1.0752857142857142"/>
    <s v="Funded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x v="0"/>
    <s v="USD"/>
    <n v="1468873420"/>
    <n v="1466281420"/>
    <b v="0"/>
    <x v="55"/>
    <b v="1"/>
    <s v="film &amp; video/shorts"/>
    <n v="1.1859999999999999"/>
    <s v="Funded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s v="USD"/>
    <n v="1342360804"/>
    <n v="1339768804"/>
    <b v="0"/>
    <x v="9"/>
    <b v="1"/>
    <s v="film &amp; video/shorts"/>
    <n v="1.1625000000000001"/>
    <s v="Funded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s v="GBP"/>
    <n v="1393162791"/>
    <n v="1390570791"/>
    <b v="0"/>
    <x v="17"/>
    <b v="1"/>
    <s v="film &amp; video/shorts"/>
    <n v="1.2716666666666667"/>
    <s v="Funded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s v="USD"/>
    <n v="1317538740"/>
    <n v="1314765025"/>
    <b v="0"/>
    <x v="56"/>
    <b v="1"/>
    <s v="film &amp; video/shorts"/>
    <n v="1.109423"/>
    <s v="Funded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s v="USD"/>
    <n v="1315171845"/>
    <n v="1309987845"/>
    <b v="0"/>
    <x v="57"/>
    <b v="1"/>
    <s v="film &amp; video/shorts"/>
    <n v="1.272"/>
    <s v="Funded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s v="USD"/>
    <n v="1338186657"/>
    <n v="1333002657"/>
    <b v="0"/>
    <x v="58"/>
    <b v="1"/>
    <s v="film &amp; video/shorts"/>
    <n v="1.2394444444444443"/>
    <s v="Funded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s v="USD"/>
    <n v="1352937600"/>
    <n v="1351210481"/>
    <b v="0"/>
    <x v="14"/>
    <b v="1"/>
    <s v="film &amp; video/shorts"/>
    <n v="1.084090909090909"/>
    <s v="Funded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s v="USD"/>
    <n v="1304395140"/>
    <n v="1297620584"/>
    <b v="0"/>
    <x v="59"/>
    <b v="1"/>
    <s v="film &amp; video/shorts"/>
    <n v="1"/>
    <s v="Funded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6"/>
    <s v="EUR"/>
    <n v="1453376495"/>
    <n v="1450784495"/>
    <b v="0"/>
    <x v="60"/>
    <b v="1"/>
    <s v="film &amp; video/shorts"/>
    <n v="1.1293199999999999"/>
    <s v="Funded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s v="USD"/>
    <n v="1366693272"/>
    <n v="1364101272"/>
    <b v="0"/>
    <x v="5"/>
    <b v="1"/>
    <s v="film &amp; video/shorts"/>
    <n v="1.1542857142857144"/>
    <s v="Funded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s v="USD"/>
    <n v="1325007358"/>
    <n v="1319819758"/>
    <b v="0"/>
    <x v="41"/>
    <b v="1"/>
    <s v="film &amp; video/shorts"/>
    <n v="1.5333333333333334"/>
    <s v="Funded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x v="0"/>
    <s v="USD"/>
    <n v="1337569140"/>
    <n v="1332991717"/>
    <b v="0"/>
    <x v="55"/>
    <b v="1"/>
    <s v="film &amp; video/shorts"/>
    <n v="3.9249999999999998"/>
    <s v="Funded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6"/>
    <s v="EUR"/>
    <n v="1472751121"/>
    <n v="1471887121"/>
    <b v="0"/>
    <x v="2"/>
    <b v="1"/>
    <s v="film &amp; video/shorts"/>
    <n v="27.02"/>
    <s v="Funded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s v="GBP"/>
    <n v="1398451093"/>
    <n v="1395859093"/>
    <b v="0"/>
    <x v="14"/>
    <b v="1"/>
    <s v="film &amp; video/shorts"/>
    <n v="1.27"/>
    <s v="Funded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x v="0"/>
    <s v="USD"/>
    <n v="1386640856"/>
    <n v="1383616856"/>
    <b v="0"/>
    <x v="5"/>
    <b v="1"/>
    <s v="film &amp; video/shorts"/>
    <n v="1.0725"/>
    <s v="Funded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s v="USD"/>
    <n v="1342234920"/>
    <n v="1341892127"/>
    <b v="0"/>
    <x v="33"/>
    <b v="1"/>
    <s v="film &amp; video/shorts"/>
    <n v="1.98"/>
    <s v="Funded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s v="USD"/>
    <n v="1318189261"/>
    <n v="1315597261"/>
    <b v="0"/>
    <x v="61"/>
    <b v="1"/>
    <s v="film &amp; video/shorts"/>
    <n v="1.0001249999999999"/>
    <s v="Funded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s v="GBP"/>
    <n v="1424604600"/>
    <n v="1423320389"/>
    <b v="0"/>
    <x v="62"/>
    <b v="1"/>
    <s v="film &amp; video/shorts"/>
    <n v="1.0249999999999999"/>
    <s v="Funded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s v="USD"/>
    <n v="1305483086"/>
    <n v="1302891086"/>
    <b v="0"/>
    <x v="63"/>
    <b v="1"/>
    <s v="film &amp; video/shorts"/>
    <n v="1"/>
    <s v="Funded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s v="USD"/>
    <n v="1316746837"/>
    <n v="1314154837"/>
    <b v="0"/>
    <x v="64"/>
    <b v="1"/>
    <s v="film &amp; video/shorts"/>
    <n v="1.2549999999999999"/>
    <s v="Funded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6"/>
    <s v="EUR"/>
    <n v="1451226045"/>
    <n v="1444828845"/>
    <b v="0"/>
    <x v="57"/>
    <b v="1"/>
    <s v="film &amp; video/shorts"/>
    <n v="1.0646666666666667"/>
    <s v="Funded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s v="USD"/>
    <n v="1275529260"/>
    <n v="1274705803"/>
    <b v="0"/>
    <x v="20"/>
    <b v="1"/>
    <s v="film &amp; video/shorts"/>
    <n v="1.046"/>
    <s v="Funded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s v="USD"/>
    <n v="1403452131"/>
    <n v="1401205731"/>
    <b v="0"/>
    <x v="65"/>
    <b v="1"/>
    <s v="film &amp; video/shorts"/>
    <n v="1.0285714285714285"/>
    <s v="Funded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s v="USD"/>
    <n v="1370196192"/>
    <n v="1368036192"/>
    <b v="0"/>
    <x v="66"/>
    <b v="1"/>
    <s v="film &amp; video/shorts"/>
    <n v="1.1506666666666667"/>
    <s v="Funded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x v="0"/>
    <s v="USD"/>
    <n v="1310454499"/>
    <n v="1307862499"/>
    <b v="0"/>
    <x v="38"/>
    <b v="1"/>
    <s v="film &amp; video/shorts"/>
    <n v="1.004"/>
    <s v="Funded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s v="USD"/>
    <n v="1305625164"/>
    <n v="1300354764"/>
    <b v="0"/>
    <x v="67"/>
    <b v="1"/>
    <s v="film &amp; video/shorts"/>
    <n v="1.2"/>
    <s v="Funded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s v="CAD"/>
    <n v="1485936000"/>
    <n v="1481949983"/>
    <b v="0"/>
    <x v="68"/>
    <b v="1"/>
    <s v="film &amp; video/shorts"/>
    <n v="1.052"/>
    <s v="Funded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s v="USD"/>
    <n v="1341349200"/>
    <n v="1338928537"/>
    <b v="0"/>
    <x v="41"/>
    <b v="1"/>
    <s v="film &amp; video/shorts"/>
    <n v="1.1060000000000001"/>
    <s v="Funded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s v="GBP"/>
    <n v="1396890822"/>
    <n v="1395162822"/>
    <b v="0"/>
    <x v="8"/>
    <b v="1"/>
    <s v="film &amp; video/shorts"/>
    <n v="1.04"/>
    <s v="Funded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s v="USD"/>
    <n v="1330214841"/>
    <n v="1327622841"/>
    <b v="0"/>
    <x v="64"/>
    <b v="1"/>
    <s v="film &amp; video/shorts"/>
    <n v="1.3142857142857143"/>
    <s v="Funded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s v="USD"/>
    <n v="1280631600"/>
    <n v="1274889241"/>
    <b v="0"/>
    <x v="69"/>
    <b v="1"/>
    <s v="film &amp; video/shorts"/>
    <n v="1.1466666666666667"/>
    <s v="Funded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s v="USD"/>
    <n v="1310440482"/>
    <n v="1307848482"/>
    <b v="0"/>
    <x v="22"/>
    <b v="1"/>
    <s v="film &amp; video/shorts"/>
    <n v="1.0625"/>
    <s v="Funded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s v="USD"/>
    <n v="1354923000"/>
    <n v="1351796674"/>
    <b v="0"/>
    <x v="65"/>
    <b v="1"/>
    <s v="film &amp; video/shorts"/>
    <n v="1.0625"/>
    <s v="Funded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s v="USD"/>
    <n v="1390426799"/>
    <n v="1387834799"/>
    <b v="0"/>
    <x v="70"/>
    <b v="1"/>
    <s v="film &amp; video/shorts"/>
    <n v="1.0601933333333333"/>
    <s v="Funded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s v="USD"/>
    <n v="1352055886"/>
    <n v="1350324286"/>
    <b v="0"/>
    <x v="55"/>
    <b v="1"/>
    <s v="film &amp; video/shorts"/>
    <n v="1"/>
    <s v="Funded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s v="USD"/>
    <n v="1359052710"/>
    <n v="1356979110"/>
    <b v="0"/>
    <x v="2"/>
    <b v="1"/>
    <s v="film &amp; video/shorts"/>
    <n v="1"/>
    <s v="Funded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s v="USD"/>
    <n v="1293073733"/>
    <n v="1290481733"/>
    <b v="0"/>
    <x v="71"/>
    <b v="1"/>
    <s v="film &amp; video/shorts"/>
    <n v="1.2775000000000001"/>
    <s v="Funded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x v="1"/>
    <s v="GBP"/>
    <n v="1394220030"/>
    <n v="1392232830"/>
    <b v="0"/>
    <x v="72"/>
    <b v="1"/>
    <s v="film &amp; video/shorts"/>
    <n v="1.0515384615384615"/>
    <s v="Funded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x v="0"/>
    <s v="USD"/>
    <n v="1301792400"/>
    <n v="1299775266"/>
    <b v="0"/>
    <x v="73"/>
    <b v="1"/>
    <s v="film &amp; video/shorts"/>
    <n v="1.2"/>
    <s v="Funded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s v="USD"/>
    <n v="1463184000"/>
    <n v="1461605020"/>
    <b v="0"/>
    <x v="65"/>
    <b v="1"/>
    <s v="film &amp; video/shorts"/>
    <n v="1.074090909090909"/>
    <s v="Funded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x v="0"/>
    <s v="USD"/>
    <n v="1333391901"/>
    <n v="1332182301"/>
    <b v="0"/>
    <x v="74"/>
    <b v="1"/>
    <s v="film &amp; video/shorts"/>
    <n v="1.0049999999999999"/>
    <s v="Funded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s v="USD"/>
    <n v="1303688087"/>
    <n v="1301787287"/>
    <b v="0"/>
    <x v="50"/>
    <b v="1"/>
    <s v="film &amp; video/shorts"/>
    <n v="1.0246666666666666"/>
    <s v="Funded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x v="0"/>
    <s v="USD"/>
    <n v="1370011370"/>
    <n v="1364827370"/>
    <b v="0"/>
    <x v="5"/>
    <b v="1"/>
    <s v="film &amp; video/shorts"/>
    <n v="2.4666666666666668"/>
    <s v="Funded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s v="USD"/>
    <n v="1298680630"/>
    <n v="1296088630"/>
    <b v="0"/>
    <x v="5"/>
    <b v="1"/>
    <s v="film &amp; video/shorts"/>
    <n v="2.1949999999999998"/>
    <s v="Funded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x v="0"/>
    <s v="USD"/>
    <n v="1384408740"/>
    <n v="1381445253"/>
    <b v="0"/>
    <x v="55"/>
    <b v="1"/>
    <s v="film &amp; video/shorts"/>
    <n v="1.3076923076923077"/>
    <s v="Funded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s v="AUD"/>
    <n v="1433059187"/>
    <n v="1430467187"/>
    <b v="0"/>
    <x v="28"/>
    <b v="1"/>
    <s v="film &amp; video/shorts"/>
    <n v="1.5457142857142858"/>
    <s v="Funded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s v="USD"/>
    <n v="1397354400"/>
    <n v="1395277318"/>
    <b v="0"/>
    <x v="75"/>
    <b v="1"/>
    <s v="film &amp; video/shorts"/>
    <n v="1.04"/>
    <s v="Funded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x v="0"/>
    <s v="USD"/>
    <n v="1312642800"/>
    <n v="1311963128"/>
    <b v="0"/>
    <x v="76"/>
    <b v="1"/>
    <s v="film &amp; video/shorts"/>
    <n v="1.41"/>
    <s v="Funded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s v="USD"/>
    <n v="1326436488"/>
    <n v="1321252488"/>
    <b v="0"/>
    <x v="2"/>
    <b v="1"/>
    <s v="film &amp; video/shorts"/>
    <n v="1.0333333333333334"/>
    <s v="Funded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x v="0"/>
    <s v="USD"/>
    <n v="1328377444"/>
    <n v="1326217444"/>
    <b v="0"/>
    <x v="19"/>
    <b v="1"/>
    <s v="film &amp; video/shorts"/>
    <n v="1.4044444444444444"/>
    <s v="Funded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s v="USD"/>
    <n v="1302260155"/>
    <n v="1298289355"/>
    <b v="0"/>
    <x v="7"/>
    <b v="1"/>
    <s v="film &amp; video/shorts"/>
    <n v="1.1365714285714286"/>
    <s v="Funded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s v="USD"/>
    <n v="1276110000"/>
    <n v="1268337744"/>
    <b v="0"/>
    <x v="74"/>
    <b v="1"/>
    <s v="film &amp; video/shorts"/>
    <n v="1.0049377777777779"/>
    <s v="Funded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x v="0"/>
    <s v="USD"/>
    <n v="1311902236"/>
    <n v="1309310236"/>
    <b v="0"/>
    <x v="70"/>
    <b v="1"/>
    <s v="film &amp; video/shorts"/>
    <n v="1.1303159999999999"/>
    <s v="Funded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s v="USD"/>
    <n v="1313276400"/>
    <n v="1310693986"/>
    <b v="0"/>
    <x v="77"/>
    <b v="1"/>
    <s v="film &amp; video/shorts"/>
    <n v="1.0455692307692308"/>
    <s v="Funded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7"/>
    <s v="HKD"/>
    <n v="1475457107"/>
    <n v="1472865107"/>
    <b v="0"/>
    <x v="29"/>
    <b v="0"/>
    <s v="film &amp; video/science fiction"/>
    <n v="1.4285714285714287E-4"/>
    <s v="Not Funded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s v="USD"/>
    <n v="1429352160"/>
    <n v="1427993710"/>
    <b v="0"/>
    <x v="29"/>
    <b v="0"/>
    <s v="film &amp; video/science fiction"/>
    <n v="3.3333333333333332E-4"/>
    <s v="Not Funded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x v="0"/>
    <s v="USD"/>
    <n v="1476094907"/>
    <n v="1470910907"/>
    <b v="0"/>
    <x v="78"/>
    <b v="0"/>
    <s v="film &amp; video/science fiction"/>
    <n v="0"/>
    <s v="Not Funded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s v="USD"/>
    <n v="1414533600"/>
    <n v="1411411564"/>
    <b v="0"/>
    <x v="79"/>
    <b v="0"/>
    <s v="film &amp; video/science fiction"/>
    <n v="2.7454545454545453E-3"/>
    <s v="Not Funded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s v="USD"/>
    <n v="1431728242"/>
    <n v="1429568242"/>
    <b v="0"/>
    <x v="78"/>
    <b v="0"/>
    <s v="film &amp; video/science fiction"/>
    <n v="0"/>
    <s v="Not Funded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s v="CAD"/>
    <n v="1486165880"/>
    <n v="1480981880"/>
    <b v="0"/>
    <x v="79"/>
    <b v="0"/>
    <s v="film &amp; video/science fiction"/>
    <n v="0.14000000000000001"/>
    <s v="Not Funded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s v="USD"/>
    <n v="1433988000"/>
    <n v="1431353337"/>
    <b v="0"/>
    <x v="62"/>
    <b v="0"/>
    <s v="film &amp; video/science fiction"/>
    <n v="5.5480000000000002E-2"/>
    <s v="Not Funded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s v="USD"/>
    <n v="1428069541"/>
    <n v="1425481141"/>
    <b v="0"/>
    <x v="80"/>
    <b v="0"/>
    <s v="film &amp; video/science fiction"/>
    <n v="2.375E-2"/>
    <s v="Not Funded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x v="0"/>
    <s v="USD"/>
    <n v="1476941293"/>
    <n v="1473917293"/>
    <b v="0"/>
    <x v="79"/>
    <b v="0"/>
    <s v="film &amp; video/science fiction"/>
    <n v="1.8669999999999999E-2"/>
    <s v="Not Funded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s v="USD"/>
    <n v="1414708183"/>
    <n v="1409524183"/>
    <b v="0"/>
    <x v="78"/>
    <b v="0"/>
    <s v="film &amp; video/science fiction"/>
    <n v="0"/>
    <s v="Not Funded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s v="GBP"/>
    <n v="1402949760"/>
    <n v="1400536692"/>
    <b v="0"/>
    <x v="78"/>
    <b v="0"/>
    <s v="film &amp; video/science fiction"/>
    <n v="0"/>
    <s v="Not Funded"/>
    <e v="#DIV/0!"/>
    <x v="0"/>
    <s v="science fiction"/>
    <x v="130"/>
    <x v="130"/>
  </r>
  <r>
    <n v="131"/>
    <s v="I (Canceled)"/>
    <s v="I"/>
    <n v="1200"/>
    <n v="0"/>
    <x v="1"/>
    <s v="US"/>
    <x v="0"/>
    <s v="USD"/>
    <n v="1467763200"/>
    <n v="1466453161"/>
    <b v="0"/>
    <x v="78"/>
    <b v="0"/>
    <s v="film &amp; video/science fiction"/>
    <n v="0"/>
    <s v="Not Funded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s v="USD"/>
    <n v="1415392207"/>
    <n v="1411500607"/>
    <b v="0"/>
    <x v="75"/>
    <b v="0"/>
    <s v="film &amp; video/science fiction"/>
    <n v="9.5687499999999995E-2"/>
    <s v="Not Funded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x v="0"/>
    <s v="USD"/>
    <n v="1464715860"/>
    <n v="1462130584"/>
    <b v="0"/>
    <x v="78"/>
    <b v="0"/>
    <s v="film &amp; video/science fiction"/>
    <n v="0"/>
    <s v="Not Funded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x v="0"/>
    <s v="USD"/>
    <n v="1441386000"/>
    <n v="1438811418"/>
    <b v="0"/>
    <x v="78"/>
    <b v="0"/>
    <s v="film &amp; video/science fiction"/>
    <n v="0"/>
    <s v="Not Funded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s v="USD"/>
    <n v="1404241200"/>
    <n v="1401354597"/>
    <b v="0"/>
    <x v="81"/>
    <b v="0"/>
    <s v="film &amp; video/science fiction"/>
    <n v="0.13433333333333333"/>
    <s v="Not Funded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s v="USD"/>
    <n v="1431771360"/>
    <n v="1427968234"/>
    <b v="0"/>
    <x v="78"/>
    <b v="0"/>
    <s v="film &amp; video/science fiction"/>
    <n v="0"/>
    <s v="Not Funded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8"/>
    <s v="DKK"/>
    <n v="1444657593"/>
    <n v="1440337593"/>
    <b v="0"/>
    <x v="78"/>
    <b v="0"/>
    <s v="film &amp; video/science fiction"/>
    <n v="0"/>
    <s v="Not Funded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s v="USD"/>
    <n v="1438405140"/>
    <n v="1435731041"/>
    <b v="0"/>
    <x v="6"/>
    <b v="0"/>
    <s v="film &amp; video/science fiction"/>
    <n v="3.1413333333333335E-2"/>
    <s v="Not Funded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x v="0"/>
    <s v="USD"/>
    <n v="1436738772"/>
    <n v="1435874772"/>
    <b v="0"/>
    <x v="29"/>
    <b v="0"/>
    <s v="film &amp; video/science fiction"/>
    <n v="1"/>
    <s v="Funded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s v="USD"/>
    <n v="1426823132"/>
    <n v="1424234732"/>
    <b v="0"/>
    <x v="78"/>
    <b v="0"/>
    <s v="film &amp; video/science fiction"/>
    <n v="0"/>
    <s v="Not Funded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s v="USD"/>
    <n v="1433043623"/>
    <n v="1429155623"/>
    <b v="0"/>
    <x v="33"/>
    <b v="0"/>
    <s v="film &amp; video/science fiction"/>
    <n v="0.10775"/>
    <s v="Not Funded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s v="USD"/>
    <n v="1416176778"/>
    <n v="1414358778"/>
    <b v="0"/>
    <x v="29"/>
    <b v="0"/>
    <s v="film &amp; video/science fiction"/>
    <n v="3.3333333333333335E-3"/>
    <s v="Not Funded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s v="AUD"/>
    <n v="1472882100"/>
    <n v="1467941542"/>
    <b v="0"/>
    <x v="78"/>
    <b v="0"/>
    <s v="film &amp; video/science fiction"/>
    <n v="0"/>
    <s v="Not Funded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s v="CAD"/>
    <n v="1428945472"/>
    <n v="1423765072"/>
    <b v="0"/>
    <x v="77"/>
    <b v="0"/>
    <s v="film &amp; video/science fiction"/>
    <n v="0.27600000000000002"/>
    <s v="Not Funded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s v="USD"/>
    <n v="1439298052"/>
    <n v="1436965252"/>
    <b v="0"/>
    <x v="82"/>
    <b v="0"/>
    <s v="film &amp; video/science fiction"/>
    <n v="7.5111111111111115E-2"/>
    <s v="Not Funded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s v="USD"/>
    <n v="1484698998"/>
    <n v="1479514998"/>
    <b v="0"/>
    <x v="83"/>
    <b v="0"/>
    <s v="film &amp; video/science fiction"/>
    <n v="5.7499999999999999E-3"/>
    <s v="Not Funded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x v="1"/>
    <s v="GBP"/>
    <n v="1420741080"/>
    <n v="1417026340"/>
    <b v="0"/>
    <x v="78"/>
    <b v="0"/>
    <s v="film &amp; video/science fiction"/>
    <n v="0"/>
    <s v="Not Funded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s v="USD"/>
    <n v="1456555536"/>
    <n v="1453963536"/>
    <b v="0"/>
    <x v="84"/>
    <b v="0"/>
    <s v="film &amp; video/science fiction"/>
    <n v="8.0000000000000004E-4"/>
    <s v="Not Funded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s v="USD"/>
    <n v="1419494400"/>
    <n v="1416888470"/>
    <b v="0"/>
    <x v="79"/>
    <b v="0"/>
    <s v="film &amp; video/science fiction"/>
    <n v="9.1999999999999998E-3"/>
    <s v="Not Funded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s v="USD"/>
    <n v="1432612382"/>
    <n v="1427428382"/>
    <b v="0"/>
    <x v="85"/>
    <b v="0"/>
    <s v="film &amp; video/science fiction"/>
    <n v="0.23163076923076922"/>
    <s v="Not Funded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s v="AUD"/>
    <n v="1434633191"/>
    <n v="1429449191"/>
    <b v="0"/>
    <x v="81"/>
    <b v="0"/>
    <s v="film &amp; video/science fiction"/>
    <n v="5.5999999999999995E-4"/>
    <s v="Not Funded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x v="0"/>
    <s v="USD"/>
    <n v="1411437100"/>
    <n v="1408845100"/>
    <b v="0"/>
    <x v="84"/>
    <b v="0"/>
    <s v="film &amp; video/science fiction"/>
    <n v="7.8947368421052633E-5"/>
    <s v="Not Funded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s v="USD"/>
    <n v="1417532644"/>
    <n v="1413900244"/>
    <b v="0"/>
    <x v="73"/>
    <b v="0"/>
    <s v="film &amp; video/science fiction"/>
    <n v="7.1799999999999998E-3"/>
    <s v="Not Funded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s v="USD"/>
    <n v="1433336895"/>
    <n v="1429621695"/>
    <b v="0"/>
    <x v="83"/>
    <b v="0"/>
    <s v="film &amp; video/science fiction"/>
    <n v="2.6666666666666668E-2"/>
    <s v="Not Funded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s v="USD"/>
    <n v="1437657935"/>
    <n v="1434201935"/>
    <b v="0"/>
    <x v="80"/>
    <b v="0"/>
    <s v="film &amp; video/science fiction"/>
    <n v="6.0000000000000002E-5"/>
    <s v="Not Funded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s v="CAD"/>
    <n v="1407034796"/>
    <n v="1401850796"/>
    <b v="0"/>
    <x v="41"/>
    <b v="0"/>
    <s v="film &amp; video/science fiction"/>
    <n v="5.0999999999999997E-2"/>
    <s v="Not Funded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s v="USD"/>
    <n v="1456523572"/>
    <n v="1453931572"/>
    <b v="0"/>
    <x v="84"/>
    <b v="0"/>
    <s v="film &amp; video/science fiction"/>
    <n v="2.671118530884808E-3"/>
    <s v="Not Funded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s v="USD"/>
    <n v="1413942628"/>
    <n v="1411350628"/>
    <b v="0"/>
    <x v="78"/>
    <b v="0"/>
    <s v="film &amp; video/science fiction"/>
    <n v="0"/>
    <s v="Not Funded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s v="USD"/>
    <n v="1467541545"/>
    <n v="1464085545"/>
    <b v="0"/>
    <x v="29"/>
    <b v="0"/>
    <s v="film &amp; video/science fiction"/>
    <n v="2.0000000000000002E-5"/>
    <s v="Not Funded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s v="USD"/>
    <n v="1439675691"/>
    <n v="1434491691"/>
    <b v="0"/>
    <x v="78"/>
    <b v="0"/>
    <s v="film &amp; video/drama"/>
    <n v="0"/>
    <s v="Not Funded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s v="USD"/>
    <n v="1404318595"/>
    <n v="1401726595"/>
    <b v="0"/>
    <x v="29"/>
    <b v="0"/>
    <s v="film &amp; video/drama"/>
    <n v="1E-4"/>
    <s v="Not Funded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s v="USD"/>
    <n v="1408232520"/>
    <n v="1405393356"/>
    <b v="0"/>
    <x v="73"/>
    <b v="0"/>
    <s v="film &amp; video/drama"/>
    <n v="0.15535714285714286"/>
    <s v="Not Funded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s v="USD"/>
    <n v="1443657600"/>
    <n v="1440716654"/>
    <b v="0"/>
    <x v="78"/>
    <b v="0"/>
    <s v="film &amp; video/drama"/>
    <n v="0"/>
    <s v="Not Funded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s v="USD"/>
    <n v="1411150701"/>
    <n v="1405966701"/>
    <b v="0"/>
    <x v="63"/>
    <b v="0"/>
    <s v="film &amp; video/drama"/>
    <n v="5.3333333333333332E-3"/>
    <s v="Not Funded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x v="1"/>
    <s v="GBP"/>
    <n v="1452613724"/>
    <n v="1450021724"/>
    <b v="0"/>
    <x v="78"/>
    <b v="0"/>
    <s v="film &amp; video/drama"/>
    <n v="0"/>
    <s v="Not Funded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x v="0"/>
    <s v="USD"/>
    <n v="1484531362"/>
    <n v="1481939362"/>
    <b v="0"/>
    <x v="29"/>
    <b v="0"/>
    <s v="film &amp; video/drama"/>
    <n v="0.6"/>
    <s v="Not Funded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x v="0"/>
    <s v="USD"/>
    <n v="1438726535"/>
    <n v="1433542535"/>
    <b v="0"/>
    <x v="84"/>
    <b v="0"/>
    <s v="film &amp; video/drama"/>
    <n v="1E-4"/>
    <s v="Not Funded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s v="USD"/>
    <n v="1426791770"/>
    <n v="1424203370"/>
    <b v="0"/>
    <x v="83"/>
    <b v="0"/>
    <s v="film &amp; video/drama"/>
    <n v="4.0625000000000001E-2"/>
    <s v="Not Funded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s v="GBP"/>
    <n v="1413634059"/>
    <n v="1411042059"/>
    <b v="0"/>
    <x v="73"/>
    <b v="0"/>
    <s v="film &amp; video/drama"/>
    <n v="0.224"/>
    <s v="Not Funded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s v="USD"/>
    <n v="1440912480"/>
    <n v="1438385283"/>
    <b v="0"/>
    <x v="73"/>
    <b v="0"/>
    <s v="film &amp; video/drama"/>
    <n v="3.2500000000000001E-2"/>
    <s v="Not Funded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s v="USD"/>
    <n v="1470975614"/>
    <n v="1465791614"/>
    <b v="0"/>
    <x v="29"/>
    <b v="0"/>
    <s v="film &amp; video/drama"/>
    <n v="2.0000000000000002E-5"/>
    <s v="Not Funded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x v="0"/>
    <s v="USD"/>
    <n v="1426753723"/>
    <n v="1423733323"/>
    <b v="0"/>
    <x v="78"/>
    <b v="0"/>
    <s v="film &amp; video/drama"/>
    <n v="0"/>
    <s v="Not Funded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x v="1"/>
    <s v="GBP"/>
    <n v="1425131108"/>
    <n v="1422539108"/>
    <b v="0"/>
    <x v="78"/>
    <b v="0"/>
    <s v="film &amp; video/drama"/>
    <n v="0"/>
    <s v="Not Funded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9"/>
    <s v="EUR"/>
    <n v="1431108776"/>
    <n v="1425924776"/>
    <b v="0"/>
    <x v="78"/>
    <b v="0"/>
    <s v="film &amp; video/drama"/>
    <n v="0"/>
    <s v="Not Funded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s v="GBP"/>
    <n v="1409337611"/>
    <n v="1407177611"/>
    <b v="0"/>
    <x v="55"/>
    <b v="0"/>
    <s v="film &amp; video/drama"/>
    <n v="6.4850000000000005E-2"/>
    <s v="Not Funded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s v="USD"/>
    <n v="1438803999"/>
    <n v="1436211999"/>
    <b v="0"/>
    <x v="78"/>
    <b v="0"/>
    <s v="film &amp; video/drama"/>
    <n v="0"/>
    <s v="Not Funded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x v="0"/>
    <s v="USD"/>
    <n v="1427155726"/>
    <n v="1425690526"/>
    <b v="0"/>
    <x v="63"/>
    <b v="0"/>
    <s v="film &amp; video/drama"/>
    <n v="0.4"/>
    <s v="Not Funded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x v="3"/>
    <s v="EUR"/>
    <n v="1448582145"/>
    <n v="1445986545"/>
    <b v="0"/>
    <x v="78"/>
    <b v="0"/>
    <s v="film &amp; video/drama"/>
    <n v="0"/>
    <s v="Not Funded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x v="0"/>
    <s v="USD"/>
    <n v="1457056555"/>
    <n v="1454464555"/>
    <b v="0"/>
    <x v="84"/>
    <b v="0"/>
    <s v="film &amp; video/drama"/>
    <n v="0.2"/>
    <s v="Not Funded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s v="GBP"/>
    <n v="1428951600"/>
    <n v="1425512843"/>
    <b v="0"/>
    <x v="62"/>
    <b v="0"/>
    <s v="film &amp; video/drama"/>
    <n v="0.33416666666666667"/>
    <s v="Not Funded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s v="GBP"/>
    <n v="1434995295"/>
    <n v="1432403295"/>
    <b v="0"/>
    <x v="80"/>
    <b v="0"/>
    <s v="film &amp; video/drama"/>
    <n v="0.21092608822670172"/>
    <s v="Not Funded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s v="USD"/>
    <n v="1483748232"/>
    <n v="1481156232"/>
    <b v="0"/>
    <x v="78"/>
    <b v="0"/>
    <s v="film &amp; video/drama"/>
    <n v="0"/>
    <s v="Not Funded"/>
    <e v="#DIV/0!"/>
    <x v="0"/>
    <s v="drama"/>
    <x v="182"/>
    <x v="182"/>
  </r>
  <r>
    <n v="183"/>
    <s v="Three Little Words"/>
    <s v="Don't kill me until I meet my Dad"/>
    <n v="12500"/>
    <n v="4482"/>
    <x v="2"/>
    <s v="GB"/>
    <x v="1"/>
    <s v="GBP"/>
    <n v="1417033610"/>
    <n v="1414438010"/>
    <b v="0"/>
    <x v="8"/>
    <b v="0"/>
    <s v="film &amp; video/drama"/>
    <n v="0.35855999999999999"/>
    <s v="Not Funded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s v="CAD"/>
    <n v="1409543940"/>
    <n v="1404586762"/>
    <b v="0"/>
    <x v="84"/>
    <b v="0"/>
    <s v="film &amp; video/drama"/>
    <n v="3.4000000000000002E-2"/>
    <s v="Not Funded"/>
    <n v="25.5"/>
    <x v="0"/>
    <s v="drama"/>
    <x v="184"/>
    <x v="184"/>
  </r>
  <r>
    <n v="185"/>
    <s v="BLANK Short Movie"/>
    <s v="Love has no boundaries!"/>
    <n v="40000"/>
    <n v="2200"/>
    <x v="2"/>
    <s v="NO"/>
    <x v="10"/>
    <s v="NOK"/>
    <n v="1471557139"/>
    <n v="1468965139"/>
    <b v="0"/>
    <x v="73"/>
    <b v="0"/>
    <s v="film &amp; video/drama"/>
    <n v="5.5E-2"/>
    <s v="Not Funded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s v="USD"/>
    <n v="1488571200"/>
    <n v="1485977434"/>
    <b v="0"/>
    <x v="78"/>
    <b v="0"/>
    <s v="film &amp; video/drama"/>
    <n v="0"/>
    <s v="Not Funded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s v="USD"/>
    <n v="1437461940"/>
    <n v="1435383457"/>
    <b v="0"/>
    <x v="81"/>
    <b v="0"/>
    <s v="film &amp; video/drama"/>
    <n v="0.16"/>
    <s v="Not Funded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s v="USD"/>
    <n v="1409891015"/>
    <n v="1407299015"/>
    <b v="0"/>
    <x v="78"/>
    <b v="0"/>
    <s v="film &amp; video/drama"/>
    <n v="0"/>
    <s v="Not Funded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s v="USD"/>
    <n v="1472920477"/>
    <n v="1467736477"/>
    <b v="0"/>
    <x v="81"/>
    <b v="0"/>
    <s v="film &amp; video/drama"/>
    <n v="6.8999999999999997E-4"/>
    <s v="Not Funded"/>
    <n v="69"/>
    <x v="0"/>
    <s v="drama"/>
    <x v="189"/>
    <x v="189"/>
  </r>
  <r>
    <n v="190"/>
    <s v="REGIONRAT, the movie"/>
    <s v="Because hope can be a 4 letter word"/>
    <n v="12000"/>
    <n v="50"/>
    <x v="2"/>
    <s v="US"/>
    <x v="0"/>
    <s v="USD"/>
    <n v="1466091446"/>
    <n v="1465227446"/>
    <b v="0"/>
    <x v="29"/>
    <b v="0"/>
    <s v="film &amp; video/drama"/>
    <n v="4.1666666666666666E-3"/>
    <s v="Not Funded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s v="AUD"/>
    <n v="1443782138"/>
    <n v="1440326138"/>
    <b v="0"/>
    <x v="83"/>
    <b v="0"/>
    <s v="film &amp; video/drama"/>
    <n v="0.05"/>
    <s v="Not Funded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s v="USD"/>
    <n v="1413572432"/>
    <n v="1410980432"/>
    <b v="0"/>
    <x v="83"/>
    <b v="0"/>
    <s v="film &amp; video/drama"/>
    <n v="1.7E-5"/>
    <s v="Not Funded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s v="GBP"/>
    <n v="1417217166"/>
    <n v="1412029566"/>
    <b v="0"/>
    <x v="78"/>
    <b v="0"/>
    <s v="film &amp; video/drama"/>
    <n v="0"/>
    <s v="Not Funded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s v="GBP"/>
    <n v="1457308531"/>
    <n v="1452124531"/>
    <b v="0"/>
    <x v="83"/>
    <b v="0"/>
    <s v="film &amp; video/drama"/>
    <n v="1.1999999999999999E-3"/>
    <s v="Not Funded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s v="USD"/>
    <n v="1436544332"/>
    <n v="1431360332"/>
    <b v="0"/>
    <x v="78"/>
    <b v="0"/>
    <s v="film &amp; video/drama"/>
    <n v="0"/>
    <s v="Not Funded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s v="GBP"/>
    <n v="1444510800"/>
    <n v="1442062898"/>
    <b v="0"/>
    <x v="10"/>
    <b v="0"/>
    <s v="film &amp; video/drama"/>
    <n v="0.41857142857142859"/>
    <s v="Not Funded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s v="GBP"/>
    <n v="1487365200"/>
    <n v="1483734100"/>
    <b v="0"/>
    <x v="22"/>
    <b v="0"/>
    <s v="film &amp; video/drama"/>
    <n v="0.1048"/>
    <s v="Not Funded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s v="USD"/>
    <n v="1412500322"/>
    <n v="1409908322"/>
    <b v="0"/>
    <x v="79"/>
    <b v="0"/>
    <s v="film &amp; video/drama"/>
    <n v="1.116E-2"/>
    <s v="Not Funded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s v="USD"/>
    <n v="1472698702"/>
    <n v="1470106702"/>
    <b v="0"/>
    <x v="78"/>
    <b v="0"/>
    <s v="film &amp; video/drama"/>
    <n v="0"/>
    <s v="Not Funded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x v="0"/>
    <s v="USD"/>
    <n v="1410746403"/>
    <n v="1408154403"/>
    <b v="0"/>
    <x v="59"/>
    <b v="0"/>
    <s v="film &amp; video/drama"/>
    <n v="0.26192500000000002"/>
    <s v="Not Funded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s v="USD"/>
    <n v="1423424329"/>
    <n v="1421696329"/>
    <b v="0"/>
    <x v="63"/>
    <b v="0"/>
    <s v="film &amp; video/drama"/>
    <n v="0.58461538461538465"/>
    <s v="Not Funded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x v="0"/>
    <s v="USD"/>
    <n v="1444337940"/>
    <n v="1441750564"/>
    <b v="0"/>
    <x v="78"/>
    <b v="0"/>
    <s v="film &amp; video/drama"/>
    <n v="0"/>
    <s v="Not Funded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x v="1"/>
    <s v="GBP"/>
    <n v="1422562864"/>
    <n v="1417378864"/>
    <b v="0"/>
    <x v="22"/>
    <b v="0"/>
    <s v="film &amp; video/drama"/>
    <n v="0.2984"/>
    <s v="Not Funded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s v="AUD"/>
    <n v="1470319203"/>
    <n v="1467727203"/>
    <b v="0"/>
    <x v="86"/>
    <b v="0"/>
    <s v="film &amp; video/drama"/>
    <n v="0.50721666666666665"/>
    <s v="Not Funded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s v="USD"/>
    <n v="1444144222"/>
    <n v="1441120222"/>
    <b v="0"/>
    <x v="57"/>
    <b v="0"/>
    <s v="film &amp; video/drama"/>
    <n v="0.16250000000000001"/>
    <s v="Not Funded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x v="0"/>
    <s v="USD"/>
    <n v="1470441983"/>
    <n v="1468627583"/>
    <b v="0"/>
    <x v="78"/>
    <b v="0"/>
    <s v="film &amp; video/drama"/>
    <n v="0"/>
    <s v="Not Funded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s v="CAD"/>
    <n v="1420346638"/>
    <n v="1417754638"/>
    <b v="0"/>
    <x v="62"/>
    <b v="0"/>
    <s v="film &amp; video/drama"/>
    <n v="0.15214285714285714"/>
    <s v="Not Funded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s v="AUD"/>
    <n v="1418719967"/>
    <n v="1416127967"/>
    <b v="0"/>
    <x v="78"/>
    <b v="0"/>
    <s v="film &amp; video/drama"/>
    <n v="0"/>
    <s v="Not Funded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s v="USD"/>
    <n v="1436566135"/>
    <n v="1433974135"/>
    <b v="0"/>
    <x v="78"/>
    <b v="0"/>
    <s v="film &amp; video/drama"/>
    <n v="0"/>
    <s v="Not Funded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s v="USD"/>
    <n v="1443675600"/>
    <n v="1441157592"/>
    <b v="0"/>
    <x v="51"/>
    <b v="0"/>
    <s v="film &amp; video/drama"/>
    <n v="0.2525"/>
    <s v="Not Funded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s v="USD"/>
    <n v="1442634617"/>
    <n v="1440042617"/>
    <b v="0"/>
    <x v="8"/>
    <b v="0"/>
    <s v="film &amp; video/drama"/>
    <n v="0.44600000000000001"/>
    <s v="Not Funded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s v="USD"/>
    <n v="1460837320"/>
    <n v="1455656920"/>
    <b v="0"/>
    <x v="29"/>
    <b v="0"/>
    <s v="film &amp; video/drama"/>
    <n v="1.5873015873015873E-4"/>
    <s v="Not Funded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s v="USD"/>
    <n v="1439734001"/>
    <n v="1437142547"/>
    <b v="0"/>
    <x v="29"/>
    <b v="0"/>
    <s v="film &amp; video/drama"/>
    <n v="4.0000000000000002E-4"/>
    <s v="Not Funded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s v="USD"/>
    <n v="1425655349"/>
    <n v="1420471349"/>
    <b v="0"/>
    <x v="29"/>
    <b v="0"/>
    <s v="film &amp; video/drama"/>
    <n v="8.0000000000000007E-5"/>
    <s v="Not Funded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s v="GBP"/>
    <n v="1455753540"/>
    <n v="1452058282"/>
    <b v="0"/>
    <x v="29"/>
    <b v="0"/>
    <s v="film &amp; video/drama"/>
    <n v="2.2727272727272726E-3"/>
    <s v="Not Funded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s v="USD"/>
    <n v="1429740037"/>
    <n v="1425423637"/>
    <b v="0"/>
    <x v="87"/>
    <b v="0"/>
    <s v="film &amp; video/drama"/>
    <n v="0.55698440000000005"/>
    <s v="Not Funded"/>
    <n v="331.53833333333336"/>
    <x v="0"/>
    <s v="drama"/>
    <x v="216"/>
    <x v="216"/>
  </r>
  <r>
    <n v="217"/>
    <s v="Bitch"/>
    <s v="A roadmovie by paw"/>
    <n v="100000"/>
    <n v="11943"/>
    <x v="2"/>
    <s v="SE"/>
    <x v="11"/>
    <s v="SEK"/>
    <n v="1419780149"/>
    <n v="1417101749"/>
    <b v="0"/>
    <x v="44"/>
    <b v="0"/>
    <s v="film &amp; video/drama"/>
    <n v="0.11942999999999999"/>
    <s v="Not Funded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s v="USD"/>
    <n v="1431702289"/>
    <n v="1426518289"/>
    <b v="0"/>
    <x v="29"/>
    <b v="0"/>
    <s v="film &amp; video/drama"/>
    <n v="0.02"/>
    <s v="Not Funded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x v="0"/>
    <s v="USD"/>
    <n v="1459493940"/>
    <n v="1456732225"/>
    <b v="0"/>
    <x v="88"/>
    <b v="0"/>
    <s v="film &amp; video/drama"/>
    <n v="0.17630000000000001"/>
    <s v="Not Funded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s v="USD"/>
    <n v="1440101160"/>
    <n v="1436542030"/>
    <b v="0"/>
    <x v="83"/>
    <b v="0"/>
    <s v="film &amp; video/drama"/>
    <n v="7.1999999999999998E-3"/>
    <s v="Not Funded"/>
    <n v="120"/>
    <x v="0"/>
    <s v="drama"/>
    <x v="220"/>
    <x v="220"/>
  </r>
  <r>
    <n v="221"/>
    <s v="Archetypes"/>
    <s v="Film about Schizophrenia with Surreal Twists!"/>
    <n v="50000"/>
    <n v="0"/>
    <x v="2"/>
    <s v="US"/>
    <x v="0"/>
    <s v="USD"/>
    <n v="1427569564"/>
    <n v="1422389164"/>
    <b v="0"/>
    <x v="78"/>
    <b v="0"/>
    <s v="film &amp; video/drama"/>
    <n v="0"/>
    <s v="Not Funded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s v="USD"/>
    <n v="1427423940"/>
    <n v="1422383318"/>
    <b v="0"/>
    <x v="84"/>
    <b v="0"/>
    <s v="film &amp; video/drama"/>
    <n v="0.13"/>
    <s v="Not Funded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s v="USD"/>
    <n v="1463879100"/>
    <n v="1461287350"/>
    <b v="0"/>
    <x v="78"/>
    <b v="0"/>
    <s v="film &amp; video/drama"/>
    <n v="0"/>
    <s v="Not Funded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s v="AUD"/>
    <n v="1436506726"/>
    <n v="1431322726"/>
    <b v="0"/>
    <x v="78"/>
    <b v="0"/>
    <s v="film &amp; video/drama"/>
    <n v="0"/>
    <s v="Not Funded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s v="USD"/>
    <n v="1460153054"/>
    <n v="1457564654"/>
    <b v="0"/>
    <x v="78"/>
    <b v="0"/>
    <s v="film &amp; video/drama"/>
    <n v="0"/>
    <s v="Not Funded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x v="1"/>
    <s v="GBP"/>
    <n v="1433064540"/>
    <n v="1428854344"/>
    <b v="0"/>
    <x v="84"/>
    <b v="0"/>
    <s v="film &amp; video/drama"/>
    <n v="8.6206896551724137E-3"/>
    <s v="Not Funded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s v="USD"/>
    <n v="1436477241"/>
    <n v="1433885241"/>
    <b v="0"/>
    <x v="78"/>
    <b v="0"/>
    <s v="film &amp; video/drama"/>
    <n v="0"/>
    <s v="Not Funded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x v="1"/>
    <s v="GBP"/>
    <n v="1433176105"/>
    <n v="1427992105"/>
    <b v="0"/>
    <x v="78"/>
    <b v="0"/>
    <s v="film &amp; video/drama"/>
    <n v="0"/>
    <s v="Not Funded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12"/>
    <s v="EUR"/>
    <n v="1455402297"/>
    <n v="1452810297"/>
    <b v="0"/>
    <x v="78"/>
    <b v="0"/>
    <s v="film &amp; video/drama"/>
    <n v="0"/>
    <s v="Not Funded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s v="USD"/>
    <n v="1433443151"/>
    <n v="1430851151"/>
    <b v="0"/>
    <x v="84"/>
    <b v="0"/>
    <s v="film &amp; video/drama"/>
    <n v="4.0000000000000001E-3"/>
    <s v="Not Funded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s v="USD"/>
    <n v="1451775651"/>
    <n v="1449183651"/>
    <b v="0"/>
    <x v="78"/>
    <b v="0"/>
    <s v="film &amp; video/drama"/>
    <n v="0"/>
    <s v="Not Funded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s v="GBP"/>
    <n v="1425066546"/>
    <n v="1422474546"/>
    <b v="0"/>
    <x v="63"/>
    <b v="0"/>
    <s v="film &amp; video/drama"/>
    <n v="2.75E-2"/>
    <s v="Not Funded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s v="USD"/>
    <n v="1475185972"/>
    <n v="1472593972"/>
    <b v="0"/>
    <x v="78"/>
    <b v="0"/>
    <s v="film &amp; video/drama"/>
    <n v="0"/>
    <s v="Not Funded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s v="USD"/>
    <n v="1434847859"/>
    <n v="1431391859"/>
    <b v="0"/>
    <x v="81"/>
    <b v="0"/>
    <s v="film &amp; video/drama"/>
    <n v="0.40100000000000002"/>
    <s v="Not Funded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s v="USD"/>
    <n v="1436478497"/>
    <n v="1433886497"/>
    <b v="0"/>
    <x v="78"/>
    <b v="0"/>
    <s v="film &amp; video/drama"/>
    <n v="0"/>
    <s v="Not Funded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s v="USD"/>
    <n v="1451952000"/>
    <n v="1447380099"/>
    <b v="0"/>
    <x v="78"/>
    <b v="0"/>
    <s v="film &amp; video/drama"/>
    <n v="0"/>
    <s v="Not Funded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x v="0"/>
    <s v="USD"/>
    <n v="1457445069"/>
    <n v="1452261069"/>
    <b v="0"/>
    <x v="29"/>
    <b v="0"/>
    <s v="film &amp; video/drama"/>
    <n v="3.3333333333333335E-3"/>
    <s v="Not Funded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s v="USD"/>
    <n v="1483088400"/>
    <n v="1481324760"/>
    <b v="0"/>
    <x v="78"/>
    <b v="0"/>
    <s v="film &amp; video/drama"/>
    <n v="0"/>
    <s v="Not Funded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s v="AUD"/>
    <n v="1446984000"/>
    <n v="1445308730"/>
    <b v="0"/>
    <x v="81"/>
    <b v="0"/>
    <s v="film &amp; video/drama"/>
    <n v="0.25"/>
    <s v="Not Funded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s v="USD"/>
    <n v="1367773211"/>
    <n v="1363885211"/>
    <b v="1"/>
    <x v="89"/>
    <b v="1"/>
    <s v="film &amp; video/documentary"/>
    <n v="1.0763413333333334"/>
    <s v="Funded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s v="USD"/>
    <n v="1419180304"/>
    <n v="1415292304"/>
    <b v="1"/>
    <x v="90"/>
    <b v="1"/>
    <s v="film &amp; video/documentary"/>
    <n v="1.1263736263736264"/>
    <s v="Funded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x v="0"/>
    <s v="USD"/>
    <n v="1324381790"/>
    <n v="1321357790"/>
    <b v="1"/>
    <x v="91"/>
    <b v="1"/>
    <s v="film &amp; video/documentary"/>
    <n v="1.1346153846153846"/>
    <s v="Funded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s v="USD"/>
    <n v="1393031304"/>
    <n v="1390439304"/>
    <b v="1"/>
    <x v="92"/>
    <b v="1"/>
    <s v="film &amp; video/documentary"/>
    <n v="1.0259199999999999"/>
    <s v="Funded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s v="USD"/>
    <n v="1268723160"/>
    <n v="1265269559"/>
    <b v="1"/>
    <x v="87"/>
    <b v="1"/>
    <s v="film &amp; video/documentary"/>
    <n v="1.1375714285714287"/>
    <s v="Funded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s v="USD"/>
    <n v="1345079785"/>
    <n v="1342487785"/>
    <b v="1"/>
    <x v="93"/>
    <b v="1"/>
    <s v="film &amp; video/documentary"/>
    <n v="1.0371999999999999"/>
    <s v="Funded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s v="USD"/>
    <n v="1292665405"/>
    <n v="1288341805"/>
    <b v="1"/>
    <x v="94"/>
    <b v="1"/>
    <s v="film &amp; video/documentary"/>
    <n v="3.0546000000000002"/>
    <s v="Funded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s v="USD"/>
    <n v="1287200340"/>
    <n v="1284042614"/>
    <b v="1"/>
    <x v="95"/>
    <b v="1"/>
    <s v="film &amp; video/documentary"/>
    <n v="1.341"/>
    <s v="Funded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s v="USD"/>
    <n v="1325961309"/>
    <n v="1322073309"/>
    <b v="1"/>
    <x v="96"/>
    <b v="1"/>
    <s v="film &amp; video/documentary"/>
    <n v="1.0133294117647058"/>
    <s v="Funded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s v="USD"/>
    <n v="1282498800"/>
    <n v="1275603020"/>
    <b v="1"/>
    <x v="97"/>
    <b v="1"/>
    <s v="film &amp; video/documentary"/>
    <n v="1.1292"/>
    <s v="Funded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s v="USD"/>
    <n v="1370525691"/>
    <n v="1367933691"/>
    <b v="1"/>
    <x v="98"/>
    <b v="1"/>
    <s v="film &amp; video/documentary"/>
    <n v="1.0558333333333334"/>
    <s v="Funded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s v="USD"/>
    <n v="1337194800"/>
    <n v="1334429646"/>
    <b v="1"/>
    <x v="99"/>
    <b v="1"/>
    <s v="film &amp; video/documentary"/>
    <n v="1.2557142857142858"/>
    <s v="Funded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s v="USD"/>
    <n v="1275364740"/>
    <n v="1269878058"/>
    <b v="1"/>
    <x v="52"/>
    <b v="1"/>
    <s v="film &amp; video/documentary"/>
    <n v="1.8455999999999999"/>
    <s v="Funded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s v="USD"/>
    <n v="1329320235"/>
    <n v="1326728235"/>
    <b v="1"/>
    <x v="63"/>
    <b v="1"/>
    <s v="film &amp; video/documentary"/>
    <n v="1.0073333333333334"/>
    <s v="Funded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s v="USD"/>
    <n v="1445047200"/>
    <n v="1442443910"/>
    <b v="1"/>
    <x v="100"/>
    <b v="1"/>
    <s v="film &amp; video/documentary"/>
    <n v="1.1694724999999999"/>
    <s v="Funded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x v="0"/>
    <s v="USD"/>
    <n v="1300275482"/>
    <n v="1297687082"/>
    <b v="1"/>
    <x v="101"/>
    <b v="1"/>
    <s v="film &amp; video/documentary"/>
    <n v="1.0673325"/>
    <s v="Funded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s v="USD"/>
    <n v="1363458467"/>
    <n v="1360866467"/>
    <b v="1"/>
    <x v="102"/>
    <b v="1"/>
    <s v="film &amp; video/documentary"/>
    <n v="1.391"/>
    <s v="Funded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s v="USD"/>
    <n v="1463670162"/>
    <n v="1461078162"/>
    <b v="1"/>
    <x v="103"/>
    <b v="1"/>
    <s v="film &amp; video/documentary"/>
    <n v="1.0672648571428571"/>
    <s v="Funded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s v="USD"/>
    <n v="1308359666"/>
    <n v="1305767666"/>
    <b v="1"/>
    <x v="104"/>
    <b v="1"/>
    <s v="film &amp; video/documentary"/>
    <n v="1.9114"/>
    <s v="Funded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s v="USD"/>
    <n v="1428514969"/>
    <n v="1425922969"/>
    <b v="1"/>
    <x v="105"/>
    <b v="1"/>
    <s v="film &amp; video/documentary"/>
    <n v="1.3193789333333332"/>
    <s v="Funded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s v="USD"/>
    <n v="1279360740"/>
    <n v="1275415679"/>
    <b v="1"/>
    <x v="106"/>
    <b v="1"/>
    <s v="film &amp; video/documentary"/>
    <n v="1.0640000000000001"/>
    <s v="Funded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x v="0"/>
    <s v="USD"/>
    <n v="1339080900"/>
    <n v="1334783704"/>
    <b v="1"/>
    <x v="107"/>
    <b v="1"/>
    <s v="film &amp; video/documentary"/>
    <n v="1.0740000000000001"/>
    <s v="Funded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x v="0"/>
    <s v="USD"/>
    <n v="1298699828"/>
    <n v="1294811828"/>
    <b v="1"/>
    <x v="108"/>
    <b v="1"/>
    <s v="film &amp; video/documentary"/>
    <n v="2.4"/>
    <s v="Funded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s v="USD"/>
    <n v="1348786494"/>
    <n v="1346194494"/>
    <b v="1"/>
    <x v="109"/>
    <b v="1"/>
    <s v="film &amp; video/documentary"/>
    <n v="1.1808107999999999"/>
    <s v="Funded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s v="USD"/>
    <n v="1336747995"/>
    <n v="1334155995"/>
    <b v="1"/>
    <x v="110"/>
    <b v="1"/>
    <s v="film &amp; video/documentary"/>
    <n v="1.1819999999999999"/>
    <s v="Funded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s v="USD"/>
    <n v="1273522560"/>
    <n v="1269928430"/>
    <b v="1"/>
    <x v="6"/>
    <b v="1"/>
    <s v="film &amp; video/documentary"/>
    <n v="1.111"/>
    <s v="Funded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s v="USD"/>
    <n v="1271994660"/>
    <n v="1264565507"/>
    <b v="1"/>
    <x v="17"/>
    <b v="1"/>
    <s v="film &amp; video/documentary"/>
    <n v="1.4550000000000001"/>
    <s v="Funded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s v="GBP"/>
    <n v="1403693499"/>
    <n v="1401101499"/>
    <b v="1"/>
    <x v="111"/>
    <b v="1"/>
    <s v="film &amp; video/documentary"/>
    <n v="1.3162883248730965"/>
    <s v="Funded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s v="USD"/>
    <n v="1320640778"/>
    <n v="1316749178"/>
    <b v="1"/>
    <x v="112"/>
    <b v="1"/>
    <s v="film &amp; video/documentary"/>
    <n v="1.1140000000000001"/>
    <s v="Funded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s v="AUD"/>
    <n v="1487738622"/>
    <n v="1485146622"/>
    <b v="1"/>
    <x v="113"/>
    <b v="1"/>
    <s v="film &amp; video/documentary"/>
    <n v="1.4723377"/>
    <s v="Funded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s v="USD"/>
    <n v="1306296000"/>
    <n v="1301950070"/>
    <b v="1"/>
    <x v="42"/>
    <b v="1"/>
    <s v="film &amp; video/documentary"/>
    <n v="1.5260869565217392"/>
    <s v="Funded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s v="USD"/>
    <n v="1388649600"/>
    <n v="1386123861"/>
    <b v="1"/>
    <x v="114"/>
    <b v="1"/>
    <s v="film &amp; video/documentary"/>
    <n v="1.0468"/>
    <s v="Funded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s v="USD"/>
    <n v="1272480540"/>
    <n v="1267220191"/>
    <b v="1"/>
    <x v="71"/>
    <b v="1"/>
    <s v="film &amp; video/documentary"/>
    <n v="1.7743366666666667"/>
    <s v="Funded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s v="USD"/>
    <n v="1309694266"/>
    <n v="1307102266"/>
    <b v="1"/>
    <x v="115"/>
    <b v="1"/>
    <s v="film &amp; video/documentary"/>
    <n v="1.077758"/>
    <s v="Funded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s v="USD"/>
    <n v="1333609140"/>
    <n v="1330638829"/>
    <b v="1"/>
    <x v="116"/>
    <b v="1"/>
    <s v="film &amp; video/documentary"/>
    <n v="1.56"/>
    <s v="Funded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x v="0"/>
    <s v="USD"/>
    <n v="1352511966"/>
    <n v="1349916366"/>
    <b v="1"/>
    <x v="117"/>
    <b v="1"/>
    <s v="film &amp; video/documentary"/>
    <n v="1.08395"/>
    <s v="Funded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s v="USD"/>
    <n v="1335574674"/>
    <n v="1330394274"/>
    <b v="1"/>
    <x v="95"/>
    <b v="1"/>
    <s v="film &amp; video/documentary"/>
    <n v="1.476"/>
    <s v="Funded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s v="USD"/>
    <n v="1432416219"/>
    <n v="1429824219"/>
    <b v="1"/>
    <x v="118"/>
    <b v="1"/>
    <s v="film &amp; video/documentary"/>
    <n v="1.1038153846153846"/>
    <s v="Funded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x v="0"/>
    <s v="USD"/>
    <n v="1350003539"/>
    <n v="1347411539"/>
    <b v="1"/>
    <x v="119"/>
    <b v="1"/>
    <s v="film &amp; video/documentary"/>
    <n v="1.5034814814814814"/>
    <s v="Funded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s v="USD"/>
    <n v="1488160860"/>
    <n v="1485237096"/>
    <b v="1"/>
    <x v="120"/>
    <b v="1"/>
    <s v="film &amp; video/documentary"/>
    <n v="1.5731829411764706"/>
    <s v="Funded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s v="USD"/>
    <n v="1401459035"/>
    <n v="1397571035"/>
    <b v="1"/>
    <x v="121"/>
    <b v="1"/>
    <s v="film &amp; video/documentary"/>
    <n v="1.5614399999999999"/>
    <s v="Funded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s v="USD"/>
    <n v="1249932360"/>
    <n v="1242532513"/>
    <b v="1"/>
    <x v="1"/>
    <b v="1"/>
    <s v="film &amp; video/documentary"/>
    <n v="1.2058763636363636"/>
    <s v="Funded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s v="USD"/>
    <n v="1266876000"/>
    <n v="1263679492"/>
    <b v="1"/>
    <x v="122"/>
    <b v="1"/>
    <s v="film &amp; video/documentary"/>
    <n v="1.0118888888888888"/>
    <s v="Funded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x v="0"/>
    <s v="USD"/>
    <n v="1306904340"/>
    <n v="1305219744"/>
    <b v="1"/>
    <x v="91"/>
    <b v="1"/>
    <s v="film &amp; video/documentary"/>
    <n v="1.142725"/>
    <s v="Funded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s v="USD"/>
    <n v="1327167780"/>
    <n v="1325007780"/>
    <b v="1"/>
    <x v="123"/>
    <b v="1"/>
    <s v="film &amp; video/documentary"/>
    <n v="1.0462615"/>
    <s v="Funded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s v="USD"/>
    <n v="1379614128"/>
    <n v="1377022128"/>
    <b v="1"/>
    <x v="124"/>
    <b v="1"/>
    <s v="film &amp; video/documentary"/>
    <n v="2.2882507142857142"/>
    <s v="Funded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s v="USD"/>
    <n v="1364236524"/>
    <n v="1360352124"/>
    <b v="1"/>
    <x v="125"/>
    <b v="1"/>
    <s v="film &amp; video/documentary"/>
    <n v="1.0915333333333332"/>
    <s v="Funded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x v="0"/>
    <s v="USD"/>
    <n v="1351828800"/>
    <n v="1349160018"/>
    <b v="1"/>
    <x v="126"/>
    <b v="1"/>
    <s v="film &amp; video/documentary"/>
    <n v="1.7629999999999999"/>
    <s v="Funded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s v="USD"/>
    <n v="1340683393"/>
    <n v="1337659393"/>
    <b v="1"/>
    <x v="127"/>
    <b v="1"/>
    <s v="film &amp; video/documentary"/>
    <n v="1.0321061999999999"/>
    <s v="Funded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s v="GBP"/>
    <n v="1383389834"/>
    <n v="1380797834"/>
    <b v="1"/>
    <x v="128"/>
    <b v="1"/>
    <s v="film &amp; video/documentary"/>
    <n v="1.0482"/>
    <s v="Funded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s v="USD"/>
    <n v="1296633540"/>
    <n v="1292316697"/>
    <b v="1"/>
    <x v="129"/>
    <b v="1"/>
    <s v="film &amp; video/documentary"/>
    <n v="1.0668444444444445"/>
    <s v="Funded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s v="USD"/>
    <n v="1367366460"/>
    <n v="1365791246"/>
    <b v="1"/>
    <x v="130"/>
    <b v="1"/>
    <s v="film &amp; video/documentary"/>
    <n v="1.2001999999999999"/>
    <s v="Funded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s v="USD"/>
    <n v="1319860740"/>
    <n v="1317064599"/>
    <b v="1"/>
    <x v="131"/>
    <b v="1"/>
    <s v="film &amp; video/documentary"/>
    <n v="1.0150693333333334"/>
    <s v="Funded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s v="USD"/>
    <n v="1398009714"/>
    <n v="1395417714"/>
    <b v="1"/>
    <x v="132"/>
    <b v="1"/>
    <s v="film &amp; video/documentary"/>
    <n v="1.0138461538461538"/>
    <s v="Funded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s v="USD"/>
    <n v="1279555200"/>
    <n v="1276480894"/>
    <b v="1"/>
    <x v="133"/>
    <b v="1"/>
    <s v="film &amp; video/documentary"/>
    <n v="1"/>
    <s v="Funded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s v="USD"/>
    <n v="1383264000"/>
    <n v="1378080409"/>
    <b v="1"/>
    <x v="134"/>
    <b v="1"/>
    <s v="film &amp; video/documentary"/>
    <n v="1.3310911999999999"/>
    <s v="Funded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s v="USD"/>
    <n v="1347017083"/>
    <n v="1344857083"/>
    <b v="1"/>
    <x v="135"/>
    <b v="1"/>
    <s v="film &amp; video/documentary"/>
    <n v="1.187262"/>
    <s v="Funded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x v="0"/>
    <s v="USD"/>
    <n v="1430452740"/>
    <n v="1427390901"/>
    <b v="1"/>
    <x v="136"/>
    <b v="1"/>
    <s v="film &amp; video/documentary"/>
    <n v="1.0064"/>
    <s v="Funded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x v="0"/>
    <s v="USD"/>
    <n v="1399669200"/>
    <n v="1394536048"/>
    <b v="1"/>
    <x v="137"/>
    <b v="1"/>
    <s v="film &amp; video/documentary"/>
    <n v="1.089324126984127"/>
    <s v="Funded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s v="USD"/>
    <n v="1289975060"/>
    <n v="1287379460"/>
    <b v="1"/>
    <x v="138"/>
    <b v="1"/>
    <s v="film &amp; video/documentary"/>
    <n v="1.789525"/>
    <s v="Funded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s v="USD"/>
    <n v="1303686138"/>
    <n v="1301007738"/>
    <b v="1"/>
    <x v="139"/>
    <b v="1"/>
    <s v="film &amp; video/documentary"/>
    <n v="1.0172264"/>
    <s v="Funded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x v="0"/>
    <s v="USD"/>
    <n v="1363711335"/>
    <n v="1360258935"/>
    <b v="1"/>
    <x v="140"/>
    <b v="1"/>
    <s v="film &amp; video/documentary"/>
    <n v="1.1873499999999999"/>
    <s v="Funded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s v="USD"/>
    <n v="1330115638"/>
    <n v="1327523638"/>
    <b v="1"/>
    <x v="52"/>
    <b v="1"/>
    <s v="film &amp; video/documentary"/>
    <n v="1.0045999999999999"/>
    <s v="Funded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s v="USD"/>
    <n v="1338601346"/>
    <n v="1336009346"/>
    <b v="1"/>
    <x v="141"/>
    <b v="1"/>
    <s v="film &amp; video/documentary"/>
    <n v="1.3746666666666667"/>
    <s v="Funded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s v="USD"/>
    <n v="1346464800"/>
    <n v="1343096197"/>
    <b v="1"/>
    <x v="142"/>
    <b v="1"/>
    <s v="film &amp; video/documentary"/>
    <n v="2.3164705882352941"/>
    <s v="Funded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x v="0"/>
    <s v="USD"/>
    <n v="1331392049"/>
    <n v="1328800049"/>
    <b v="1"/>
    <x v="143"/>
    <b v="1"/>
    <s v="film &amp; video/documentary"/>
    <n v="1.3033333333333332"/>
    <s v="Funded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x v="0"/>
    <s v="USD"/>
    <n v="1363806333"/>
    <n v="1362081933"/>
    <b v="1"/>
    <x v="144"/>
    <b v="1"/>
    <s v="film &amp; video/documentary"/>
    <n v="2.9289999999999998"/>
    <s v="Funded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x v="0"/>
    <s v="USD"/>
    <n v="1360276801"/>
    <n v="1357684801"/>
    <b v="1"/>
    <x v="145"/>
    <b v="1"/>
    <s v="film &amp; video/documentary"/>
    <n v="1.1131818181818183"/>
    <s v="Funded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s v="USD"/>
    <n v="1299775210"/>
    <n v="1295887210"/>
    <b v="1"/>
    <x v="91"/>
    <b v="1"/>
    <s v="film &amp; video/documentary"/>
    <n v="1.0556666666666668"/>
    <s v="Funded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s v="USD"/>
    <n v="1346695334"/>
    <n v="1344880934"/>
    <b v="1"/>
    <x v="146"/>
    <b v="1"/>
    <s v="film &amp; video/documentary"/>
    <n v="1.1894444444444445"/>
    <s v="Funded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s v="USD"/>
    <n v="1319076000"/>
    <n v="1317788623"/>
    <b v="1"/>
    <x v="17"/>
    <b v="1"/>
    <s v="film &amp; video/documentary"/>
    <n v="1.04129"/>
    <s v="Funded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s v="USD"/>
    <n v="1325404740"/>
    <n v="1321852592"/>
    <b v="1"/>
    <x v="3"/>
    <b v="1"/>
    <s v="film &amp; video/documentary"/>
    <n v="1.0410165"/>
    <s v="Funded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s v="USD"/>
    <n v="1365973432"/>
    <n v="1363381432"/>
    <b v="1"/>
    <x v="96"/>
    <b v="1"/>
    <s v="film &amp; video/documentary"/>
    <n v="1.1187499999999999"/>
    <s v="Funded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s v="USD"/>
    <n v="1281542340"/>
    <n v="1277702894"/>
    <b v="1"/>
    <x v="147"/>
    <b v="1"/>
    <s v="film &amp; video/documentary"/>
    <n v="1.0473529411764706"/>
    <s v="Funded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s v="USD"/>
    <n v="1362167988"/>
    <n v="1359575988"/>
    <b v="1"/>
    <x v="148"/>
    <b v="1"/>
    <s v="film &amp; video/documentary"/>
    <n v="3.8515000000000001"/>
    <s v="Funded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s v="USD"/>
    <n v="1345660334"/>
    <n v="1343068334"/>
    <b v="1"/>
    <x v="149"/>
    <b v="1"/>
    <s v="film &amp; video/documentary"/>
    <n v="1.01248"/>
    <s v="Funded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s v="CAD"/>
    <n v="1418273940"/>
    <n v="1415398197"/>
    <b v="1"/>
    <x v="150"/>
    <b v="1"/>
    <s v="film &amp; video/documentary"/>
    <n v="1.1377333333333333"/>
    <s v="Funded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s v="USD"/>
    <n v="1386778483"/>
    <n v="1384186483"/>
    <b v="1"/>
    <x v="151"/>
    <b v="1"/>
    <s v="film &amp; video/documentary"/>
    <n v="1.0080333333333333"/>
    <s v="Funded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s v="USD"/>
    <n v="1364342151"/>
    <n v="1361753751"/>
    <b v="1"/>
    <x v="4"/>
    <b v="1"/>
    <s v="film &amp; video/documentary"/>
    <n v="2.8332000000000002"/>
    <s v="Funded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s v="USD"/>
    <n v="1265097540"/>
    <n v="1257538029"/>
    <b v="1"/>
    <x v="13"/>
    <b v="1"/>
    <s v="film &amp; video/documentary"/>
    <n v="1.1268"/>
    <s v="Funded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s v="GBP"/>
    <n v="1450825200"/>
    <n v="1448284433"/>
    <b v="1"/>
    <x v="150"/>
    <b v="1"/>
    <s v="film &amp; video/documentary"/>
    <n v="1.0658000000000001"/>
    <s v="Funded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x v="12"/>
    <s v="EUR"/>
    <n v="1478605386"/>
    <n v="1475577786"/>
    <b v="1"/>
    <x v="152"/>
    <b v="1"/>
    <s v="film &amp; video/documentary"/>
    <n v="1.0266285714285714"/>
    <s v="Funded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x v="0"/>
    <s v="USD"/>
    <n v="1463146848"/>
    <n v="1460554848"/>
    <b v="1"/>
    <x v="153"/>
    <b v="1"/>
    <s v="film &amp; video/documentary"/>
    <n v="1.0791200000000001"/>
    <s v="Funded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s v="USD"/>
    <n v="1482307140"/>
    <n v="1479886966"/>
    <b v="1"/>
    <x v="6"/>
    <b v="1"/>
    <s v="film &amp; video/documentary"/>
    <n v="1.2307407407407407"/>
    <s v="Funded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s v="USD"/>
    <n v="1438441308"/>
    <n v="1435590108"/>
    <b v="1"/>
    <x v="141"/>
    <b v="1"/>
    <s v="film &amp; video/documentary"/>
    <n v="1.016"/>
    <s v="Funded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s v="USD"/>
    <n v="1482208233"/>
    <n v="1479184233"/>
    <b v="1"/>
    <x v="154"/>
    <b v="1"/>
    <s v="film &amp; video/documentary"/>
    <n v="1.04396"/>
    <s v="Funded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s v="USD"/>
    <n v="1489532220"/>
    <n v="1486625606"/>
    <b v="1"/>
    <x v="155"/>
    <b v="1"/>
    <s v="film &amp; video/documentary"/>
    <n v="1.1292973333333334"/>
    <s v="Funded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s v="USD"/>
    <n v="1427011200"/>
    <n v="1424669929"/>
    <b v="1"/>
    <x v="69"/>
    <b v="1"/>
    <s v="film &amp; video/documentary"/>
    <n v="1.3640000000000001"/>
    <s v="Funded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s v="USD"/>
    <n v="1446350400"/>
    <n v="1443739388"/>
    <b v="1"/>
    <x v="156"/>
    <b v="1"/>
    <s v="film &amp; video/documentary"/>
    <n v="1.036144"/>
    <s v="Funded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s v="USD"/>
    <n v="1446868800"/>
    <n v="1444821127"/>
    <b v="1"/>
    <x v="157"/>
    <b v="1"/>
    <s v="film &amp; video/documentary"/>
    <n v="1.0549999999999999"/>
    <s v="Funded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s v="USD"/>
    <n v="1368763140"/>
    <n v="1366028563"/>
    <b v="1"/>
    <x v="158"/>
    <b v="1"/>
    <s v="film &amp; video/documentary"/>
    <n v="1.0182857142857142"/>
    <s v="Funded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s v="USD"/>
    <n v="1466171834"/>
    <n v="1463493434"/>
    <b v="1"/>
    <x v="159"/>
    <b v="1"/>
    <s v="film &amp; video/documentary"/>
    <n v="1.0660499999999999"/>
    <s v="Funded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s v="USD"/>
    <n v="1446019200"/>
    <n v="1442420377"/>
    <b v="1"/>
    <x v="160"/>
    <b v="1"/>
    <s v="film &amp; video/documentary"/>
    <n v="1.13015"/>
    <s v="Funded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s v="USD"/>
    <n v="1460038591"/>
    <n v="1457450191"/>
    <b v="1"/>
    <x v="161"/>
    <b v="1"/>
    <s v="film &amp; video/documentary"/>
    <n v="1.252275"/>
    <s v="Funded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s v="USD"/>
    <n v="1431716400"/>
    <n v="1428423757"/>
    <b v="1"/>
    <x v="50"/>
    <b v="1"/>
    <s v="film &amp; video/documentary"/>
    <n v="1.0119"/>
    <s v="Funded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s v="USD"/>
    <n v="1431122400"/>
    <n v="1428428515"/>
    <b v="1"/>
    <x v="144"/>
    <b v="1"/>
    <s v="film &amp; video/documentary"/>
    <n v="1.0276470588235294"/>
    <s v="Funded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s v="USD"/>
    <n v="1447427918"/>
    <n v="1444832318"/>
    <b v="1"/>
    <x v="131"/>
    <b v="1"/>
    <s v="film &amp; video/documentary"/>
    <n v="1.1683911999999999"/>
    <s v="Funded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s v="USD"/>
    <n v="1426298708"/>
    <n v="1423710308"/>
    <b v="1"/>
    <x v="162"/>
    <b v="1"/>
    <s v="film &amp; video/documentary"/>
    <n v="1.0116833333333335"/>
    <s v="Funded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s v="USD"/>
    <n v="1472864400"/>
    <n v="1468001290"/>
    <b v="1"/>
    <x v="163"/>
    <b v="1"/>
    <s v="film &amp; video/documentary"/>
    <n v="1.1013360000000001"/>
    <s v="Funded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s v="USD"/>
    <n v="1430331268"/>
    <n v="1427739268"/>
    <b v="1"/>
    <x v="30"/>
    <b v="1"/>
    <s v="film &amp; video/documentary"/>
    <n v="1.0808333333333333"/>
    <s v="Funded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s v="USD"/>
    <n v="1489006800"/>
    <n v="1486397007"/>
    <b v="1"/>
    <x v="164"/>
    <b v="1"/>
    <s v="film &amp; video/documentary"/>
    <n v="1.2502285714285715"/>
    <s v="Funded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s v="USD"/>
    <n v="1412135940"/>
    <n v="1410555998"/>
    <b v="1"/>
    <x v="165"/>
    <b v="1"/>
    <s v="film &amp; video/documentary"/>
    <n v="1.0671428571428572"/>
    <s v="Funded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x v="0"/>
    <s v="USD"/>
    <n v="1461955465"/>
    <n v="1459363465"/>
    <b v="1"/>
    <x v="166"/>
    <b v="1"/>
    <s v="film &amp; video/documentary"/>
    <n v="1.0036639999999999"/>
    <s v="Funded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s v="USD"/>
    <n v="1415934000"/>
    <n v="1413308545"/>
    <b v="1"/>
    <x v="167"/>
    <b v="1"/>
    <s v="film &amp; video/documentary"/>
    <n v="1.0202863333333334"/>
    <s v="Funded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s v="USD"/>
    <n v="1433125200"/>
    <n v="1429312694"/>
    <b v="1"/>
    <x v="168"/>
    <b v="1"/>
    <s v="film &amp; video/documentary"/>
    <n v="1.0208358208955224"/>
    <s v="Funded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s v="USD"/>
    <n v="1432161590"/>
    <n v="1429569590"/>
    <b v="1"/>
    <x v="122"/>
    <b v="1"/>
    <s v="film &amp; video/documentary"/>
    <n v="1.2327586206896552"/>
    <s v="Funded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s v="USD"/>
    <n v="1444824021"/>
    <n v="1442232021"/>
    <b v="1"/>
    <x v="101"/>
    <b v="1"/>
    <s v="film &amp; video/documentary"/>
    <n v="1.7028880000000002"/>
    <s v="Funded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s v="USD"/>
    <n v="1447505609"/>
    <n v="1444910009"/>
    <b v="1"/>
    <x v="169"/>
    <b v="1"/>
    <s v="film &amp; video/documentary"/>
    <n v="1.1159049999999999"/>
    <s v="Funded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s v="USD"/>
    <n v="1440165916"/>
    <n v="1437573916"/>
    <b v="1"/>
    <x v="46"/>
    <b v="1"/>
    <s v="film &amp; video/documentary"/>
    <n v="1.03"/>
    <s v="Funded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s v="USD"/>
    <n v="1487937508"/>
    <n v="1485345508"/>
    <b v="1"/>
    <x v="157"/>
    <b v="1"/>
    <s v="film &amp; video/documentary"/>
    <n v="1.0663570159857905"/>
    <s v="Funded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s v="USD"/>
    <n v="1473566340"/>
    <n v="1470274509"/>
    <b v="1"/>
    <x v="170"/>
    <b v="1"/>
    <s v="film &amp; video/documentary"/>
    <n v="1.1476"/>
    <s v="Funded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s v="EUR"/>
    <n v="1460066954"/>
    <n v="1456614554"/>
    <b v="1"/>
    <x v="171"/>
    <b v="1"/>
    <s v="film &amp; video/documentary"/>
    <n v="1.2734117647058822"/>
    <s v="Funded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s v="USD"/>
    <n v="1412740868"/>
    <n v="1410148868"/>
    <b v="1"/>
    <x v="172"/>
    <b v="1"/>
    <s v="film &amp; video/documentary"/>
    <n v="1.1656"/>
    <s v="Funded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s v="USD"/>
    <n v="1447963219"/>
    <n v="1445367619"/>
    <b v="1"/>
    <x v="173"/>
    <b v="1"/>
    <s v="film &amp; video/documentary"/>
    <n v="1.0861819426615318"/>
    <s v="Funded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s v="USD"/>
    <n v="1460141521"/>
    <n v="1457553121"/>
    <b v="1"/>
    <x v="60"/>
    <b v="1"/>
    <s v="film &amp; video/documentary"/>
    <n v="1.0394285714285714"/>
    <s v="Funded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x v="0"/>
    <s v="USD"/>
    <n v="1417420994"/>
    <n v="1414738994"/>
    <b v="1"/>
    <x v="111"/>
    <b v="1"/>
    <s v="film &amp; video/documentary"/>
    <n v="1.1625714285714286"/>
    <s v="Funded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x v="0"/>
    <s v="USD"/>
    <n v="1458152193"/>
    <n v="1455563793"/>
    <b v="1"/>
    <x v="174"/>
    <b v="1"/>
    <s v="film &amp; video/documentary"/>
    <n v="1.0269239999999999"/>
    <s v="Funded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s v="USD"/>
    <n v="1429852797"/>
    <n v="1426396797"/>
    <b v="1"/>
    <x v="175"/>
    <b v="1"/>
    <s v="film &amp; video/documentary"/>
    <n v="1.74"/>
    <s v="Funded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s v="USD"/>
    <n v="1466002800"/>
    <n v="1463517521"/>
    <b v="1"/>
    <x v="176"/>
    <b v="1"/>
    <s v="film &amp; video/documentary"/>
    <n v="1.03088"/>
    <s v="Funded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s v="USD"/>
    <n v="1415941920"/>
    <n v="1414028490"/>
    <b v="1"/>
    <x v="177"/>
    <b v="1"/>
    <s v="film &amp; video/documentary"/>
    <n v="1.0485537190082646"/>
    <s v="Funded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s v="USD"/>
    <n v="1437621060"/>
    <n v="1433799180"/>
    <b v="0"/>
    <x v="45"/>
    <b v="1"/>
    <s v="film &amp; video/documentary"/>
    <n v="1.0137499999999999"/>
    <s v="Funded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s v="USD"/>
    <n v="1416704506"/>
    <n v="1414108906"/>
    <b v="0"/>
    <x v="178"/>
    <b v="1"/>
    <s v="film &amp; video/documentary"/>
    <n v="1.1107699999999998"/>
    <s v="Funded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s v="USD"/>
    <n v="1407456000"/>
    <n v="1405573391"/>
    <b v="0"/>
    <x v="48"/>
    <b v="1"/>
    <s v="film &amp; video/documentary"/>
    <n v="1.2415933781686497"/>
    <s v="Funded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s v="USD"/>
    <n v="1272828120"/>
    <n v="1268934736"/>
    <b v="0"/>
    <x v="55"/>
    <b v="1"/>
    <s v="film &amp; video/documentary"/>
    <n v="1.0133333333333334"/>
    <s v="Funded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s v="USD"/>
    <n v="1403323140"/>
    <n v="1400704672"/>
    <b v="0"/>
    <x v="116"/>
    <b v="1"/>
    <s v="film &amp; video/documentary"/>
    <n v="1.1016142857142857"/>
    <s v="Funded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s v="GBP"/>
    <n v="1393597999"/>
    <n v="1391005999"/>
    <b v="0"/>
    <x v="71"/>
    <b v="1"/>
    <s v="film &amp; video/documentary"/>
    <n v="1.0397333333333334"/>
    <s v="Funded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s v="USD"/>
    <n v="1337540518"/>
    <n v="1334948518"/>
    <b v="0"/>
    <x v="179"/>
    <b v="1"/>
    <s v="film &amp; video/documentary"/>
    <n v="1.013157894736842"/>
    <s v="Funded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s v="USD"/>
    <n v="1367384340"/>
    <n v="1363960278"/>
    <b v="0"/>
    <x v="46"/>
    <b v="1"/>
    <s v="film &amp; video/documentary"/>
    <n v="1.033501"/>
    <s v="Funded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s v="USD"/>
    <n v="1426426322"/>
    <n v="1423405922"/>
    <b v="0"/>
    <x v="180"/>
    <b v="1"/>
    <s v="film &amp; video/documentary"/>
    <n v="1.04112"/>
    <s v="Funded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s v="USD"/>
    <n v="1326633269"/>
    <n v="1324041269"/>
    <b v="0"/>
    <x v="157"/>
    <b v="1"/>
    <s v="film &amp; video/documentary"/>
    <n v="1.1015569230769231"/>
    <s v="Funded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s v="USD"/>
    <n v="1483729500"/>
    <n v="1481137500"/>
    <b v="0"/>
    <x v="68"/>
    <b v="1"/>
    <s v="film &amp; video/documentary"/>
    <n v="1.2202"/>
    <s v="Funded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s v="USD"/>
    <n v="1359743139"/>
    <n v="1355855139"/>
    <b v="0"/>
    <x v="181"/>
    <b v="1"/>
    <s v="film &amp; video/documentary"/>
    <n v="1.1416866666666667"/>
    <s v="Funded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x v="1"/>
    <s v="GBP"/>
    <n v="1459872000"/>
    <n v="1456408244"/>
    <b v="0"/>
    <x v="82"/>
    <b v="1"/>
    <s v="film &amp; video/documentary"/>
    <n v="1.2533333333333334"/>
    <s v="Funded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s v="USD"/>
    <n v="1342648398"/>
    <n v="1340056398"/>
    <b v="0"/>
    <x v="30"/>
    <b v="1"/>
    <s v="film &amp; video/documentary"/>
    <n v="1.0666666666666667"/>
    <s v="Funded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s v="USD"/>
    <n v="1316208031"/>
    <n v="1312320031"/>
    <b v="0"/>
    <x v="49"/>
    <b v="1"/>
    <s v="film &amp; video/documentary"/>
    <n v="1.3065"/>
    <s v="Funded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s v="USD"/>
    <n v="1393694280"/>
    <n v="1390088311"/>
    <b v="0"/>
    <x v="25"/>
    <b v="1"/>
    <s v="film &amp; video/documentary"/>
    <n v="1.2"/>
    <s v="Funded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s v="GBP"/>
    <n v="1472122316"/>
    <n v="1469443916"/>
    <b v="0"/>
    <x v="53"/>
    <b v="1"/>
    <s v="film &amp; video/documentary"/>
    <n v="1.0595918367346939"/>
    <s v="Funded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s v="USD"/>
    <n v="1447484460"/>
    <n v="1444888868"/>
    <b v="0"/>
    <x v="182"/>
    <b v="1"/>
    <s v="film &amp; video/documentary"/>
    <n v="1.1439999999999999"/>
    <s v="Funded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s v="CAD"/>
    <n v="1453765920"/>
    <n v="1451655808"/>
    <b v="0"/>
    <x v="183"/>
    <b v="1"/>
    <s v="film &amp; video/documentary"/>
    <n v="1.1176666666666666"/>
    <s v="Funded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s v="USD"/>
    <n v="1336062672"/>
    <n v="1332174672"/>
    <b v="0"/>
    <x v="184"/>
    <b v="1"/>
    <s v="film &amp; video/documentary"/>
    <n v="1.1608000000000001"/>
    <s v="Funded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s v="USD"/>
    <n v="1453569392"/>
    <n v="1451409392"/>
    <b v="0"/>
    <x v="72"/>
    <b v="1"/>
    <s v="film &amp; video/documentary"/>
    <n v="1.415"/>
    <s v="Funded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x v="0"/>
    <s v="USD"/>
    <n v="1343624400"/>
    <n v="1340642717"/>
    <b v="0"/>
    <x v="140"/>
    <b v="1"/>
    <s v="film &amp; video/documentary"/>
    <n v="1.0472999999999999"/>
    <s v="Funded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s v="USD"/>
    <n v="1346950900"/>
    <n v="1345741300"/>
    <b v="0"/>
    <x v="19"/>
    <b v="1"/>
    <s v="film &amp; video/documentary"/>
    <n v="2.5583333333333331"/>
    <s v="Funded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s v="USD"/>
    <n v="1400467759"/>
    <n v="1398480559"/>
    <b v="0"/>
    <x v="53"/>
    <b v="1"/>
    <s v="film &amp; video/documentary"/>
    <n v="2.0670670670670672"/>
    <s v="Funded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s v="USD"/>
    <n v="1420569947"/>
    <n v="1417977947"/>
    <b v="0"/>
    <x v="185"/>
    <b v="1"/>
    <s v="film &amp; video/documentary"/>
    <n v="1.1210500000000001"/>
    <s v="Funded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s v="USD"/>
    <n v="1416582101"/>
    <n v="1413986501"/>
    <b v="0"/>
    <x v="186"/>
    <b v="1"/>
    <s v="film &amp; video/documentary"/>
    <n v="1.05982"/>
    <s v="Funded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s v="USD"/>
    <n v="1439246991"/>
    <n v="1437950991"/>
    <b v="0"/>
    <x v="62"/>
    <b v="1"/>
    <s v="film &amp; video/documentary"/>
    <n v="1.0016666666666667"/>
    <s v="Funded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s v="USD"/>
    <n v="1439618400"/>
    <n v="1436976858"/>
    <b v="0"/>
    <x v="187"/>
    <b v="1"/>
    <s v="film &amp; video/documentary"/>
    <n v="2.1398947368421051"/>
    <s v="Funded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s v="USD"/>
    <n v="1469670580"/>
    <n v="1467078580"/>
    <b v="0"/>
    <x v="26"/>
    <b v="1"/>
    <s v="film &amp; video/documentary"/>
    <n v="1.2616000000000001"/>
    <s v="Funded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s v="USD"/>
    <n v="1394233140"/>
    <n v="1391477450"/>
    <b v="0"/>
    <x v="188"/>
    <b v="1"/>
    <s v="film &amp; video/documentary"/>
    <n v="1.8153547058823529"/>
    <s v="Funded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s v="USD"/>
    <n v="1431046372"/>
    <n v="1429318372"/>
    <b v="0"/>
    <x v="25"/>
    <b v="1"/>
    <s v="film &amp; video/documentary"/>
    <n v="1"/>
    <s v="Funded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s v="USD"/>
    <n v="1324169940"/>
    <n v="1321578051"/>
    <b v="0"/>
    <x v="189"/>
    <b v="1"/>
    <s v="film &amp; video/documentary"/>
    <n v="1.0061"/>
    <s v="Funded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s v="USD"/>
    <n v="1315450800"/>
    <n v="1312823571"/>
    <b v="0"/>
    <x v="190"/>
    <b v="1"/>
    <s v="film &amp; video/documentary"/>
    <n v="1.009027027027027"/>
    <s v="Funded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s v="USD"/>
    <n v="1381424452"/>
    <n v="1378746052"/>
    <b v="0"/>
    <x v="191"/>
    <b v="1"/>
    <s v="film &amp; video/documentary"/>
    <n v="1.10446"/>
    <s v="Funded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s v="EUR"/>
    <n v="1460918282"/>
    <n v="1455737882"/>
    <b v="0"/>
    <x v="133"/>
    <b v="1"/>
    <s v="film &amp; video/documentary"/>
    <n v="1.118936170212766"/>
    <s v="Funded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s v="USD"/>
    <n v="1335562320"/>
    <n v="1332452960"/>
    <b v="0"/>
    <x v="192"/>
    <b v="1"/>
    <s v="film &amp; video/documentary"/>
    <n v="1.0804450000000001"/>
    <s v="Funded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s v="USD"/>
    <n v="1341668006"/>
    <n v="1340372006"/>
    <b v="0"/>
    <x v="193"/>
    <b v="1"/>
    <s v="film &amp; video/documentary"/>
    <n v="1.0666666666666667"/>
    <s v="Funded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s v="USD"/>
    <n v="1283312640"/>
    <n v="1279651084"/>
    <b v="0"/>
    <x v="194"/>
    <b v="1"/>
    <s v="film &amp; video/documentary"/>
    <n v="1.0390027322404372"/>
    <s v="Funded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s v="USD"/>
    <n v="1430334126"/>
    <n v="1426446126"/>
    <b v="0"/>
    <x v="85"/>
    <b v="1"/>
    <s v="film &amp; video/documentary"/>
    <n v="1.2516"/>
    <s v="Funded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s v="GBP"/>
    <n v="1481716800"/>
    <n v="1479070867"/>
    <b v="0"/>
    <x v="195"/>
    <b v="1"/>
    <s v="film &amp; video/documentary"/>
    <n v="1.0680499999999999"/>
    <s v="Funded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s v="USD"/>
    <n v="1400297400"/>
    <n v="1397661347"/>
    <b v="0"/>
    <x v="95"/>
    <b v="1"/>
    <s v="film &amp; video/documentary"/>
    <n v="1.1230249999999999"/>
    <s v="Funded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s v="USD"/>
    <n v="1312747970"/>
    <n v="1310155970"/>
    <b v="0"/>
    <x v="196"/>
    <b v="1"/>
    <s v="film &amp; video/documentary"/>
    <n v="1.0381199999999999"/>
    <s v="Funded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s v="USD"/>
    <n v="1446731817"/>
    <n v="1444913817"/>
    <b v="0"/>
    <x v="68"/>
    <b v="1"/>
    <s v="film &amp; video/documentary"/>
    <n v="1.4165000000000001"/>
    <s v="Funded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x v="0"/>
    <s v="USD"/>
    <n v="1312960080"/>
    <n v="1308900441"/>
    <b v="0"/>
    <x v="16"/>
    <b v="1"/>
    <s v="film &amp; video/documentary"/>
    <n v="1.0526"/>
    <s v="Funded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s v="USD"/>
    <n v="1391641440"/>
    <n v="1389107062"/>
    <b v="0"/>
    <x v="197"/>
    <b v="1"/>
    <s v="film &amp; video/documentary"/>
    <n v="1.0309142857142857"/>
    <s v="Funded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x v="0"/>
    <s v="USD"/>
    <n v="1394071339"/>
    <n v="1391479339"/>
    <b v="0"/>
    <x v="165"/>
    <b v="1"/>
    <s v="film &amp; video/documentary"/>
    <n v="1.0765957446808512"/>
    <s v="Funded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s v="USD"/>
    <n v="1304920740"/>
    <n v="1301975637"/>
    <b v="0"/>
    <x v="2"/>
    <b v="1"/>
    <s v="film &amp; video/documentary"/>
    <n v="1.0770464285714285"/>
    <s v="Funded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x v="0"/>
    <s v="USD"/>
    <n v="1321739650"/>
    <n v="1316552050"/>
    <b v="0"/>
    <x v="19"/>
    <b v="1"/>
    <s v="film &amp; video/documentary"/>
    <n v="1.0155000000000001"/>
    <s v="Funded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s v="USD"/>
    <n v="1383676790"/>
    <n v="1380217190"/>
    <b v="0"/>
    <x v="44"/>
    <b v="1"/>
    <s v="film &amp; video/documentary"/>
    <n v="1.0143766666666667"/>
    <s v="Funded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s v="GBP"/>
    <n v="1469220144"/>
    <n v="1466628144"/>
    <b v="0"/>
    <x v="41"/>
    <b v="1"/>
    <s v="film &amp; video/documentary"/>
    <n v="1.3680000000000001"/>
    <s v="Funded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s v="CAD"/>
    <n v="1434670397"/>
    <n v="1429486397"/>
    <b v="0"/>
    <x v="63"/>
    <b v="1"/>
    <s v="film &amp; video/documentary"/>
    <n v="1.2829999999999999"/>
    <s v="Funded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s v="USD"/>
    <n v="1387688400"/>
    <n v="1384920804"/>
    <b v="0"/>
    <x v="198"/>
    <b v="1"/>
    <s v="film &amp; video/documentary"/>
    <n v="1.0105"/>
    <s v="Funded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s v="USD"/>
    <n v="1343238578"/>
    <n v="1341856178"/>
    <b v="0"/>
    <x v="165"/>
    <b v="1"/>
    <s v="film &amp; video/documentary"/>
    <n v="1.2684"/>
    <s v="Funded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s v="USD"/>
    <n v="1342731811"/>
    <n v="1340139811"/>
    <b v="0"/>
    <x v="199"/>
    <b v="1"/>
    <s v="film &amp; video/documentary"/>
    <n v="1.0508593749999999"/>
    <s v="Funded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s v="USD"/>
    <n v="1381541465"/>
    <n v="1378949465"/>
    <b v="0"/>
    <x v="200"/>
    <b v="1"/>
    <s v="film &amp; video/documentary"/>
    <n v="1.0285405405405406"/>
    <s v="Funded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s v="CAD"/>
    <n v="1413547200"/>
    <n v="1411417602"/>
    <b v="0"/>
    <x v="64"/>
    <b v="1"/>
    <s v="film &amp; video/documentary"/>
    <n v="1.0214714285714286"/>
    <s v="Funded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s v="USD"/>
    <n v="1391851831"/>
    <n v="1389259831"/>
    <b v="0"/>
    <x v="20"/>
    <b v="1"/>
    <s v="film &amp; video/documentary"/>
    <n v="1.2021700000000002"/>
    <s v="Funded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s v="USD"/>
    <n v="1365395580"/>
    <n v="1364426260"/>
    <b v="0"/>
    <x v="47"/>
    <b v="1"/>
    <s v="film &amp; video/documentary"/>
    <n v="1.0024761904761905"/>
    <s v="Funded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s v="USD"/>
    <n v="1437633997"/>
    <n v="1435041997"/>
    <b v="0"/>
    <x v="201"/>
    <b v="1"/>
    <s v="film &amp; video/documentary"/>
    <n v="1.0063392857142857"/>
    <s v="Funded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x v="0"/>
    <s v="USD"/>
    <n v="1372536787"/>
    <n v="1367352787"/>
    <b v="0"/>
    <x v="196"/>
    <b v="1"/>
    <s v="film &amp; video/documentary"/>
    <n v="1.004375"/>
    <s v="Funded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s v="USD"/>
    <n v="1394772031"/>
    <n v="1392183631"/>
    <b v="0"/>
    <x v="83"/>
    <b v="0"/>
    <s v="film &amp; video/animation"/>
    <n v="4.3939393939393936E-3"/>
    <s v="Not Funded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s v="USD"/>
    <n v="1440157656"/>
    <n v="1434973656"/>
    <b v="0"/>
    <x v="79"/>
    <b v="0"/>
    <s v="film &amp; video/animation"/>
    <n v="2.0066666666666667E-2"/>
    <s v="Not Funded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s v="USD"/>
    <n v="1410416097"/>
    <n v="1407824097"/>
    <b v="0"/>
    <x v="8"/>
    <b v="0"/>
    <s v="film &amp; video/animation"/>
    <n v="1.0749999999999999E-2"/>
    <s v="Not Funded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s v="USD"/>
    <n v="1370470430"/>
    <n v="1367878430"/>
    <b v="0"/>
    <x v="62"/>
    <b v="0"/>
    <s v="film &amp; video/animation"/>
    <n v="7.6499999999999997E-3"/>
    <s v="Not Funded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s v="USD"/>
    <n v="1332748899"/>
    <n v="1327568499"/>
    <b v="0"/>
    <x v="81"/>
    <b v="0"/>
    <s v="film &amp; video/animation"/>
    <n v="6.7966666666666675E-2"/>
    <s v="Not Funded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s v="USD"/>
    <n v="1448660404"/>
    <n v="1443472804"/>
    <b v="0"/>
    <x v="84"/>
    <b v="0"/>
    <s v="film &amp; video/animation"/>
    <n v="1.2E-4"/>
    <s v="Not Funded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s v="USD"/>
    <n v="1456851914"/>
    <n v="1454259914"/>
    <b v="0"/>
    <x v="22"/>
    <b v="0"/>
    <s v="film &amp; video/animation"/>
    <n v="1.3299999999999999E-2"/>
    <s v="Not Funded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s v="USD"/>
    <n v="1445540340"/>
    <n v="1444340940"/>
    <b v="0"/>
    <x v="78"/>
    <b v="0"/>
    <s v="film &amp; video/animation"/>
    <n v="0"/>
    <s v="Not Funded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x v="0"/>
    <s v="USD"/>
    <n v="1402956000"/>
    <n v="1400523845"/>
    <b v="0"/>
    <x v="62"/>
    <b v="0"/>
    <s v="film &amp; video/animation"/>
    <n v="5.6333333333333332E-2"/>
    <s v="Not Funded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s v="USD"/>
    <n v="1259297940"/>
    <n v="1252964282"/>
    <b v="0"/>
    <x v="78"/>
    <b v="0"/>
    <s v="film &amp; video/animation"/>
    <n v="0"/>
    <s v="Not Funded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s v="USD"/>
    <n v="1378866867"/>
    <n v="1377570867"/>
    <b v="0"/>
    <x v="81"/>
    <b v="0"/>
    <s v="film &amp; video/animation"/>
    <n v="2.4E-2"/>
    <s v="Not Funded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s v="GBP"/>
    <n v="1467752083"/>
    <n v="1465160083"/>
    <b v="0"/>
    <x v="22"/>
    <b v="0"/>
    <s v="film &amp; video/animation"/>
    <n v="0.13833333333333334"/>
    <s v="Not Funded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s v="USD"/>
    <n v="1445448381"/>
    <n v="1440264381"/>
    <b v="0"/>
    <x v="22"/>
    <b v="0"/>
    <s v="film &amp; video/animation"/>
    <n v="9.5000000000000001E-2"/>
    <s v="Not Funded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s v="USD"/>
    <n v="1444576022"/>
    <n v="1439392022"/>
    <b v="0"/>
    <x v="78"/>
    <b v="0"/>
    <s v="film &amp; video/animation"/>
    <n v="0"/>
    <s v="Not Funded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s v="USD"/>
    <n v="1385931702"/>
    <n v="1383076902"/>
    <b v="0"/>
    <x v="84"/>
    <b v="0"/>
    <s v="film &amp; video/animation"/>
    <n v="0.05"/>
    <s v="Not Funded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s v="USD"/>
    <n v="1379094980"/>
    <n v="1376502980"/>
    <b v="0"/>
    <x v="83"/>
    <b v="0"/>
    <s v="film &amp; video/animation"/>
    <n v="2.7272727272727273E-5"/>
    <s v="Not Funded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x v="0"/>
    <s v="USD"/>
    <n v="1375260113"/>
    <n v="1372668113"/>
    <b v="0"/>
    <x v="78"/>
    <b v="0"/>
    <s v="film &amp; video/animation"/>
    <n v="0"/>
    <s v="Not Funded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s v="CAD"/>
    <n v="1475912326"/>
    <n v="1470728326"/>
    <b v="0"/>
    <x v="78"/>
    <b v="0"/>
    <s v="film &amp; video/animation"/>
    <n v="0"/>
    <s v="Not Funded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s v="USD"/>
    <n v="1447830958"/>
    <n v="1445235358"/>
    <b v="0"/>
    <x v="202"/>
    <b v="0"/>
    <s v="film &amp; video/animation"/>
    <n v="9.3799999999999994E-2"/>
    <s v="Not Funded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s v="USD"/>
    <n v="1413569818"/>
    <n v="1412705818"/>
    <b v="0"/>
    <x v="78"/>
    <b v="0"/>
    <s v="film &amp; video/animation"/>
    <n v="0"/>
    <s v="Not Funded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x v="0"/>
    <s v="USD"/>
    <n v="1458859153"/>
    <n v="1456270753"/>
    <b v="0"/>
    <x v="29"/>
    <b v="0"/>
    <s v="film &amp; video/animation"/>
    <n v="1E-3"/>
    <s v="Not Funded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s v="GBP"/>
    <n v="1383418996"/>
    <n v="1380826996"/>
    <b v="0"/>
    <x v="78"/>
    <b v="0"/>
    <s v="film &amp; video/animation"/>
    <n v="0"/>
    <s v="Not Funded"/>
    <e v="#DIV/0!"/>
    <x v="0"/>
    <s v="animation"/>
    <x v="441"/>
    <x v="441"/>
  </r>
  <r>
    <n v="442"/>
    <s v="The Paranormal Idiot"/>
    <s v="Doomsday is here"/>
    <n v="17000"/>
    <n v="6691"/>
    <x v="2"/>
    <s v="US"/>
    <x v="0"/>
    <s v="USD"/>
    <n v="1424380783"/>
    <n v="1421788783"/>
    <b v="0"/>
    <x v="57"/>
    <b v="0"/>
    <s v="film &amp; video/animation"/>
    <n v="0.39358823529411763"/>
    <s v="Not Funded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s v="CAD"/>
    <n v="1391991701"/>
    <n v="1389399701"/>
    <b v="0"/>
    <x v="84"/>
    <b v="0"/>
    <s v="film &amp; video/animation"/>
    <n v="1E-3"/>
    <s v="Not Funded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x v="0"/>
    <s v="USD"/>
    <n v="1329342361"/>
    <n v="1324158361"/>
    <b v="0"/>
    <x v="29"/>
    <b v="0"/>
    <s v="film &amp; video/animation"/>
    <n v="0.05"/>
    <s v="Not Funded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s v="USD"/>
    <n v="1432195375"/>
    <n v="1430899375"/>
    <b v="0"/>
    <x v="84"/>
    <b v="0"/>
    <s v="film &amp; video/animation"/>
    <n v="3.3333333333333335E-5"/>
    <s v="Not Funded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s v="USD"/>
    <n v="1425434420"/>
    <n v="1422842420"/>
    <b v="0"/>
    <x v="38"/>
    <b v="0"/>
    <s v="film &amp; video/animation"/>
    <n v="7.2952380952380949E-2"/>
    <s v="Not Funded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s v="GBP"/>
    <n v="1364041163"/>
    <n v="1361884763"/>
    <b v="0"/>
    <x v="29"/>
    <b v="0"/>
    <s v="film &amp; video/animation"/>
    <n v="1.6666666666666666E-4"/>
    <s v="Not Funded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s v="USD"/>
    <n v="1400091095"/>
    <n v="1398363095"/>
    <b v="0"/>
    <x v="80"/>
    <b v="0"/>
    <s v="film &amp; video/animation"/>
    <n v="3.2804E-2"/>
    <s v="Not Funded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s v="GBP"/>
    <n v="1382017085"/>
    <n v="1379425085"/>
    <b v="0"/>
    <x v="81"/>
    <b v="0"/>
    <s v="film &amp; video/animation"/>
    <n v="2.2499999999999999E-2"/>
    <s v="Not Funded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s v="USD"/>
    <n v="1392417800"/>
    <n v="1389825800"/>
    <b v="0"/>
    <x v="63"/>
    <b v="0"/>
    <s v="film &amp; video/animation"/>
    <n v="7.92E-3"/>
    <s v="Not Funded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s v="USD"/>
    <n v="1390669791"/>
    <n v="1388077791"/>
    <b v="0"/>
    <x v="78"/>
    <b v="0"/>
    <s v="film &amp; video/animation"/>
    <n v="0"/>
    <s v="Not Funded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x v="0"/>
    <s v="USD"/>
    <n v="1431536015"/>
    <n v="1428944015"/>
    <b v="0"/>
    <x v="8"/>
    <b v="0"/>
    <s v="film &amp; video/animation"/>
    <n v="0.64"/>
    <s v="Not Funded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s v="USD"/>
    <n v="1424375279"/>
    <n v="1422992879"/>
    <b v="0"/>
    <x v="84"/>
    <b v="0"/>
    <s v="film &amp; video/animation"/>
    <n v="2.740447957839262E-4"/>
    <s v="Not Funded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s v="USD"/>
    <n v="1417007640"/>
    <n v="1414343571"/>
    <b v="0"/>
    <x v="81"/>
    <b v="0"/>
    <s v="film &amp; video/animation"/>
    <n v="8.2000000000000007E-3"/>
    <s v="Not Funded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s v="USD"/>
    <n v="1334622660"/>
    <n v="1330733022"/>
    <b v="0"/>
    <x v="84"/>
    <b v="0"/>
    <s v="film &amp; video/animation"/>
    <n v="6.9230769230769226E-4"/>
    <s v="Not Funded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s v="USD"/>
    <n v="1382414340"/>
    <n v="1380559201"/>
    <b v="0"/>
    <x v="83"/>
    <b v="0"/>
    <s v="film &amp; video/animation"/>
    <n v="6.8631863186318634E-3"/>
    <s v="Not Funded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s v="CAD"/>
    <n v="1408213512"/>
    <n v="1405621512"/>
    <b v="0"/>
    <x v="78"/>
    <b v="0"/>
    <s v="film &amp; video/animation"/>
    <n v="0"/>
    <s v="Not Funded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s v="GBP"/>
    <n v="1368550060"/>
    <n v="1365958060"/>
    <b v="0"/>
    <x v="72"/>
    <b v="0"/>
    <s v="film &amp; video/animation"/>
    <n v="8.2100000000000006E-2"/>
    <s v="Not Funded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s v="USD"/>
    <n v="1321201327"/>
    <n v="1316013727"/>
    <b v="0"/>
    <x v="29"/>
    <b v="0"/>
    <s v="film &amp; video/animation"/>
    <n v="6.4102564102564103E-4"/>
    <s v="Not Funded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x v="0"/>
    <s v="USD"/>
    <n v="1401595200"/>
    <n v="1398862875"/>
    <b v="0"/>
    <x v="84"/>
    <b v="0"/>
    <s v="film &amp; video/animation"/>
    <n v="2.9411764705882353E-3"/>
    <s v="Not Funded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s v="GBP"/>
    <n v="1370204367"/>
    <n v="1368476367"/>
    <b v="0"/>
    <x v="78"/>
    <b v="0"/>
    <s v="film &amp; video/animation"/>
    <n v="0"/>
    <s v="Not Funded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s v="USD"/>
    <n v="1312945341"/>
    <n v="1307761341"/>
    <b v="0"/>
    <x v="78"/>
    <b v="0"/>
    <s v="film &amp; video/animation"/>
    <n v="0"/>
    <s v="Not Funded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s v="USD"/>
    <n v="1316883753"/>
    <n v="1311699753"/>
    <b v="0"/>
    <x v="202"/>
    <b v="0"/>
    <s v="film &amp; video/animation"/>
    <n v="2.2727272727272728E-2"/>
    <s v="Not Funded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x v="12"/>
    <s v="EUR"/>
    <n v="1463602935"/>
    <n v="1461874935"/>
    <b v="0"/>
    <x v="29"/>
    <b v="0"/>
    <s v="film &amp; video/animation"/>
    <n v="9.9009900990099011E-4"/>
    <s v="Not Funded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x v="0"/>
    <s v="USD"/>
    <n v="1403837574"/>
    <n v="1402455174"/>
    <b v="0"/>
    <x v="22"/>
    <b v="0"/>
    <s v="film &amp; video/animation"/>
    <n v="0.26953125"/>
    <s v="Not Funded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s v="USD"/>
    <n v="1347057464"/>
    <n v="1344465464"/>
    <b v="0"/>
    <x v="81"/>
    <b v="0"/>
    <s v="film &amp; video/animation"/>
    <n v="7.6E-3"/>
    <s v="Not Funded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s v="USD"/>
    <n v="1348849134"/>
    <n v="1344961134"/>
    <b v="0"/>
    <x v="70"/>
    <b v="0"/>
    <s v="film &amp; video/animation"/>
    <n v="0.21575"/>
    <s v="Not Funded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s v="USD"/>
    <n v="1341978665"/>
    <n v="1336795283"/>
    <b v="0"/>
    <x v="78"/>
    <b v="0"/>
    <s v="film &amp; video/animation"/>
    <n v="0"/>
    <s v="Not Funded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x v="1"/>
    <s v="GBP"/>
    <n v="1409960724"/>
    <n v="1404776724"/>
    <b v="0"/>
    <x v="78"/>
    <b v="0"/>
    <s v="film &amp; video/animation"/>
    <n v="0"/>
    <s v="Not Funded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s v="USD"/>
    <n v="1389844800"/>
    <n v="1385524889"/>
    <b v="0"/>
    <x v="84"/>
    <b v="0"/>
    <s v="film &amp; video/animation"/>
    <n v="1.0200000000000001E-2"/>
    <s v="Not Funded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s v="USD"/>
    <n v="1397924379"/>
    <n v="1394039979"/>
    <b v="0"/>
    <x v="203"/>
    <b v="0"/>
    <s v="film &amp; video/animation"/>
    <n v="0.11892727272727273"/>
    <s v="Not Funded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s v="USD"/>
    <n v="1408831718"/>
    <n v="1406239718"/>
    <b v="0"/>
    <x v="81"/>
    <b v="0"/>
    <s v="film &amp; video/animation"/>
    <n v="0.17624999999999999"/>
    <s v="Not Funded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s v="USD"/>
    <n v="1410972319"/>
    <n v="1408380319"/>
    <b v="0"/>
    <x v="25"/>
    <b v="0"/>
    <s v="film &amp; video/animation"/>
    <n v="2.87E-2"/>
    <s v="Not Funded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s v="USD"/>
    <n v="1487318029"/>
    <n v="1484726029"/>
    <b v="0"/>
    <x v="29"/>
    <b v="0"/>
    <s v="film &amp; video/animation"/>
    <n v="3.0303030303030303E-4"/>
    <s v="Not Funded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s v="USD"/>
    <n v="1430877843"/>
    <n v="1428285843"/>
    <b v="0"/>
    <x v="78"/>
    <b v="0"/>
    <s v="film &amp; video/animation"/>
    <n v="0"/>
    <s v="Not Funded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x v="0"/>
    <s v="USD"/>
    <n v="1401767940"/>
    <n v="1398727441"/>
    <b v="0"/>
    <x v="204"/>
    <b v="0"/>
    <s v="film &amp; video/animation"/>
    <n v="2.2302681818181819E-2"/>
    <s v="Not Funded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s v="USD"/>
    <n v="1337371334"/>
    <n v="1332187334"/>
    <b v="0"/>
    <x v="78"/>
    <b v="0"/>
    <s v="film &amp; video/animation"/>
    <n v="0"/>
    <s v="Not Funded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s v="USD"/>
    <n v="1427921509"/>
    <n v="1425333109"/>
    <b v="0"/>
    <x v="78"/>
    <b v="0"/>
    <s v="film &amp; video/animation"/>
    <n v="0"/>
    <s v="Not Funded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s v="USD"/>
    <n v="1416566835"/>
    <n v="1411379235"/>
    <b v="0"/>
    <x v="165"/>
    <b v="0"/>
    <s v="film &amp; video/animation"/>
    <n v="0.3256"/>
    <s v="Not Funded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s v="USD"/>
    <n v="1376049615"/>
    <n v="1373457615"/>
    <b v="0"/>
    <x v="205"/>
    <b v="0"/>
    <s v="film &amp; video/animation"/>
    <n v="0.19409999999999999"/>
    <s v="Not Funded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s v="USD"/>
    <n v="1349885289"/>
    <n v="1347293289"/>
    <b v="0"/>
    <x v="64"/>
    <b v="0"/>
    <s v="film &amp; video/animation"/>
    <n v="6.0999999999999999E-2"/>
    <s v="Not Funded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s v="USD"/>
    <n v="1460644440"/>
    <n v="1458336690"/>
    <b v="0"/>
    <x v="29"/>
    <b v="0"/>
    <s v="film &amp; video/animation"/>
    <n v="1E-3"/>
    <s v="Not Funded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s v="GBP"/>
    <n v="1359434672"/>
    <n v="1354250672"/>
    <b v="0"/>
    <x v="206"/>
    <b v="0"/>
    <s v="film &amp; video/animation"/>
    <n v="0.502"/>
    <s v="Not Funded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s v="GBP"/>
    <n v="1446766372"/>
    <n v="1443220372"/>
    <b v="0"/>
    <x v="202"/>
    <b v="0"/>
    <s v="film &amp; video/animation"/>
    <n v="1.8625E-3"/>
    <s v="Not Funded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s v="GBP"/>
    <n v="1368792499"/>
    <n v="1366200499"/>
    <b v="0"/>
    <x v="207"/>
    <b v="0"/>
    <s v="film &amp; video/animation"/>
    <n v="0.21906971229845085"/>
    <s v="Not Funded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s v="AUD"/>
    <n v="1401662239"/>
    <n v="1399070239"/>
    <b v="0"/>
    <x v="29"/>
    <b v="0"/>
    <s v="film &amp; video/animation"/>
    <n v="9.0909090909090904E-5"/>
    <s v="Not Funded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s v="CAD"/>
    <n v="1482678994"/>
    <n v="1477491394"/>
    <b v="0"/>
    <x v="78"/>
    <b v="0"/>
    <s v="film &amp; video/animation"/>
    <n v="0"/>
    <s v="Not Funded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s v="USD"/>
    <n v="1483924700"/>
    <n v="1481332700"/>
    <b v="0"/>
    <x v="78"/>
    <b v="0"/>
    <s v="film &amp; video/animation"/>
    <n v="0"/>
    <s v="Not Funded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s v="USD"/>
    <n v="1325763180"/>
    <n v="1323084816"/>
    <b v="0"/>
    <x v="83"/>
    <b v="0"/>
    <s v="film &amp; video/animation"/>
    <n v="2.8667813379201833E-3"/>
    <s v="Not Funded"/>
    <n v="71.666666666666671"/>
    <x v="0"/>
    <s v="animation"/>
    <x v="489"/>
    <x v="489"/>
  </r>
  <r>
    <n v="490"/>
    <s v="PROJECT IS CANCELLED"/>
    <s v="Cancelled"/>
    <n v="1000"/>
    <n v="0"/>
    <x v="2"/>
    <s v="US"/>
    <x v="0"/>
    <s v="USD"/>
    <n v="1345677285"/>
    <n v="1343085285"/>
    <b v="0"/>
    <x v="78"/>
    <b v="0"/>
    <s v="film &amp; video/animation"/>
    <n v="0"/>
    <s v="Not Funded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s v="USD"/>
    <n v="1453937699"/>
    <n v="1451345699"/>
    <b v="0"/>
    <x v="78"/>
    <b v="0"/>
    <s v="film &amp; video/animation"/>
    <n v="0"/>
    <s v="Not Funded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11"/>
    <s v="SEK"/>
    <n v="1476319830"/>
    <n v="1471135830"/>
    <b v="0"/>
    <x v="78"/>
    <b v="0"/>
    <s v="film &amp; video/animation"/>
    <n v="0"/>
    <s v="Not Funded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s v="GBP"/>
    <n v="1432142738"/>
    <n v="1429550738"/>
    <b v="0"/>
    <x v="78"/>
    <b v="0"/>
    <s v="film &amp; video/animation"/>
    <n v="0"/>
    <s v="Not Funded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s v="USD"/>
    <n v="1404356400"/>
    <n v="1402343765"/>
    <b v="0"/>
    <x v="83"/>
    <b v="0"/>
    <s v="film &amp; video/animation"/>
    <n v="1.5499999999999999E-3"/>
    <s v="Not Funded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s v="USD"/>
    <n v="1437076305"/>
    <n v="1434484305"/>
    <b v="0"/>
    <x v="78"/>
    <b v="0"/>
    <s v="film &amp; video/animation"/>
    <n v="0"/>
    <s v="Not Funded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x v="0"/>
    <s v="USD"/>
    <n v="1392070874"/>
    <n v="1386886874"/>
    <b v="0"/>
    <x v="29"/>
    <b v="0"/>
    <s v="film &amp; video/animation"/>
    <n v="1.6666666666666667E-5"/>
    <s v="Not Funded"/>
    <n v="1"/>
    <x v="0"/>
    <s v="animation"/>
    <x v="496"/>
    <x v="496"/>
  </r>
  <r>
    <n v="497"/>
    <s v="Galaxy Probe Kids"/>
    <s v="live-action/animated series pilot."/>
    <n v="4480"/>
    <n v="30"/>
    <x v="2"/>
    <s v="US"/>
    <x v="0"/>
    <s v="USD"/>
    <n v="1419483600"/>
    <n v="1414889665"/>
    <b v="0"/>
    <x v="83"/>
    <b v="0"/>
    <s v="film &amp; video/animation"/>
    <n v="6.6964285714285711E-3"/>
    <s v="Not Funded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s v="USD"/>
    <n v="1324664249"/>
    <n v="1321035449"/>
    <b v="0"/>
    <x v="19"/>
    <b v="0"/>
    <s v="film &amp; video/animation"/>
    <n v="4.5985132395404561E-2"/>
    <s v="Not Funded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s v="USD"/>
    <n v="1255381140"/>
    <n v="1250630968"/>
    <b v="0"/>
    <x v="55"/>
    <b v="0"/>
    <s v="film &amp; video/animation"/>
    <n v="9.5500000000000002E-2"/>
    <s v="Not Funded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s v="USD"/>
    <n v="1273356960"/>
    <n v="1268255751"/>
    <b v="0"/>
    <x v="80"/>
    <b v="0"/>
    <s v="film &amp; video/animation"/>
    <n v="3.307692307692308E-2"/>
    <s v="Not Funded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s v="USD"/>
    <n v="1310189851"/>
    <n v="1307597851"/>
    <b v="0"/>
    <x v="78"/>
    <b v="0"/>
    <s v="film &amp; video/animation"/>
    <n v="0"/>
    <s v="Not Funded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s v="USD"/>
    <n v="1332073025"/>
    <n v="1329484625"/>
    <b v="0"/>
    <x v="80"/>
    <b v="0"/>
    <s v="film &amp; video/animation"/>
    <n v="1.15E-2"/>
    <s v="Not Funded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s v="GBP"/>
    <n v="1421498303"/>
    <n v="1418906303"/>
    <b v="0"/>
    <x v="82"/>
    <b v="0"/>
    <s v="film &amp; video/animation"/>
    <n v="1.7538461538461537E-2"/>
    <s v="Not Funded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s v="USD"/>
    <n v="1334097387"/>
    <n v="1328916987"/>
    <b v="0"/>
    <x v="81"/>
    <b v="0"/>
    <s v="film &amp; video/animation"/>
    <n v="1.3673469387755101E-2"/>
    <s v="Not Funded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s v="USD"/>
    <n v="1451010086"/>
    <n v="1447122086"/>
    <b v="0"/>
    <x v="25"/>
    <b v="0"/>
    <s v="film &amp; video/animation"/>
    <n v="4.3333333333333331E-3"/>
    <s v="Not Funded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s v="USD"/>
    <n v="1376140520"/>
    <n v="1373548520"/>
    <b v="0"/>
    <x v="29"/>
    <b v="0"/>
    <s v="film &amp; video/animation"/>
    <n v="1.25E-3"/>
    <s v="Not Funded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s v="USD"/>
    <n v="1350687657"/>
    <n v="1346799657"/>
    <b v="0"/>
    <x v="73"/>
    <b v="0"/>
    <s v="film &amp; video/animation"/>
    <n v="3.2000000000000001E-2"/>
    <s v="Not Funded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s v="USD"/>
    <n v="1337955240"/>
    <n v="1332808501"/>
    <b v="0"/>
    <x v="83"/>
    <b v="0"/>
    <s v="film &amp; video/animation"/>
    <n v="8.0000000000000002E-3"/>
    <s v="Not Funded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s v="GBP"/>
    <n v="1435504170"/>
    <n v="1432912170"/>
    <b v="0"/>
    <x v="29"/>
    <b v="0"/>
    <s v="film &amp; video/animation"/>
    <n v="2E-3"/>
    <s v="Not Funded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s v="USD"/>
    <n v="1456805639"/>
    <n v="1454213639"/>
    <b v="0"/>
    <x v="78"/>
    <b v="0"/>
    <s v="film &amp; video/animation"/>
    <n v="0"/>
    <s v="Not Funded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s v="USD"/>
    <n v="1365228982"/>
    <n v="1362640582"/>
    <b v="0"/>
    <x v="81"/>
    <b v="0"/>
    <s v="film &amp; video/animation"/>
    <n v="0.03"/>
    <s v="Not Funded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s v="USD"/>
    <n v="1479667727"/>
    <n v="1475776127"/>
    <b v="0"/>
    <x v="84"/>
    <b v="0"/>
    <s v="film &amp; video/animation"/>
    <n v="1.3749999999999999E-3"/>
    <s v="Not Funded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s v="USD"/>
    <n v="1471244400"/>
    <n v="1467387705"/>
    <b v="0"/>
    <x v="32"/>
    <b v="0"/>
    <s v="film &amp; video/animation"/>
    <n v="0.13924"/>
    <s v="Not Funded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s v="CAD"/>
    <n v="1407595447"/>
    <n v="1405003447"/>
    <b v="0"/>
    <x v="83"/>
    <b v="0"/>
    <s v="film &amp; video/animation"/>
    <n v="3.3333333333333333E-2"/>
    <s v="Not Funded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s v="USD"/>
    <n v="1451389601"/>
    <n v="1447933601"/>
    <b v="0"/>
    <x v="69"/>
    <b v="0"/>
    <s v="film &amp; video/animation"/>
    <n v="0.25413402061855672"/>
    <s v="Not Funded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x v="1"/>
    <s v="GBP"/>
    <n v="1432752080"/>
    <n v="1427568080"/>
    <b v="0"/>
    <x v="78"/>
    <b v="0"/>
    <s v="film &amp; video/animation"/>
    <n v="0"/>
    <s v="Not Funded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s v="USD"/>
    <n v="1486046761"/>
    <n v="1483454761"/>
    <b v="0"/>
    <x v="83"/>
    <b v="0"/>
    <s v="film &amp; video/animation"/>
    <n v="1.3666666666666667E-2"/>
    <s v="Not Funded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s v="USD"/>
    <n v="1441550760"/>
    <n v="1438958824"/>
    <b v="0"/>
    <x v="78"/>
    <b v="0"/>
    <s v="film &amp; video/animation"/>
    <n v="0"/>
    <s v="Not Funded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s v="USD"/>
    <n v="1354699421"/>
    <n v="1352107421"/>
    <b v="0"/>
    <x v="16"/>
    <b v="0"/>
    <s v="film &amp; video/animation"/>
    <n v="0.22881426547787684"/>
    <s v="Not Funded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s v="GBP"/>
    <n v="1449766261"/>
    <n v="1447174261"/>
    <b v="0"/>
    <x v="69"/>
    <b v="1"/>
    <s v="theater/plays"/>
    <n v="1.0209999999999999"/>
    <s v="Funded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s v="USD"/>
    <n v="1477976340"/>
    <n v="1475460819"/>
    <b v="0"/>
    <x v="66"/>
    <b v="1"/>
    <s v="theater/plays"/>
    <n v="1.0464"/>
    <s v="Funded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x v="0"/>
    <s v="USD"/>
    <n v="1458518325"/>
    <n v="1456793925"/>
    <b v="0"/>
    <x v="162"/>
    <b v="1"/>
    <s v="theater/plays"/>
    <n v="1.1466666666666667"/>
    <s v="Funded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s v="USD"/>
    <n v="1442805076"/>
    <n v="1440213076"/>
    <b v="0"/>
    <x v="87"/>
    <b v="1"/>
    <s v="theater/plays"/>
    <n v="1.206"/>
    <s v="Funded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s v="GBP"/>
    <n v="1464801169"/>
    <n v="1462209169"/>
    <b v="0"/>
    <x v="208"/>
    <b v="1"/>
    <s v="theater/plays"/>
    <n v="1.0867285714285715"/>
    <s v="Funded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s v="USD"/>
    <n v="1410601041"/>
    <n v="1406713041"/>
    <b v="0"/>
    <x v="8"/>
    <b v="1"/>
    <s v="theater/plays"/>
    <n v="1"/>
    <s v="Funded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s v="GBP"/>
    <n v="1438966800"/>
    <n v="1436278344"/>
    <b v="0"/>
    <x v="23"/>
    <b v="1"/>
    <s v="theater/plays"/>
    <n v="1.1399999999999999"/>
    <s v="Funded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s v="USD"/>
    <n v="1487347500"/>
    <n v="1484715366"/>
    <b v="0"/>
    <x v="150"/>
    <b v="1"/>
    <s v="theater/plays"/>
    <n v="1.0085"/>
    <s v="Funded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x v="0"/>
    <s v="USD"/>
    <n v="1434921600"/>
    <n v="1433109907"/>
    <b v="0"/>
    <x v="209"/>
    <b v="1"/>
    <s v="theater/plays"/>
    <n v="1.1565217391304348"/>
    <s v="Funded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s v="CAD"/>
    <n v="1484110800"/>
    <n v="1482281094"/>
    <b v="0"/>
    <x v="59"/>
    <b v="1"/>
    <s v="theater/plays"/>
    <n v="1.3041666666666667"/>
    <s v="Funded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s v="USD"/>
    <n v="1435111200"/>
    <n v="1433254268"/>
    <b v="0"/>
    <x v="60"/>
    <b v="1"/>
    <s v="theater/plays"/>
    <n v="1.0778267254038179"/>
    <s v="Funded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s v="USD"/>
    <n v="1481957940"/>
    <n v="1478050429"/>
    <b v="0"/>
    <x v="162"/>
    <b v="1"/>
    <s v="theater/plays"/>
    <n v="1"/>
    <s v="Funded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s v="USD"/>
    <n v="1463098208"/>
    <n v="1460506208"/>
    <b v="0"/>
    <x v="210"/>
    <b v="1"/>
    <s v="theater/plays"/>
    <n v="1.2324999999999999"/>
    <s v="Funded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s v="GBP"/>
    <n v="1463394365"/>
    <n v="1461320765"/>
    <b v="0"/>
    <x v="57"/>
    <b v="1"/>
    <s v="theater/plays"/>
    <n v="1.002"/>
    <s v="Funded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10"/>
    <s v="NOK"/>
    <n v="1446418800"/>
    <n v="1443036470"/>
    <b v="0"/>
    <x v="53"/>
    <b v="1"/>
    <s v="theater/plays"/>
    <n v="1.0466666666666666"/>
    <s v="Funded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s v="GBP"/>
    <n v="1483707905"/>
    <n v="1481115905"/>
    <b v="0"/>
    <x v="211"/>
    <b v="1"/>
    <s v="theater/plays"/>
    <n v="1.0249999999999999"/>
    <s v="Funded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s v="GBP"/>
    <n v="1438624800"/>
    <n v="1435133807"/>
    <b v="0"/>
    <x v="70"/>
    <b v="1"/>
    <s v="theater/plays"/>
    <n v="1.1825757575757576"/>
    <s v="Funded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s v="USD"/>
    <n v="1446665191"/>
    <n v="1444069591"/>
    <b v="0"/>
    <x v="211"/>
    <b v="1"/>
    <s v="theater/plays"/>
    <n v="1.2050000000000001"/>
    <s v="Funded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s v="USD"/>
    <n v="1463166263"/>
    <n v="1460574263"/>
    <b v="0"/>
    <x v="65"/>
    <b v="1"/>
    <s v="theater/plays"/>
    <n v="3.0242"/>
    <s v="Funded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s v="GBP"/>
    <n v="1467681107"/>
    <n v="1465866707"/>
    <b v="0"/>
    <x v="9"/>
    <b v="1"/>
    <s v="theater/plays"/>
    <n v="1.00644"/>
    <s v="Funded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s v="USD"/>
    <n v="1423078606"/>
    <n v="1420486606"/>
    <b v="0"/>
    <x v="29"/>
    <b v="0"/>
    <s v="technology/web"/>
    <n v="6.666666666666667E-5"/>
    <s v="Not Funded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x v="0"/>
    <s v="USD"/>
    <n v="1446080834"/>
    <n v="1443488834"/>
    <b v="0"/>
    <x v="29"/>
    <b v="0"/>
    <s v="technology/web"/>
    <n v="5.5555555555555558E-3"/>
    <s v="Not Funded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s v="USD"/>
    <n v="1462293716"/>
    <n v="1457113316"/>
    <b v="0"/>
    <x v="29"/>
    <b v="0"/>
    <s v="technology/web"/>
    <n v="3.9999999999999998E-6"/>
    <s v="Not Funded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s v="AUD"/>
    <n v="1414807962"/>
    <n v="1412215962"/>
    <b v="0"/>
    <x v="84"/>
    <b v="0"/>
    <s v="technology/web"/>
    <n v="3.1818181818181819E-3"/>
    <s v="Not Funded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s v="USD"/>
    <n v="1467647160"/>
    <n v="1465055160"/>
    <b v="0"/>
    <x v="84"/>
    <b v="0"/>
    <s v="technology/web"/>
    <n v="1.2E-2"/>
    <s v="Not Funded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6"/>
    <s v="EUR"/>
    <n v="1447600389"/>
    <n v="1444140789"/>
    <b v="0"/>
    <x v="69"/>
    <b v="0"/>
    <s v="technology/web"/>
    <n v="0.27383999999999997"/>
    <s v="Not Funded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s v="USD"/>
    <n v="1445097715"/>
    <n v="1441209715"/>
    <b v="0"/>
    <x v="84"/>
    <b v="0"/>
    <s v="technology/web"/>
    <n v="8.6666666666666663E-4"/>
    <s v="Not Funded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s v="GBP"/>
    <n v="1455122564"/>
    <n v="1452530564"/>
    <b v="0"/>
    <x v="78"/>
    <b v="0"/>
    <s v="technology/web"/>
    <n v="0"/>
    <s v="Not Funded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s v="GBP"/>
    <n v="1446154848"/>
    <n v="1443562848"/>
    <b v="0"/>
    <x v="29"/>
    <b v="0"/>
    <s v="technology/web"/>
    <n v="8.9999999999999998E-4"/>
    <s v="Not Funded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s v="GBP"/>
    <n v="1436368622"/>
    <n v="1433776622"/>
    <b v="0"/>
    <x v="22"/>
    <b v="0"/>
    <s v="technology/web"/>
    <n v="2.7199999999999998E-2"/>
    <s v="Not Funded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s v="CAD"/>
    <n v="1485838800"/>
    <n v="1484756245"/>
    <b v="0"/>
    <x v="80"/>
    <b v="0"/>
    <s v="technology/web"/>
    <n v="7.0000000000000001E-3"/>
    <s v="Not Funded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s v="USD"/>
    <n v="1438451580"/>
    <n v="1434609424"/>
    <b v="0"/>
    <x v="33"/>
    <b v="0"/>
    <s v="technology/web"/>
    <n v="5.0413333333333331E-2"/>
    <s v="Not Funded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s v="CAD"/>
    <n v="1452350896"/>
    <n v="1447166896"/>
    <b v="0"/>
    <x v="78"/>
    <b v="0"/>
    <s v="technology/web"/>
    <n v="0"/>
    <s v="Not Funded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x v="0"/>
    <s v="USD"/>
    <n v="1415988991"/>
    <n v="1413393391"/>
    <b v="0"/>
    <x v="79"/>
    <b v="0"/>
    <s v="technology/web"/>
    <n v="4.9199999999999999E-3"/>
    <s v="Not Funded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s v="USD"/>
    <n v="1413735972"/>
    <n v="1411143972"/>
    <b v="0"/>
    <x v="19"/>
    <b v="0"/>
    <s v="technology/web"/>
    <n v="0.36589147286821705"/>
    <s v="Not Funded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s v="GBP"/>
    <n v="1465720143"/>
    <n v="1463128143"/>
    <b v="0"/>
    <x v="78"/>
    <b v="0"/>
    <s v="technology/web"/>
    <n v="0"/>
    <s v="Not Funded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x v="0"/>
    <s v="USD"/>
    <n v="1452112717"/>
    <n v="1449520717"/>
    <b v="0"/>
    <x v="29"/>
    <b v="0"/>
    <s v="technology/web"/>
    <n v="2.5000000000000001E-2"/>
    <s v="Not Funded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12"/>
    <s v="EUR"/>
    <n v="1480721803"/>
    <n v="1478126203"/>
    <b v="0"/>
    <x v="9"/>
    <b v="0"/>
    <s v="technology/web"/>
    <n v="9.1066666666666674E-3"/>
    <s v="Not Funded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s v="USD"/>
    <n v="1427227905"/>
    <n v="1424639505"/>
    <b v="0"/>
    <x v="78"/>
    <b v="0"/>
    <s v="technology/web"/>
    <n v="0"/>
    <s v="Not Funded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s v="USD"/>
    <n v="1449989260"/>
    <n v="1447397260"/>
    <b v="0"/>
    <x v="29"/>
    <b v="0"/>
    <s v="technology/web"/>
    <n v="2.0833333333333335E-4"/>
    <s v="Not Funded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s v="CAD"/>
    <n v="1418841045"/>
    <n v="1416249045"/>
    <b v="0"/>
    <x v="83"/>
    <b v="0"/>
    <s v="technology/web"/>
    <n v="1.2E-4"/>
    <s v="Not Funded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s v="USD"/>
    <n v="1445874513"/>
    <n v="1442850513"/>
    <b v="0"/>
    <x v="84"/>
    <b v="0"/>
    <s v="technology/web"/>
    <n v="3.6666666666666666E-3"/>
    <s v="Not Funded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9"/>
    <s v="EUR"/>
    <n v="1482052815"/>
    <n v="1479460815"/>
    <b v="0"/>
    <x v="78"/>
    <b v="0"/>
    <s v="technology/web"/>
    <n v="0"/>
    <s v="Not Funded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s v="AUD"/>
    <n v="1424137247"/>
    <n v="1421545247"/>
    <b v="0"/>
    <x v="84"/>
    <b v="0"/>
    <s v="technology/web"/>
    <n v="9.0666666666666662E-4"/>
    <s v="Not Funded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6"/>
    <s v="EUR"/>
    <n v="1457822275"/>
    <n v="1455230275"/>
    <b v="0"/>
    <x v="29"/>
    <b v="0"/>
    <s v="technology/web"/>
    <n v="5.5555555555555558E-5"/>
    <s v="Not Funded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s v="GBP"/>
    <n v="1436554249"/>
    <n v="1433962249"/>
    <b v="0"/>
    <x v="78"/>
    <b v="0"/>
    <s v="technology/web"/>
    <n v="0"/>
    <s v="Not Funded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s v="USD"/>
    <n v="1468513533"/>
    <n v="1465921533"/>
    <b v="0"/>
    <x v="29"/>
    <b v="0"/>
    <s v="technology/web"/>
    <n v="2.0000000000000001E-4"/>
    <s v="Not Funded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s v="USD"/>
    <n v="1420143194"/>
    <n v="1417551194"/>
    <b v="0"/>
    <x v="78"/>
    <b v="0"/>
    <s v="technology/web"/>
    <n v="0"/>
    <s v="Not Funded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s v="NZD"/>
    <n v="1452942000"/>
    <n v="1449785223"/>
    <b v="0"/>
    <x v="81"/>
    <b v="0"/>
    <s v="technology/web"/>
    <n v="0.01"/>
    <s v="Not Funded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x v="5"/>
    <s v="CAD"/>
    <n v="1451679612"/>
    <n v="1449087612"/>
    <b v="0"/>
    <x v="29"/>
    <b v="0"/>
    <s v="technology/web"/>
    <n v="8.0000000000000002E-3"/>
    <s v="Not Funded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x v="0"/>
    <s v="USD"/>
    <n v="1455822569"/>
    <n v="1453230569"/>
    <b v="0"/>
    <x v="29"/>
    <b v="0"/>
    <s v="technology/web"/>
    <n v="1.6705882352941177E-3"/>
    <s v="Not Funded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s v="USD"/>
    <n v="1437969540"/>
    <n v="1436297723"/>
    <b v="0"/>
    <x v="84"/>
    <b v="0"/>
    <s v="technology/web"/>
    <n v="4.2399999999999998E-3"/>
    <s v="Not Funded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s v="USD"/>
    <n v="1446660688"/>
    <n v="1444065088"/>
    <b v="0"/>
    <x v="78"/>
    <b v="0"/>
    <s v="technology/web"/>
    <n v="0"/>
    <s v="Not Funded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s v="USD"/>
    <n v="1421543520"/>
    <n v="1416445931"/>
    <b v="0"/>
    <x v="82"/>
    <b v="0"/>
    <s v="technology/web"/>
    <n v="3.892538925389254E-3"/>
    <s v="Not Funded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s v="GBP"/>
    <n v="1476873507"/>
    <n v="1474281507"/>
    <b v="0"/>
    <x v="80"/>
    <b v="0"/>
    <s v="technology/web"/>
    <n v="7.1556350626118068E-3"/>
    <s v="Not Funded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12"/>
    <s v="EUR"/>
    <n v="1434213443"/>
    <n v="1431621443"/>
    <b v="0"/>
    <x v="80"/>
    <b v="0"/>
    <s v="technology/web"/>
    <n v="4.3166666666666666E-3"/>
    <s v="Not Funded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x v="0"/>
    <s v="USD"/>
    <n v="1427537952"/>
    <n v="1422357552"/>
    <b v="0"/>
    <x v="29"/>
    <b v="0"/>
    <s v="technology/web"/>
    <n v="1.2500000000000001E-5"/>
    <s v="Not Funded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s v="USD"/>
    <n v="1463753302"/>
    <n v="1458569302"/>
    <b v="0"/>
    <x v="29"/>
    <b v="0"/>
    <s v="technology/web"/>
    <n v="2E-3"/>
    <s v="Not Funded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x v="1"/>
    <s v="GBP"/>
    <n v="1441633993"/>
    <n v="1439560393"/>
    <b v="0"/>
    <x v="63"/>
    <b v="0"/>
    <s v="technology/web"/>
    <n v="1.12E-4"/>
    <s v="Not Funded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x v="0"/>
    <s v="USD"/>
    <n v="1419539223"/>
    <n v="1416947223"/>
    <b v="0"/>
    <x v="81"/>
    <b v="0"/>
    <s v="technology/web"/>
    <n v="1.4583333333333334E-2"/>
    <s v="Not Funded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s v="USD"/>
    <n v="1474580867"/>
    <n v="1471988867"/>
    <b v="0"/>
    <x v="29"/>
    <b v="0"/>
    <s v="technology/web"/>
    <n v="3.3333333333333332E-4"/>
    <s v="Not Funded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s v="USD"/>
    <n v="1438474704"/>
    <n v="1435882704"/>
    <b v="0"/>
    <x v="78"/>
    <b v="0"/>
    <s v="technology/web"/>
    <n v="0"/>
    <s v="Not Funded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s v="USD"/>
    <n v="1426442400"/>
    <n v="1424454319"/>
    <b v="0"/>
    <x v="78"/>
    <b v="0"/>
    <s v="technology/web"/>
    <n v="0"/>
    <s v="Not Funded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x v="0"/>
    <s v="USD"/>
    <n v="1426800687"/>
    <n v="1424212287"/>
    <b v="0"/>
    <x v="29"/>
    <b v="0"/>
    <s v="technology/web"/>
    <n v="1.1111111111111112E-4"/>
    <s v="Not Funded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s v="USD"/>
    <n v="1426522316"/>
    <n v="1423933916"/>
    <b v="0"/>
    <x v="84"/>
    <b v="0"/>
    <s v="technology/web"/>
    <n v="0.01"/>
    <s v="Not Funded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x v="1"/>
    <s v="GBP"/>
    <n v="1448928000"/>
    <n v="1444123377"/>
    <b v="0"/>
    <x v="78"/>
    <b v="0"/>
    <s v="technology/web"/>
    <n v="0"/>
    <s v="Not Funded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x v="0"/>
    <s v="USD"/>
    <n v="1424032207"/>
    <n v="1421440207"/>
    <b v="0"/>
    <x v="80"/>
    <b v="0"/>
    <s v="technology/web"/>
    <n v="5.5999999999999999E-3"/>
    <s v="Not Funded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s v="CAD"/>
    <n v="1429207833"/>
    <n v="1426615833"/>
    <b v="0"/>
    <x v="63"/>
    <b v="0"/>
    <s v="technology/web"/>
    <n v="9.0833333333333335E-2"/>
    <s v="Not Funded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13"/>
    <s v="EUR"/>
    <n v="1479410886"/>
    <n v="1474223286"/>
    <b v="0"/>
    <x v="84"/>
    <b v="0"/>
    <s v="technology/web"/>
    <n v="3.3444444444444443E-2"/>
    <s v="Not Funded"/>
    <n v="150.5"/>
    <x v="2"/>
    <s v="web"/>
    <x v="588"/>
    <x v="588"/>
  </r>
  <r>
    <n v="589"/>
    <s v="Get Neighborly"/>
    <s v="Services closer than you think..."/>
    <n v="7500"/>
    <n v="1"/>
    <x v="2"/>
    <s v="US"/>
    <x v="0"/>
    <s v="USD"/>
    <n v="1436366699"/>
    <n v="1435070699"/>
    <b v="0"/>
    <x v="29"/>
    <b v="0"/>
    <s v="technology/web"/>
    <n v="1.3333333333333334E-4"/>
    <s v="Not Funded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s v="GBP"/>
    <n v="1454936460"/>
    <n v="1452259131"/>
    <b v="0"/>
    <x v="82"/>
    <b v="0"/>
    <s v="technology/web"/>
    <n v="4.4600000000000001E-2"/>
    <s v="Not Funded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s v="USD"/>
    <n v="1437570130"/>
    <n v="1434978130"/>
    <b v="0"/>
    <x v="84"/>
    <b v="0"/>
    <s v="technology/web"/>
    <n v="6.0999999999999997E-4"/>
    <s v="Not Funded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s v="USD"/>
    <n v="1417584860"/>
    <n v="1414992860"/>
    <b v="0"/>
    <x v="29"/>
    <b v="0"/>
    <s v="technology/web"/>
    <n v="3.3333333333333333E-2"/>
    <s v="Not Funded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s v="GBP"/>
    <n v="1428333345"/>
    <n v="1425744945"/>
    <b v="0"/>
    <x v="63"/>
    <b v="0"/>
    <s v="technology/web"/>
    <n v="0.23"/>
    <s v="Not Funded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x v="0"/>
    <s v="USD"/>
    <n v="1460832206"/>
    <n v="1458240206"/>
    <b v="0"/>
    <x v="84"/>
    <b v="0"/>
    <s v="technology/web"/>
    <n v="1.0399999999999999E-3"/>
    <s v="Not Funded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s v="USD"/>
    <n v="1430703638"/>
    <n v="1426815638"/>
    <b v="0"/>
    <x v="22"/>
    <b v="0"/>
    <s v="technology/web"/>
    <n v="4.2599999999999999E-3"/>
    <s v="Not Funded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x v="0"/>
    <s v="USD"/>
    <n v="1478122292"/>
    <n v="1475530292"/>
    <b v="0"/>
    <x v="84"/>
    <b v="0"/>
    <s v="technology/web"/>
    <n v="2.9999999999999997E-4"/>
    <s v="Not Funded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s v="USD"/>
    <n v="1469980800"/>
    <n v="1466787335"/>
    <b v="0"/>
    <x v="84"/>
    <b v="0"/>
    <s v="technology/web"/>
    <n v="2.6666666666666666E-3"/>
    <s v="Not Funded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x v="0"/>
    <s v="USD"/>
    <n v="1417737781"/>
    <n v="1415145781"/>
    <b v="0"/>
    <x v="63"/>
    <b v="0"/>
    <s v="technology/web"/>
    <n v="0.34"/>
    <s v="Not Funded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s v="USD"/>
    <n v="1425827760"/>
    <n v="1423769402"/>
    <b v="0"/>
    <x v="84"/>
    <b v="0"/>
    <s v="technology/web"/>
    <n v="6.2E-4"/>
    <s v="Not Funded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x v="0"/>
    <s v="USD"/>
    <n v="1431198562"/>
    <n v="1426014562"/>
    <b v="0"/>
    <x v="29"/>
    <b v="0"/>
    <s v="technology/web"/>
    <n v="0.02"/>
    <s v="Not Funded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s v="CAD"/>
    <n v="1419626139"/>
    <n v="1417034139"/>
    <b v="0"/>
    <x v="79"/>
    <b v="0"/>
    <s v="technology/web"/>
    <n v="1.4E-2"/>
    <s v="Not Funded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s v="USD"/>
    <n v="1434654215"/>
    <n v="1432062215"/>
    <b v="0"/>
    <x v="78"/>
    <b v="0"/>
    <s v="technology/web"/>
    <n v="0"/>
    <s v="Not Funded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s v="USD"/>
    <n v="1408029623"/>
    <n v="1405437623"/>
    <b v="0"/>
    <x v="62"/>
    <b v="0"/>
    <s v="technology/web"/>
    <n v="3.9334666666666664E-2"/>
    <s v="Not Funded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s v="USD"/>
    <n v="1409187056"/>
    <n v="1406595056"/>
    <b v="0"/>
    <x v="78"/>
    <b v="0"/>
    <s v="technology/web"/>
    <n v="0"/>
    <s v="Not Funded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x v="0"/>
    <s v="USD"/>
    <n v="1440318908"/>
    <n v="1436430908"/>
    <b v="0"/>
    <x v="22"/>
    <b v="0"/>
    <s v="technology/web"/>
    <n v="2.6200000000000001E-2"/>
    <s v="Not Funded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9"/>
    <s v="EUR"/>
    <n v="1432479600"/>
    <n v="1428507409"/>
    <b v="0"/>
    <x v="29"/>
    <b v="0"/>
    <s v="technology/web"/>
    <n v="2E-3"/>
    <s v="Not Funded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s v="USD"/>
    <n v="1448225336"/>
    <n v="1445629736"/>
    <b v="0"/>
    <x v="78"/>
    <b v="0"/>
    <s v="technology/web"/>
    <n v="0"/>
    <s v="Not Funded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s v="USD"/>
    <n v="1434405980"/>
    <n v="1431813980"/>
    <b v="0"/>
    <x v="81"/>
    <b v="0"/>
    <s v="technology/web"/>
    <n v="9.7400000000000004E-3"/>
    <s v="Not Funded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s v="GBP"/>
    <n v="1448761744"/>
    <n v="1446166144"/>
    <b v="0"/>
    <x v="29"/>
    <b v="0"/>
    <s v="technology/web"/>
    <n v="6.41025641025641E-3"/>
    <s v="Not Funded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x v="0"/>
    <s v="USD"/>
    <n v="1429732586"/>
    <n v="1427140586"/>
    <b v="0"/>
    <x v="78"/>
    <b v="0"/>
    <s v="technology/web"/>
    <n v="0"/>
    <s v="Not Funded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6"/>
    <s v="EUR"/>
    <n v="1453210037"/>
    <n v="1448026037"/>
    <b v="0"/>
    <x v="78"/>
    <b v="0"/>
    <s v="technology/web"/>
    <n v="0"/>
    <s v="Not Funded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x v="13"/>
    <s v="EUR"/>
    <n v="1472777146"/>
    <n v="1470185146"/>
    <b v="0"/>
    <x v="78"/>
    <b v="0"/>
    <s v="technology/web"/>
    <n v="0"/>
    <s v="Not Funded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s v="USD"/>
    <n v="1443675540"/>
    <n v="1441022120"/>
    <b v="0"/>
    <x v="212"/>
    <b v="0"/>
    <s v="technology/web"/>
    <n v="0.21363333333333334"/>
    <s v="Not Funded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s v="USD"/>
    <n v="1466731740"/>
    <n v="1464139740"/>
    <b v="0"/>
    <x v="78"/>
    <b v="0"/>
    <s v="technology/web"/>
    <n v="0"/>
    <s v="Not Funded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s v="NZD"/>
    <n v="1443149759"/>
    <n v="1440557759"/>
    <b v="0"/>
    <x v="78"/>
    <b v="0"/>
    <s v="technology/web"/>
    <n v="0"/>
    <s v="Not Funded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6"/>
    <s v="EUR"/>
    <n v="1488013307"/>
    <n v="1485421307"/>
    <b v="0"/>
    <x v="78"/>
    <b v="0"/>
    <s v="technology/web"/>
    <n v="0"/>
    <s v="Not Funded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s v="GBP"/>
    <n v="1431072843"/>
    <n v="1427184843"/>
    <b v="0"/>
    <x v="83"/>
    <b v="0"/>
    <s v="technology/web"/>
    <n v="0.03"/>
    <s v="Not Funded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s v="USD"/>
    <n v="1449689203"/>
    <n v="1447097203"/>
    <b v="0"/>
    <x v="78"/>
    <b v="0"/>
    <s v="technology/web"/>
    <n v="0"/>
    <s v="Not Funded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x v="0"/>
    <s v="USD"/>
    <n v="1416933390"/>
    <n v="1411745790"/>
    <b v="0"/>
    <x v="29"/>
    <b v="0"/>
    <s v="technology/web"/>
    <n v="3.9999999999999998E-7"/>
    <s v="Not Funded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s v="CAD"/>
    <n v="1408986738"/>
    <n v="1405098738"/>
    <b v="0"/>
    <x v="29"/>
    <b v="0"/>
    <s v="technology/web"/>
    <n v="0.01"/>
    <s v="Not Funded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s v="USD"/>
    <n v="1467934937"/>
    <n v="1465342937"/>
    <b v="0"/>
    <x v="83"/>
    <b v="0"/>
    <s v="technology/web"/>
    <n v="1.044E-2"/>
    <s v="Not Funded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s v="USD"/>
    <n v="1467398138"/>
    <n v="1465670138"/>
    <b v="0"/>
    <x v="82"/>
    <b v="0"/>
    <s v="technology/web"/>
    <n v="5.6833333333333333E-2"/>
    <s v="Not Funded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s v="AUD"/>
    <n v="1432771997"/>
    <n v="1430179997"/>
    <b v="0"/>
    <x v="78"/>
    <b v="0"/>
    <s v="technology/web"/>
    <n v="0"/>
    <s v="Not Funded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s v="USD"/>
    <n v="1431647041"/>
    <n v="1429055041"/>
    <b v="0"/>
    <x v="78"/>
    <b v="0"/>
    <s v="technology/web"/>
    <n v="0"/>
    <s v="Not Funded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s v="CAD"/>
    <n v="1490560177"/>
    <n v="1487971777"/>
    <b v="0"/>
    <x v="78"/>
    <b v="0"/>
    <s v="technology/web"/>
    <n v="0"/>
    <s v="Not Funded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s v="USD"/>
    <n v="1439644920"/>
    <n v="1436793939"/>
    <b v="0"/>
    <x v="70"/>
    <b v="0"/>
    <s v="technology/web"/>
    <n v="0.17380000000000001"/>
    <s v="Not Funded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11"/>
    <s v="SEK"/>
    <n v="1457996400"/>
    <n v="1452842511"/>
    <b v="0"/>
    <x v="29"/>
    <b v="0"/>
    <s v="technology/web"/>
    <n v="2.0000000000000001E-4"/>
    <s v="Not Funded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s v="USD"/>
    <n v="1405269457"/>
    <n v="1402677457"/>
    <b v="0"/>
    <x v="78"/>
    <b v="0"/>
    <s v="technology/web"/>
    <n v="0"/>
    <s v="Not Funded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s v="AUD"/>
    <n v="1463239108"/>
    <n v="1460647108"/>
    <b v="0"/>
    <x v="83"/>
    <b v="0"/>
    <s v="technology/web"/>
    <n v="1.75E-3"/>
    <s v="Not Funded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s v="USD"/>
    <n v="1441516200"/>
    <n v="1438959121"/>
    <b v="0"/>
    <x v="29"/>
    <b v="0"/>
    <s v="technology/web"/>
    <n v="8.3340278356529708E-4"/>
    <s v="Not Funded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s v="CAD"/>
    <n v="1464460329"/>
    <n v="1461954729"/>
    <b v="0"/>
    <x v="82"/>
    <b v="0"/>
    <s v="technology/web"/>
    <n v="1.38E-2"/>
    <s v="Not Funded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9"/>
    <s v="EUR"/>
    <n v="1448470165"/>
    <n v="1445874565"/>
    <b v="0"/>
    <x v="78"/>
    <b v="0"/>
    <s v="technology/web"/>
    <n v="0"/>
    <s v="Not Funded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s v="USD"/>
    <n v="1466204400"/>
    <n v="1463469062"/>
    <b v="0"/>
    <x v="20"/>
    <b v="0"/>
    <s v="technology/web"/>
    <n v="0.1245"/>
    <s v="Not Funded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x v="0"/>
    <s v="USD"/>
    <n v="1424989029"/>
    <n v="1422397029"/>
    <b v="0"/>
    <x v="29"/>
    <b v="0"/>
    <s v="technology/web"/>
    <n v="2.0000000000000001E-4"/>
    <s v="Not Funded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x v="0"/>
    <s v="USD"/>
    <n v="1428804762"/>
    <n v="1426212762"/>
    <b v="0"/>
    <x v="29"/>
    <b v="0"/>
    <s v="technology/web"/>
    <n v="8.0000000000000007E-5"/>
    <s v="Not Funded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x v="1"/>
    <s v="GBP"/>
    <n v="1433587620"/>
    <n v="1430996150"/>
    <b v="0"/>
    <x v="29"/>
    <b v="0"/>
    <s v="technology/web"/>
    <n v="2E-3"/>
    <s v="Not Funded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s v="GBP"/>
    <n v="1488063840"/>
    <n v="1485558318"/>
    <b v="0"/>
    <x v="78"/>
    <b v="0"/>
    <s v="technology/web"/>
    <n v="0"/>
    <s v="Not Funded"/>
    <e v="#DIV/0!"/>
    <x v="2"/>
    <s v="web"/>
    <x v="637"/>
    <x v="637"/>
  </r>
  <r>
    <n v="638"/>
    <s v="W (Canceled)"/>
    <s v="O0"/>
    <n v="200000"/>
    <n v="18"/>
    <x v="1"/>
    <s v="DE"/>
    <x v="12"/>
    <s v="EUR"/>
    <n v="1490447662"/>
    <n v="1485267262"/>
    <b v="0"/>
    <x v="79"/>
    <b v="0"/>
    <s v="technology/web"/>
    <n v="9.0000000000000006E-5"/>
    <s v="Not Funded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x v="0"/>
    <s v="USD"/>
    <n v="1413208795"/>
    <n v="1408024795"/>
    <b v="0"/>
    <x v="29"/>
    <b v="0"/>
    <s v="technology/web"/>
    <n v="9.9999999999999995E-7"/>
    <s v="Not Funded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6"/>
    <s v="EUR"/>
    <n v="1480028400"/>
    <n v="1478685915"/>
    <b v="0"/>
    <x v="84"/>
    <b v="1"/>
    <s v="technology/wearables"/>
    <n v="1.4428571428571428"/>
    <s v="Funded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s v="USD"/>
    <n v="1439473248"/>
    <n v="1436881248"/>
    <b v="0"/>
    <x v="213"/>
    <b v="1"/>
    <s v="technology/wearables"/>
    <n v="1.1916249999999999"/>
    <s v="Funded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12"/>
    <s v="EUR"/>
    <n v="1439998674"/>
    <n v="1436888274"/>
    <b v="0"/>
    <x v="214"/>
    <b v="1"/>
    <s v="technology/wearables"/>
    <n v="14.604850000000001"/>
    <s v="Funded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s v="USD"/>
    <n v="1433085875"/>
    <n v="1428333875"/>
    <b v="0"/>
    <x v="215"/>
    <b v="1"/>
    <s v="technology/wearables"/>
    <n v="1.0580799999999999"/>
    <s v="Funded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s v="USD"/>
    <n v="1414544400"/>
    <n v="1410883139"/>
    <b v="0"/>
    <x v="216"/>
    <b v="1"/>
    <s v="technology/wearables"/>
    <n v="3.0011791999999997"/>
    <s v="Funded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x v="0"/>
    <s v="USD"/>
    <n v="1470962274"/>
    <n v="1468370274"/>
    <b v="0"/>
    <x v="186"/>
    <b v="1"/>
    <s v="technology/wearables"/>
    <n v="2.7869999999999999"/>
    <s v="Funded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s v="USD"/>
    <n v="1407788867"/>
    <n v="1405196867"/>
    <b v="0"/>
    <x v="74"/>
    <b v="1"/>
    <s v="technology/wearables"/>
    <n v="1.3187625000000001"/>
    <s v="Funded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s v="CAD"/>
    <n v="1458235549"/>
    <n v="1455647149"/>
    <b v="0"/>
    <x v="57"/>
    <b v="1"/>
    <s v="technology/wearables"/>
    <n v="1.0705"/>
    <s v="Funded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x v="0"/>
    <s v="USD"/>
    <n v="1413304708"/>
    <n v="1410280708"/>
    <b v="0"/>
    <x v="74"/>
    <b v="1"/>
    <s v="technology/wearables"/>
    <n v="1.2682285714285715"/>
    <s v="Funded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s v="USD"/>
    <n v="1410904413"/>
    <n v="1409090013"/>
    <b v="0"/>
    <x v="141"/>
    <b v="1"/>
    <s v="technology/wearables"/>
    <n v="1.3996"/>
    <s v="Funded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s v="USD"/>
    <n v="1418953984"/>
    <n v="1413766384"/>
    <b v="0"/>
    <x v="53"/>
    <b v="1"/>
    <s v="technology/wearables"/>
    <n v="1.1240000000000001"/>
    <s v="Funded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s v="USD"/>
    <n v="1418430311"/>
    <n v="1415838311"/>
    <b v="0"/>
    <x v="217"/>
    <b v="1"/>
    <s v="technology/wearables"/>
    <n v="1.00528"/>
    <s v="Funded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s v="USD"/>
    <n v="1480613650"/>
    <n v="1478018050"/>
    <b v="0"/>
    <x v="33"/>
    <b v="1"/>
    <s v="technology/wearables"/>
    <n v="1.0046666666666666"/>
    <s v="Funded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s v="USD"/>
    <n v="1440082240"/>
    <n v="1436885440"/>
    <b v="0"/>
    <x v="218"/>
    <b v="1"/>
    <s v="technology/wearables"/>
    <n v="1.4144600000000001"/>
    <s v="Funded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s v="USD"/>
    <n v="1436396313"/>
    <n v="1433804313"/>
    <b v="0"/>
    <x v="219"/>
    <b v="1"/>
    <s v="technology/wearables"/>
    <n v="2.6729166666666666"/>
    <s v="Funded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s v="USD"/>
    <n v="1426197512"/>
    <n v="1423609112"/>
    <b v="0"/>
    <x v="220"/>
    <b v="1"/>
    <s v="technology/wearables"/>
    <n v="1.4688749999999999"/>
    <s v="Funded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s v="USD"/>
    <n v="1460917119"/>
    <n v="1455736719"/>
    <b v="0"/>
    <x v="45"/>
    <b v="1"/>
    <s v="technology/wearables"/>
    <n v="2.1356000000000002"/>
    <s v="Funded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s v="USD"/>
    <n v="1450901872"/>
    <n v="1448309872"/>
    <b v="0"/>
    <x v="221"/>
    <b v="1"/>
    <s v="technology/wearables"/>
    <n v="1.2569999999999999"/>
    <s v="Funded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s v="USD"/>
    <n v="1437933600"/>
    <n v="1435117889"/>
    <b v="0"/>
    <x v="222"/>
    <b v="1"/>
    <s v="technology/wearables"/>
    <n v="1.0446206037108834"/>
    <s v="Funded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x v="0"/>
    <s v="USD"/>
    <n v="1440339295"/>
    <n v="1437747295"/>
    <b v="0"/>
    <x v="64"/>
    <b v="1"/>
    <s v="technology/wearables"/>
    <n v="1.0056666666666667"/>
    <s v="Funded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s v="USD"/>
    <n v="1415558879"/>
    <n v="1412963279"/>
    <b v="0"/>
    <x v="59"/>
    <b v="0"/>
    <s v="technology/wearables"/>
    <n v="3.058E-2"/>
    <s v="Not Funded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x v="0"/>
    <s v="USD"/>
    <n v="1477236559"/>
    <n v="1474644559"/>
    <b v="0"/>
    <x v="82"/>
    <b v="0"/>
    <s v="technology/wearables"/>
    <n v="9.4999999999999998E-3"/>
    <s v="Not Funded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s v="USD"/>
    <n v="1421404247"/>
    <n v="1418812247"/>
    <b v="0"/>
    <x v="80"/>
    <b v="0"/>
    <s v="technology/wearables"/>
    <n v="4.0000000000000001E-3"/>
    <s v="Not Funded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8"/>
    <s v="DKK"/>
    <n v="1437250456"/>
    <n v="1434658456"/>
    <b v="0"/>
    <x v="63"/>
    <b v="0"/>
    <s v="technology/wearables"/>
    <n v="3.5000000000000001E-3"/>
    <s v="Not Funded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s v="USD"/>
    <n v="1428940775"/>
    <n v="1426348775"/>
    <b v="0"/>
    <x v="60"/>
    <b v="0"/>
    <s v="technology/wearables"/>
    <n v="7.5333333333333335E-2"/>
    <s v="Not Funded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s v="USD"/>
    <n v="1484327061"/>
    <n v="1479143061"/>
    <b v="0"/>
    <x v="8"/>
    <b v="0"/>
    <s v="technology/wearables"/>
    <n v="0.18640000000000001"/>
    <s v="Not Funded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s v="USD"/>
    <n v="1408305498"/>
    <n v="1405713498"/>
    <b v="0"/>
    <x v="80"/>
    <b v="0"/>
    <s v="technology/wearables"/>
    <n v="4.0000000000000003E-5"/>
    <s v="Not Funded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13"/>
    <s v="EUR"/>
    <n v="1477731463"/>
    <n v="1474275463"/>
    <b v="0"/>
    <x v="33"/>
    <b v="0"/>
    <s v="technology/wearables"/>
    <n v="0.1002"/>
    <s v="Not Funded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s v="USD"/>
    <n v="1431374222"/>
    <n v="1427486222"/>
    <b v="0"/>
    <x v="20"/>
    <b v="0"/>
    <s v="technology/wearables"/>
    <n v="4.5600000000000002E-2"/>
    <s v="Not Funded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11"/>
    <s v="SEK"/>
    <n v="1467817258"/>
    <n v="1465225258"/>
    <b v="0"/>
    <x v="33"/>
    <b v="0"/>
    <s v="technology/wearables"/>
    <n v="0.21507499999999999"/>
    <s v="Not Funded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13"/>
    <s v="EUR"/>
    <n v="1466323800"/>
    <n v="1463418120"/>
    <b v="0"/>
    <x v="223"/>
    <b v="0"/>
    <s v="technology/wearables"/>
    <n v="0.29276666666666668"/>
    <s v="Not Funded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s v="USD"/>
    <n v="1421208000"/>
    <n v="1418315852"/>
    <b v="0"/>
    <x v="41"/>
    <b v="0"/>
    <s v="technology/wearables"/>
    <n v="0.39426666666666665"/>
    <s v="Not Funded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s v="USD"/>
    <n v="1420088340"/>
    <n v="1417410964"/>
    <b v="0"/>
    <x v="224"/>
    <b v="0"/>
    <s v="technology/wearables"/>
    <n v="0.21628"/>
    <s v="Not Funded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s v="USD"/>
    <n v="1409602217"/>
    <n v="1405714217"/>
    <b v="0"/>
    <x v="83"/>
    <b v="0"/>
    <s v="technology/wearables"/>
    <n v="2.0500000000000002E-3"/>
    <s v="Not Funded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s v="USD"/>
    <n v="1407811627"/>
    <n v="1402627627"/>
    <b v="0"/>
    <x v="84"/>
    <b v="0"/>
    <s v="technology/wearables"/>
    <n v="2.9999999999999997E-4"/>
    <s v="Not Funded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s v="USD"/>
    <n v="1420095540"/>
    <n v="1417558804"/>
    <b v="0"/>
    <x v="55"/>
    <b v="0"/>
    <s v="technology/wearables"/>
    <n v="0.14849999999999999"/>
    <s v="Not Funded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s v="CAD"/>
    <n v="1423333581"/>
    <n v="1420741581"/>
    <b v="0"/>
    <x v="54"/>
    <b v="0"/>
    <s v="technology/wearables"/>
    <n v="1.4710000000000001E-2"/>
    <s v="Not Funded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13"/>
    <s v="EUR"/>
    <n v="1467106895"/>
    <n v="1463218895"/>
    <b v="0"/>
    <x v="93"/>
    <b v="0"/>
    <s v="technology/wearables"/>
    <n v="0.25584000000000001"/>
    <s v="Not Funded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s v="USD"/>
    <n v="1463821338"/>
    <n v="1461229338"/>
    <b v="0"/>
    <x v="57"/>
    <b v="0"/>
    <s v="technology/wearables"/>
    <n v="3.8206896551724136E-2"/>
    <s v="Not Funded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s v="USD"/>
    <n v="1472920909"/>
    <n v="1467736909"/>
    <b v="0"/>
    <x v="225"/>
    <b v="0"/>
    <s v="technology/wearables"/>
    <n v="0.15485964912280703"/>
    <s v="Not Funded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s v="USD"/>
    <n v="1410955331"/>
    <n v="1407931331"/>
    <b v="0"/>
    <x v="135"/>
    <b v="0"/>
    <s v="technology/wearables"/>
    <n v="0.25912000000000002"/>
    <s v="Not Funded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s v="USD"/>
    <n v="1477509604"/>
    <n v="1474917604"/>
    <b v="0"/>
    <x v="29"/>
    <b v="0"/>
    <s v="technology/wearables"/>
    <n v="4.0000000000000002E-4"/>
    <s v="Not Funded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s v="USD"/>
    <n v="1489512122"/>
    <n v="1486923722"/>
    <b v="0"/>
    <x v="80"/>
    <b v="0"/>
    <s v="technology/wearables"/>
    <n v="1.06E-3"/>
    <s v="Not Funded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s v="USD"/>
    <n v="1477949764"/>
    <n v="1474493764"/>
    <b v="0"/>
    <x v="83"/>
    <b v="0"/>
    <s v="technology/wearables"/>
    <n v="8.5142857142857138E-3"/>
    <s v="Not Funded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x v="0"/>
    <s v="USD"/>
    <n v="1406257200"/>
    <n v="1403176891"/>
    <b v="0"/>
    <x v="125"/>
    <b v="0"/>
    <s v="technology/wearables"/>
    <n v="7.4837500000000001E-2"/>
    <s v="Not Funded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s v="USD"/>
    <n v="1421095672"/>
    <n v="1417207672"/>
    <b v="0"/>
    <x v="73"/>
    <b v="0"/>
    <s v="technology/wearables"/>
    <n v="0.27650000000000002"/>
    <s v="Not Funded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13"/>
    <s v="EUR"/>
    <n v="1438618170"/>
    <n v="1436026170"/>
    <b v="0"/>
    <x v="78"/>
    <b v="0"/>
    <s v="technology/wearables"/>
    <n v="0"/>
    <s v="Not Funded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4"/>
    <s v="MXN"/>
    <n v="1486317653"/>
    <n v="1481133653"/>
    <b v="0"/>
    <x v="79"/>
    <b v="0"/>
    <s v="technology/wearables"/>
    <n v="3.5499999999999997E-2"/>
    <s v="Not Funded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s v="USD"/>
    <n v="1444876253"/>
    <n v="1442284253"/>
    <b v="0"/>
    <x v="17"/>
    <b v="0"/>
    <s v="technology/wearables"/>
    <n v="0.72989999999999999"/>
    <s v="Not Funded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s v="USD"/>
    <n v="1481173140"/>
    <n v="1478016097"/>
    <b v="0"/>
    <x v="226"/>
    <b v="0"/>
    <s v="technology/wearables"/>
    <n v="0.57648750000000004"/>
    <s v="Not Funded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x v="0"/>
    <s v="USD"/>
    <n v="1473400800"/>
    <n v="1469718841"/>
    <b v="0"/>
    <x v="69"/>
    <b v="0"/>
    <s v="technology/wearables"/>
    <n v="0.1234"/>
    <s v="Not Funded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s v="USD"/>
    <n v="1435711246"/>
    <n v="1433292046"/>
    <b v="0"/>
    <x v="73"/>
    <b v="0"/>
    <s v="technology/wearables"/>
    <n v="5.1999999999999998E-3"/>
    <s v="Not Funded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s v="GBP"/>
    <n v="1482397263"/>
    <n v="1479805263"/>
    <b v="0"/>
    <x v="227"/>
    <b v="0"/>
    <s v="technology/wearables"/>
    <n v="6.5299999999999997E-2"/>
    <s v="Not Funded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s v="USD"/>
    <n v="1430421827"/>
    <n v="1427829827"/>
    <b v="0"/>
    <x v="228"/>
    <b v="0"/>
    <s v="technology/wearables"/>
    <n v="0.35338000000000003"/>
    <s v="Not Funded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s v="USD"/>
    <n v="1485964559"/>
    <n v="1483372559"/>
    <b v="0"/>
    <x v="63"/>
    <b v="0"/>
    <s v="technology/wearables"/>
    <n v="3.933333333333333E-3"/>
    <s v="Not Funded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s v="USD"/>
    <n v="1414758620"/>
    <n v="1412166620"/>
    <b v="0"/>
    <x v="63"/>
    <b v="0"/>
    <s v="technology/wearables"/>
    <n v="1.06E-2"/>
    <s v="Not Funded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x v="9"/>
    <s v="EUR"/>
    <n v="1406326502"/>
    <n v="1403734502"/>
    <b v="0"/>
    <x v="29"/>
    <b v="0"/>
    <s v="technology/wearables"/>
    <n v="5.7142857142857145E-6"/>
    <s v="Not Funded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12"/>
    <s v="EUR"/>
    <n v="1454502789"/>
    <n v="1453206789"/>
    <b v="0"/>
    <x v="229"/>
    <b v="0"/>
    <s v="technology/wearables"/>
    <n v="0.46379999999999999"/>
    <s v="Not Funded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s v="USD"/>
    <n v="1411005600"/>
    <n v="1408141245"/>
    <b v="0"/>
    <x v="60"/>
    <b v="0"/>
    <s v="technology/wearables"/>
    <n v="0.15390000000000001"/>
    <s v="Not Funded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s v="USD"/>
    <n v="1385136000"/>
    <n v="1381923548"/>
    <b v="0"/>
    <x v="230"/>
    <b v="0"/>
    <s v="technology/wearables"/>
    <n v="0.824221076923077"/>
    <s v="Not Funded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s v="EUR"/>
    <n v="1484065881"/>
    <n v="1481473881"/>
    <b v="0"/>
    <x v="162"/>
    <b v="0"/>
    <s v="technology/wearables"/>
    <n v="2.6866666666666667E-2"/>
    <s v="Not Funded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s v="GBP"/>
    <n v="1406130880"/>
    <n v="1403538880"/>
    <b v="0"/>
    <x v="64"/>
    <b v="0"/>
    <s v="technology/wearables"/>
    <n v="0.26600000000000001"/>
    <s v="Not Funded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s v="USD"/>
    <n v="1480011987"/>
    <n v="1477416387"/>
    <b v="0"/>
    <x v="77"/>
    <b v="0"/>
    <s v="technology/wearables"/>
    <n v="0.30813400000000002"/>
    <s v="Not Funded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s v="USD"/>
    <n v="1485905520"/>
    <n v="1481150949"/>
    <b v="0"/>
    <x v="63"/>
    <b v="0"/>
    <s v="technology/wearables"/>
    <n v="5.5800000000000002E-2"/>
    <s v="Not Funded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s v="CAD"/>
    <n v="1487565468"/>
    <n v="1482381468"/>
    <b v="0"/>
    <x v="80"/>
    <b v="0"/>
    <s v="technology/wearables"/>
    <n v="8.7454545454545458E-3"/>
    <s v="Not Funded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x v="9"/>
    <s v="EUR"/>
    <n v="1484999278"/>
    <n v="1482407278"/>
    <b v="0"/>
    <x v="81"/>
    <b v="0"/>
    <s v="technology/wearables"/>
    <n v="9.7699999999999992E-3"/>
    <s v="Not Funded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s v="EUR"/>
    <n v="1481740740"/>
    <n v="1478130783"/>
    <b v="0"/>
    <x v="78"/>
    <b v="0"/>
    <s v="technology/wearables"/>
    <n v="0"/>
    <s v="Not Funded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s v="GBP"/>
    <n v="1483286127"/>
    <n v="1479830127"/>
    <b v="0"/>
    <x v="231"/>
    <b v="0"/>
    <s v="technology/wearables"/>
    <n v="0.78927352941176465"/>
    <s v="Not Funded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s v="GBP"/>
    <n v="1410616600"/>
    <n v="1405432600"/>
    <b v="0"/>
    <x v="232"/>
    <b v="0"/>
    <s v="technology/wearables"/>
    <n v="0.22092500000000001"/>
    <s v="Not Funded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x v="0"/>
    <s v="USD"/>
    <n v="1417741159"/>
    <n v="1415149159"/>
    <b v="0"/>
    <x v="84"/>
    <b v="0"/>
    <s v="technology/wearables"/>
    <n v="4.0666666666666663E-3"/>
    <s v="Not Funded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x v="5"/>
    <s v="CAD"/>
    <n v="1408495440"/>
    <n v="1405640302"/>
    <b v="0"/>
    <x v="78"/>
    <b v="0"/>
    <s v="technology/wearables"/>
    <n v="0"/>
    <s v="Not Funded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9"/>
    <s v="EUR"/>
    <n v="1481716868"/>
    <n v="1478257268"/>
    <b v="0"/>
    <x v="233"/>
    <b v="0"/>
    <s v="technology/wearables"/>
    <n v="0.33790999999999999"/>
    <s v="Not Funded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s v="USD"/>
    <n v="1455466832"/>
    <n v="1452874832"/>
    <b v="0"/>
    <x v="80"/>
    <b v="0"/>
    <s v="technology/wearables"/>
    <n v="2.1649484536082476E-3"/>
    <s v="Not Funded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13"/>
    <s v="EUR"/>
    <n v="1465130532"/>
    <n v="1462538532"/>
    <b v="0"/>
    <x v="29"/>
    <b v="0"/>
    <s v="technology/wearables"/>
    <n v="7.9600000000000001E-3"/>
    <s v="Not Funded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s v="USD"/>
    <n v="1488308082"/>
    <n v="1483124082"/>
    <b v="0"/>
    <x v="33"/>
    <b v="0"/>
    <s v="technology/wearables"/>
    <n v="0.14993333333333334"/>
    <s v="Not Funded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s v="USD"/>
    <n v="1446693040"/>
    <n v="1443233440"/>
    <b v="0"/>
    <x v="8"/>
    <b v="0"/>
    <s v="technology/wearables"/>
    <n v="5.0509090909090906E-2"/>
    <s v="Not Funded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s v="USD"/>
    <n v="1417392000"/>
    <n v="1414511307"/>
    <b v="0"/>
    <x v="38"/>
    <b v="0"/>
    <s v="technology/wearables"/>
    <n v="0.10214285714285715"/>
    <s v="Not Funded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x v="0"/>
    <s v="USD"/>
    <n v="1409949002"/>
    <n v="1407357002"/>
    <b v="0"/>
    <x v="80"/>
    <b v="0"/>
    <s v="technology/wearables"/>
    <n v="3.0500000000000002E-3"/>
    <s v="Not Funded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s v="USD"/>
    <n v="1487397540"/>
    <n v="1484684247"/>
    <b v="0"/>
    <x v="80"/>
    <b v="0"/>
    <s v="technology/wearables"/>
    <n v="7.4999999999999997E-3"/>
    <s v="Not Funded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s v="USD"/>
    <n v="1456189076"/>
    <n v="1454979476"/>
    <b v="0"/>
    <x v="73"/>
    <b v="0"/>
    <s v="technology/wearables"/>
    <n v="1.2933333333333333E-2"/>
    <s v="Not Funded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s v="USD"/>
    <n v="1327851291"/>
    <n v="1325432091"/>
    <b v="0"/>
    <x v="14"/>
    <b v="1"/>
    <s v="publishing/nonfiction"/>
    <n v="1.4394736842105262"/>
    <s v="Funded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s v="USD"/>
    <n v="1406900607"/>
    <n v="1403012607"/>
    <b v="0"/>
    <x v="46"/>
    <b v="1"/>
    <s v="publishing/nonfiction"/>
    <n v="1.2210975609756098"/>
    <s v="Funded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s v="USD"/>
    <n v="1333909178"/>
    <n v="1331320778"/>
    <b v="0"/>
    <x v="234"/>
    <b v="1"/>
    <s v="publishing/nonfiction"/>
    <n v="1.3202400000000001"/>
    <s v="Funded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x v="0"/>
    <s v="USD"/>
    <n v="1438228740"/>
    <n v="1435606549"/>
    <b v="0"/>
    <x v="61"/>
    <b v="1"/>
    <s v="publishing/nonfiction"/>
    <n v="1.0938000000000001"/>
    <s v="Funded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s v="USD"/>
    <n v="1309447163"/>
    <n v="1306855163"/>
    <b v="0"/>
    <x v="235"/>
    <b v="1"/>
    <s v="publishing/nonfiction"/>
    <n v="1.0547157142857144"/>
    <s v="Funded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s v="USD"/>
    <n v="1450018912"/>
    <n v="1447426912"/>
    <b v="0"/>
    <x v="205"/>
    <b v="1"/>
    <s v="publishing/nonfiction"/>
    <n v="1.0035000000000001"/>
    <s v="Funded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s v="USD"/>
    <n v="1365728487"/>
    <n v="1363136487"/>
    <b v="0"/>
    <x v="2"/>
    <b v="1"/>
    <s v="publishing/nonfiction"/>
    <n v="1.014"/>
    <s v="Funded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s v="USD"/>
    <n v="1358198400"/>
    <n v="1354580949"/>
    <b v="0"/>
    <x v="184"/>
    <b v="1"/>
    <s v="publishing/nonfiction"/>
    <n v="1.5551428571428572"/>
    <s v="Funded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s v="USD"/>
    <n v="1313957157"/>
    <n v="1310069157"/>
    <b v="0"/>
    <x v="208"/>
    <b v="1"/>
    <s v="publishing/nonfiction"/>
    <n v="1.05566"/>
    <s v="Funded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s v="USD"/>
    <n v="1348028861"/>
    <n v="1342844861"/>
    <b v="0"/>
    <x v="148"/>
    <b v="1"/>
    <s v="publishing/nonfiction"/>
    <n v="1.3065"/>
    <s v="Funded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x v="0"/>
    <s v="USD"/>
    <n v="1323280391"/>
    <n v="1320688391"/>
    <b v="0"/>
    <x v="236"/>
    <b v="1"/>
    <s v="publishing/nonfiction"/>
    <n v="1.3219000000000001"/>
    <s v="Funded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s v="USD"/>
    <n v="1327212000"/>
    <n v="1322852747"/>
    <b v="0"/>
    <x v="26"/>
    <b v="1"/>
    <s v="publishing/nonfiction"/>
    <n v="1.26"/>
    <s v="Funded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s v="GBP"/>
    <n v="1380449461"/>
    <n v="1375265461"/>
    <b v="0"/>
    <x v="62"/>
    <b v="1"/>
    <s v="publishing/nonfiction"/>
    <n v="1.6"/>
    <s v="Funded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s v="GBP"/>
    <n v="1387533892"/>
    <n v="1384941892"/>
    <b v="0"/>
    <x v="39"/>
    <b v="1"/>
    <s v="publishing/nonfiction"/>
    <n v="1.2048000000000001"/>
    <s v="Funded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x v="5"/>
    <s v="CAD"/>
    <n v="1431147600"/>
    <n v="1428465420"/>
    <b v="0"/>
    <x v="7"/>
    <b v="1"/>
    <s v="publishing/nonfiction"/>
    <n v="1.2552941176470589"/>
    <s v="Funded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s v="USD"/>
    <n v="1417653540"/>
    <n v="1414975346"/>
    <b v="0"/>
    <x v="194"/>
    <b v="1"/>
    <s v="publishing/nonfiction"/>
    <n v="1.1440638297872341"/>
    <s v="Funded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s v="USD"/>
    <n v="1385009940"/>
    <n v="1383327440"/>
    <b v="0"/>
    <x v="52"/>
    <b v="1"/>
    <s v="publishing/nonfiction"/>
    <n v="3.151388888888889"/>
    <s v="Funded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s v="USD"/>
    <n v="1392408000"/>
    <n v="1390890987"/>
    <b v="0"/>
    <x v="52"/>
    <b v="1"/>
    <s v="publishing/nonfiction"/>
    <n v="1.224"/>
    <s v="Funded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s v="USD"/>
    <n v="1417409940"/>
    <n v="1414765794"/>
    <b v="0"/>
    <x v="14"/>
    <b v="1"/>
    <s v="publishing/nonfiction"/>
    <n v="1.0673333333333332"/>
    <s v="Funded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s v="USD"/>
    <n v="1407758629"/>
    <n v="1404907429"/>
    <b v="0"/>
    <x v="237"/>
    <b v="1"/>
    <s v="publishing/nonfiction"/>
    <n v="1.5833333333333333"/>
    <s v="Funded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s v="USD"/>
    <n v="1434857482"/>
    <n v="1433647882"/>
    <b v="0"/>
    <x v="10"/>
    <b v="1"/>
    <s v="publishing/nonfiction"/>
    <n v="1.0740000000000001"/>
    <s v="Funded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x v="0"/>
    <s v="USD"/>
    <n v="1370964806"/>
    <n v="1367940806"/>
    <b v="0"/>
    <x v="225"/>
    <b v="1"/>
    <s v="publishing/nonfiction"/>
    <n v="1.0226"/>
    <s v="Funded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s v="USD"/>
    <n v="1395435712"/>
    <n v="1392847312"/>
    <b v="0"/>
    <x v="23"/>
    <b v="1"/>
    <s v="publishing/nonfiction"/>
    <n v="1.1071428571428572"/>
    <s v="Funded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s v="USD"/>
    <n v="1334610000"/>
    <n v="1332435685"/>
    <b v="0"/>
    <x v="41"/>
    <b v="1"/>
    <s v="publishing/nonfiction"/>
    <n v="1.48"/>
    <s v="Funded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s v="USD"/>
    <n v="1355439503"/>
    <n v="1352847503"/>
    <b v="0"/>
    <x v="95"/>
    <b v="1"/>
    <s v="publishing/nonfiction"/>
    <n v="1.0232000000000001"/>
    <s v="Funded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s v="USD"/>
    <n v="1367588645"/>
    <n v="1364996645"/>
    <b v="0"/>
    <x v="142"/>
    <b v="1"/>
    <s v="publishing/nonfiction"/>
    <n v="1.7909909909909909"/>
    <s v="Funded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x v="0"/>
    <s v="USD"/>
    <n v="1348372740"/>
    <n v="1346806909"/>
    <b v="0"/>
    <x v="174"/>
    <b v="1"/>
    <s v="publishing/nonfiction"/>
    <n v="1.1108135252761968"/>
    <s v="Funded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9"/>
    <s v="EUR"/>
    <n v="1421319240"/>
    <n v="1418649019"/>
    <b v="0"/>
    <x v="165"/>
    <b v="1"/>
    <s v="publishing/nonfiction"/>
    <n v="1.0004285714285714"/>
    <s v="Funded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s v="USD"/>
    <n v="1407701966"/>
    <n v="1405109966"/>
    <b v="0"/>
    <x v="34"/>
    <b v="1"/>
    <s v="publishing/nonfiction"/>
    <n v="1.0024999999999999"/>
    <s v="Funded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s v="USD"/>
    <n v="1485642930"/>
    <n v="1483050930"/>
    <b v="0"/>
    <x v="238"/>
    <b v="1"/>
    <s v="publishing/nonfiction"/>
    <n v="1.0556000000000001"/>
    <s v="Funded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s v="USD"/>
    <n v="1361739872"/>
    <n v="1359147872"/>
    <b v="0"/>
    <x v="211"/>
    <b v="1"/>
    <s v="publishing/nonfiction"/>
    <n v="1.0258775877587758"/>
    <s v="Funded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s v="USD"/>
    <n v="1312470475"/>
    <n v="1308496075"/>
    <b v="0"/>
    <x v="95"/>
    <b v="1"/>
    <s v="publishing/nonfiction"/>
    <n v="1.1850000000000001"/>
    <s v="Funded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s v="AUD"/>
    <n v="1476615600"/>
    <n v="1474884417"/>
    <b v="0"/>
    <x v="217"/>
    <b v="1"/>
    <s v="publishing/nonfiction"/>
    <n v="1.117"/>
    <s v="Funded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s v="USD"/>
    <n v="1423922991"/>
    <n v="1421330991"/>
    <b v="0"/>
    <x v="55"/>
    <b v="1"/>
    <s v="publishing/nonfiction"/>
    <n v="1.28"/>
    <s v="Funded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s v="USD"/>
    <n v="1357408721"/>
    <n v="1354816721"/>
    <b v="0"/>
    <x v="72"/>
    <b v="1"/>
    <s v="publishing/nonfiction"/>
    <n v="1.0375000000000001"/>
    <s v="Funded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s v="USD"/>
    <n v="1369010460"/>
    <n v="1366381877"/>
    <b v="0"/>
    <x v="32"/>
    <b v="1"/>
    <s v="publishing/nonfiction"/>
    <n v="1.0190760000000001"/>
    <s v="Funded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s v="USD"/>
    <n v="1303147459"/>
    <n v="1297880659"/>
    <b v="0"/>
    <x v="19"/>
    <b v="1"/>
    <s v="publishing/nonfiction"/>
    <n v="1.177142857142857"/>
    <s v="Funded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s v="USD"/>
    <n v="1354756714"/>
    <n v="1353547114"/>
    <b v="0"/>
    <x v="59"/>
    <b v="1"/>
    <s v="publishing/nonfiction"/>
    <n v="2.38"/>
    <s v="Funded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x v="0"/>
    <s v="USD"/>
    <n v="1286568268"/>
    <n v="1283976268"/>
    <b v="0"/>
    <x v="10"/>
    <b v="1"/>
    <s v="publishing/nonfiction"/>
    <n v="1.02"/>
    <s v="Funded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x v="1"/>
    <s v="GBP"/>
    <n v="1404892539"/>
    <n v="1401436539"/>
    <b v="0"/>
    <x v="221"/>
    <b v="1"/>
    <s v="publishing/nonfiction"/>
    <n v="1.0192000000000001"/>
    <s v="Funded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s v="USD"/>
    <n v="1480188013"/>
    <n v="1477592413"/>
    <b v="0"/>
    <x v="78"/>
    <b v="0"/>
    <s v="publishing/fiction"/>
    <n v="0"/>
    <s v="Not Funded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s v="USD"/>
    <n v="1391364126"/>
    <n v="1388772126"/>
    <b v="0"/>
    <x v="79"/>
    <b v="0"/>
    <s v="publishing/fiction"/>
    <n v="4.7E-2"/>
    <s v="Not Funded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4"/>
    <s v="MXN"/>
    <n v="1480831200"/>
    <n v="1479328570"/>
    <b v="0"/>
    <x v="78"/>
    <b v="0"/>
    <s v="publishing/fiction"/>
    <n v="0"/>
    <s v="Not Funded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s v="GBP"/>
    <n v="1376563408"/>
    <n v="1373971408"/>
    <b v="0"/>
    <x v="29"/>
    <b v="0"/>
    <s v="publishing/fiction"/>
    <n v="1.1655011655011655E-3"/>
    <s v="Not Funded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x v="0"/>
    <s v="USD"/>
    <n v="1441858161"/>
    <n v="1439266161"/>
    <b v="0"/>
    <x v="78"/>
    <b v="0"/>
    <s v="publishing/fiction"/>
    <n v="0"/>
    <s v="Not Funded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s v="USD"/>
    <n v="1413723684"/>
    <n v="1411131684"/>
    <b v="0"/>
    <x v="34"/>
    <b v="0"/>
    <s v="publishing/fiction"/>
    <n v="0.36014285714285715"/>
    <s v="Not Funded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s v="CAD"/>
    <n v="1424112483"/>
    <n v="1421520483"/>
    <b v="0"/>
    <x v="78"/>
    <b v="0"/>
    <s v="publishing/fiction"/>
    <n v="0"/>
    <s v="Not Funded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s v="USD"/>
    <n v="1432178810"/>
    <n v="1429586810"/>
    <b v="0"/>
    <x v="83"/>
    <b v="0"/>
    <s v="publishing/fiction"/>
    <n v="3.5400000000000001E-2"/>
    <s v="Not Funded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s v="USD"/>
    <n v="1387169890"/>
    <n v="1384577890"/>
    <b v="0"/>
    <x v="78"/>
    <b v="0"/>
    <s v="publishing/fiction"/>
    <n v="0"/>
    <s v="Not Funded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s v="USD"/>
    <n v="1388102094"/>
    <n v="1385510094"/>
    <b v="0"/>
    <x v="47"/>
    <b v="0"/>
    <s v="publishing/fiction"/>
    <n v="0.41399999999999998"/>
    <s v="Not Funded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s v="USD"/>
    <n v="1361750369"/>
    <n v="1358294369"/>
    <b v="0"/>
    <x v="78"/>
    <b v="0"/>
    <s v="publishing/fiction"/>
    <n v="0"/>
    <s v="Not Funded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s v="USD"/>
    <n v="1454183202"/>
    <n v="1449863202"/>
    <b v="0"/>
    <x v="29"/>
    <b v="0"/>
    <s v="publishing/fiction"/>
    <n v="2.631578947368421E-4"/>
    <s v="Not Funded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s v="USD"/>
    <n v="1257047940"/>
    <n v="1252718519"/>
    <b v="0"/>
    <x v="29"/>
    <b v="0"/>
    <s v="publishing/fiction"/>
    <n v="3.3333333333333333E-2"/>
    <s v="Not Funded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s v="GBP"/>
    <n v="1431298860"/>
    <n v="1428341985"/>
    <b v="0"/>
    <x v="84"/>
    <b v="0"/>
    <s v="publishing/fiction"/>
    <n v="8.5129023676509714E-3"/>
    <s v="Not Funded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s v="USD"/>
    <n v="1393181018"/>
    <n v="1390589018"/>
    <b v="0"/>
    <x v="82"/>
    <b v="0"/>
    <s v="publishing/fiction"/>
    <n v="0.70199999999999996"/>
    <s v="Not Funded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s v="USD"/>
    <n v="1323998795"/>
    <n v="1321406795"/>
    <b v="0"/>
    <x v="81"/>
    <b v="0"/>
    <s v="publishing/fiction"/>
    <n v="1.7000000000000001E-2"/>
    <s v="Not Funded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s v="USD"/>
    <n v="1444539600"/>
    <n v="1441297645"/>
    <b v="0"/>
    <x v="7"/>
    <b v="0"/>
    <s v="publishing/fiction"/>
    <n v="0.51400000000000001"/>
    <s v="Not Funded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s v="USD"/>
    <n v="1375313577"/>
    <n v="1372721577"/>
    <b v="0"/>
    <x v="83"/>
    <b v="0"/>
    <s v="publishing/fiction"/>
    <n v="7.0000000000000001E-3"/>
    <s v="Not Funded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s v="USD"/>
    <n v="1398876680"/>
    <n v="1396284680"/>
    <b v="0"/>
    <x v="29"/>
    <b v="0"/>
    <s v="publishing/fiction"/>
    <n v="4.0000000000000001E-3"/>
    <s v="Not Funded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s v="USD"/>
    <n v="1287115200"/>
    <n v="1284567905"/>
    <b v="0"/>
    <x v="79"/>
    <b v="0"/>
    <s v="publishing/fiction"/>
    <n v="2.6666666666666668E-2"/>
    <s v="Not Funded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s v="USD"/>
    <n v="1304439025"/>
    <n v="1301847025"/>
    <b v="0"/>
    <x v="74"/>
    <b v="1"/>
    <s v="music/rock"/>
    <n v="1.04"/>
    <s v="Funded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s v="USD"/>
    <n v="1370649674"/>
    <n v="1368057674"/>
    <b v="0"/>
    <x v="20"/>
    <b v="1"/>
    <s v="music/rock"/>
    <n v="1.3315375"/>
    <s v="Funded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s v="USD"/>
    <n v="1345918302"/>
    <n v="1343326302"/>
    <b v="0"/>
    <x v="25"/>
    <b v="1"/>
    <s v="music/rock"/>
    <n v="1"/>
    <s v="Funded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s v="USD"/>
    <n v="1335564000"/>
    <n v="1332182049"/>
    <b v="0"/>
    <x v="2"/>
    <b v="1"/>
    <s v="music/rock"/>
    <n v="1.4813333333333334"/>
    <s v="Funded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s v="USD"/>
    <n v="1395023719"/>
    <n v="1391571319"/>
    <b v="0"/>
    <x v="73"/>
    <b v="1"/>
    <s v="music/rock"/>
    <n v="1.0249999999999999"/>
    <s v="Funded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s v="USD"/>
    <n v="1362060915"/>
    <n v="1359468915"/>
    <b v="0"/>
    <x v="60"/>
    <b v="1"/>
    <s v="music/rock"/>
    <n v="1.8062799999999999"/>
    <s v="Funded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s v="USD"/>
    <n v="1336751220"/>
    <n v="1331774434"/>
    <b v="0"/>
    <x v="34"/>
    <b v="1"/>
    <s v="music/rock"/>
    <n v="1.4279999999999999"/>
    <s v="Funded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s v="USD"/>
    <n v="1383318226"/>
    <n v="1380726226"/>
    <b v="0"/>
    <x v="57"/>
    <b v="1"/>
    <s v="music/rock"/>
    <n v="1.1416666666666666"/>
    <s v="Funded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s v="USD"/>
    <n v="1341633540"/>
    <n v="1338336588"/>
    <b v="0"/>
    <x v="69"/>
    <b v="1"/>
    <s v="music/rock"/>
    <n v="2.03505"/>
    <s v="Funded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s v="USD"/>
    <n v="1358755140"/>
    <n v="1357187280"/>
    <b v="0"/>
    <x v="25"/>
    <b v="1"/>
    <s v="music/rock"/>
    <n v="1.0941176470588236"/>
    <s v="Funded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s v="USD"/>
    <n v="1359680939"/>
    <n v="1357088939"/>
    <b v="0"/>
    <x v="239"/>
    <b v="1"/>
    <s v="music/rock"/>
    <n v="1.443746"/>
    <s v="Funded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s v="USD"/>
    <n v="1384322340"/>
    <n v="1381430646"/>
    <b v="0"/>
    <x v="130"/>
    <b v="1"/>
    <s v="music/rock"/>
    <n v="1.0386666666666666"/>
    <s v="Funded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x v="0"/>
    <s v="USD"/>
    <n v="1383861483"/>
    <n v="1381265883"/>
    <b v="0"/>
    <x v="65"/>
    <b v="1"/>
    <s v="music/rock"/>
    <n v="1.0044440000000001"/>
    <s v="Funded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s v="USD"/>
    <n v="1372827540"/>
    <n v="1371491244"/>
    <b v="0"/>
    <x v="58"/>
    <b v="1"/>
    <s v="music/rock"/>
    <n v="1.0277927272727272"/>
    <s v="Funded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s v="USD"/>
    <n v="1315242360"/>
    <n v="1310438737"/>
    <b v="0"/>
    <x v="28"/>
    <b v="1"/>
    <s v="music/rock"/>
    <n v="1.0531250000000001"/>
    <s v="Funded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s v="USD"/>
    <n v="1333774740"/>
    <n v="1330094566"/>
    <b v="0"/>
    <x v="192"/>
    <b v="1"/>
    <s v="music/rock"/>
    <n v="1.1178571428571429"/>
    <s v="Funded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s v="USD"/>
    <n v="1379279400"/>
    <n v="1376687485"/>
    <b v="0"/>
    <x v="240"/>
    <b v="1"/>
    <s v="music/rock"/>
    <n v="1.0135000000000001"/>
    <s v="Funded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s v="USD"/>
    <n v="1335672000"/>
    <n v="1332978688"/>
    <b v="0"/>
    <x v="26"/>
    <b v="1"/>
    <s v="music/rock"/>
    <n v="1.0753333333333333"/>
    <s v="Funded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s v="USD"/>
    <n v="1412086187"/>
    <n v="1409494187"/>
    <b v="0"/>
    <x v="45"/>
    <b v="1"/>
    <s v="music/rock"/>
    <n v="1.1488571428571428"/>
    <s v="Funded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s v="USD"/>
    <n v="1335542446"/>
    <n v="1332950446"/>
    <b v="0"/>
    <x v="33"/>
    <b v="1"/>
    <s v="music/rock"/>
    <n v="1.0002"/>
    <s v="Funded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x v="1"/>
    <s v="GBP"/>
    <n v="1410431054"/>
    <n v="1407839054"/>
    <b v="0"/>
    <x v="66"/>
    <b v="1"/>
    <s v="music/rock"/>
    <n v="1.5213333333333334"/>
    <s v="Funded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s v="USD"/>
    <n v="1309547120"/>
    <n v="1306955120"/>
    <b v="0"/>
    <x v="13"/>
    <b v="1"/>
    <s v="music/rock"/>
    <n v="1.1152149999999998"/>
    <s v="Funded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s v="USD"/>
    <n v="1347854700"/>
    <n v="1343867524"/>
    <b v="0"/>
    <x v="11"/>
    <b v="1"/>
    <s v="music/rock"/>
    <n v="1.0133333333333334"/>
    <s v="Funded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s v="USD"/>
    <n v="1306630800"/>
    <n v="1304376478"/>
    <b v="0"/>
    <x v="44"/>
    <b v="1"/>
    <s v="music/rock"/>
    <n v="1.232608695652174"/>
    <s v="Funded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s v="USD"/>
    <n v="1311393540"/>
    <n v="1309919526"/>
    <b v="0"/>
    <x v="59"/>
    <b v="1"/>
    <s v="music/rock"/>
    <n v="1"/>
    <s v="Funded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s v="USD"/>
    <n v="1310857200"/>
    <n v="1306525512"/>
    <b v="0"/>
    <x v="241"/>
    <b v="1"/>
    <s v="music/rock"/>
    <n v="1.05"/>
    <s v="Funded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x v="0"/>
    <s v="USD"/>
    <n v="1315413339"/>
    <n v="1312821339"/>
    <b v="0"/>
    <x v="26"/>
    <b v="1"/>
    <s v="music/rock"/>
    <n v="1.0443750000000001"/>
    <s v="Funded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x v="0"/>
    <s v="USD"/>
    <n v="1488333600"/>
    <n v="1485270311"/>
    <b v="0"/>
    <x v="7"/>
    <b v="1"/>
    <s v="music/rock"/>
    <n v="1.05125"/>
    <s v="Funded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s v="CAD"/>
    <n v="1419224340"/>
    <n v="1416363886"/>
    <b v="0"/>
    <x v="68"/>
    <b v="1"/>
    <s v="music/rock"/>
    <n v="1"/>
    <s v="Funded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x v="0"/>
    <s v="USD"/>
    <n v="1390161630"/>
    <n v="1387569630"/>
    <b v="0"/>
    <x v="47"/>
    <b v="1"/>
    <s v="music/rock"/>
    <n v="1.03775"/>
    <s v="Funded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s v="USD"/>
    <n v="1346462462"/>
    <n v="1343870462"/>
    <b v="0"/>
    <x v="74"/>
    <b v="1"/>
    <s v="music/rock"/>
    <n v="1.05"/>
    <s v="Funded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x v="0"/>
    <s v="USD"/>
    <n v="1373475120"/>
    <n v="1371569202"/>
    <b v="0"/>
    <x v="8"/>
    <b v="1"/>
    <s v="music/rock"/>
    <n v="1.04"/>
    <s v="Funded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s v="USD"/>
    <n v="1362146280"/>
    <n v="1357604752"/>
    <b v="0"/>
    <x v="51"/>
    <b v="1"/>
    <s v="music/rock"/>
    <n v="1.5183333333333333"/>
    <s v="Funded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x v="0"/>
    <s v="USD"/>
    <n v="1342825365"/>
    <n v="1340233365"/>
    <b v="0"/>
    <x v="93"/>
    <b v="1"/>
    <s v="music/rock"/>
    <n v="1.59996"/>
    <s v="Funded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s v="USD"/>
    <n v="1306865040"/>
    <n v="1305568201"/>
    <b v="0"/>
    <x v="33"/>
    <b v="1"/>
    <s v="music/rock"/>
    <n v="1.2729999999999999"/>
    <s v="Funded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x v="0"/>
    <s v="USD"/>
    <n v="1414879303"/>
    <n v="1412287303"/>
    <b v="0"/>
    <x v="68"/>
    <b v="1"/>
    <s v="music/rock"/>
    <n v="1.07"/>
    <s v="Funded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s v="USD"/>
    <n v="1365489000"/>
    <n v="1362776043"/>
    <b v="0"/>
    <x v="242"/>
    <b v="1"/>
    <s v="music/rock"/>
    <n v="1.1512214285714286"/>
    <s v="Funded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s v="USD"/>
    <n v="1331441940"/>
    <n v="1326810211"/>
    <b v="0"/>
    <x v="23"/>
    <b v="1"/>
    <s v="music/rock"/>
    <n v="1.3711066666666665"/>
    <s v="Funded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s v="USD"/>
    <n v="1344358860"/>
    <n v="1343682681"/>
    <b v="0"/>
    <x v="10"/>
    <b v="1"/>
    <s v="music/rock"/>
    <n v="1.5571428571428572"/>
    <s v="Funded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x v="0"/>
    <s v="USD"/>
    <n v="1387601040"/>
    <n v="1386806254"/>
    <b v="0"/>
    <x v="25"/>
    <b v="1"/>
    <s v="music/rock"/>
    <n v="1.0874999999999999"/>
    <s v="Funded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s v="USD"/>
    <n v="1402290000"/>
    <n v="1399666342"/>
    <b v="0"/>
    <x v="44"/>
    <b v="1"/>
    <s v="music/rock"/>
    <n v="1.3405"/>
    <s v="Funded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s v="USD"/>
    <n v="1430712060"/>
    <n v="1427753265"/>
    <b v="0"/>
    <x v="76"/>
    <b v="1"/>
    <s v="music/rock"/>
    <n v="1"/>
    <s v="Funded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s v="USD"/>
    <n v="1349477050"/>
    <n v="1346885050"/>
    <b v="0"/>
    <x v="50"/>
    <b v="1"/>
    <s v="music/rock"/>
    <n v="1.1916666666666667"/>
    <s v="Funded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x v="0"/>
    <s v="USD"/>
    <n v="1427062852"/>
    <n v="1424474452"/>
    <b v="0"/>
    <x v="51"/>
    <b v="1"/>
    <s v="music/rock"/>
    <n v="1.7949999999999999"/>
    <s v="Funded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s v="USD"/>
    <n v="1271573940"/>
    <n v="1268459318"/>
    <b v="0"/>
    <x v="241"/>
    <b v="1"/>
    <s v="music/rock"/>
    <n v="1.3438124999999999"/>
    <s v="Funded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x v="0"/>
    <s v="USD"/>
    <n v="1351495284"/>
    <n v="1349335284"/>
    <b v="0"/>
    <x v="221"/>
    <b v="1"/>
    <s v="music/rock"/>
    <n v="1.0043200000000001"/>
    <s v="Funded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s v="USD"/>
    <n v="1332719730"/>
    <n v="1330908930"/>
    <b v="0"/>
    <x v="72"/>
    <b v="1"/>
    <s v="music/rock"/>
    <n v="1.0145454545454546"/>
    <s v="Funded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s v="USD"/>
    <n v="1329248940"/>
    <n v="1326972107"/>
    <b v="0"/>
    <x v="202"/>
    <b v="1"/>
    <s v="music/rock"/>
    <n v="1.0333333333333334"/>
    <s v="Funded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s v="USD"/>
    <n v="1340641440"/>
    <n v="1339549982"/>
    <b v="0"/>
    <x v="44"/>
    <b v="1"/>
    <s v="music/rock"/>
    <n v="1.07"/>
    <s v="Funded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s v="GBP"/>
    <n v="1468437240"/>
    <n v="1463253240"/>
    <b v="0"/>
    <x v="38"/>
    <b v="1"/>
    <s v="music/rock"/>
    <n v="1.04"/>
    <s v="Funded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s v="USD"/>
    <n v="1363952225"/>
    <n v="1361363825"/>
    <b v="0"/>
    <x v="58"/>
    <b v="1"/>
    <s v="music/rock"/>
    <n v="1.0783333333333334"/>
    <s v="Funded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x v="0"/>
    <s v="USD"/>
    <n v="1335540694"/>
    <n v="1332948694"/>
    <b v="0"/>
    <x v="9"/>
    <b v="1"/>
    <s v="music/rock"/>
    <n v="2.3333333333333335"/>
    <s v="Funded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s v="USD"/>
    <n v="1327133580"/>
    <n v="1321978335"/>
    <b v="0"/>
    <x v="243"/>
    <b v="1"/>
    <s v="music/rock"/>
    <n v="1.0060706666666666"/>
    <s v="Funded"/>
    <n v="97.993896103896105"/>
    <x v="4"/>
    <s v="rock"/>
    <x v="832"/>
    <x v="832"/>
  </r>
  <r>
    <n v="833"/>
    <s v="Ragman Rolls"/>
    <s v="This is an American rock album."/>
    <n v="6000"/>
    <n v="6100"/>
    <x v="0"/>
    <s v="US"/>
    <x v="0"/>
    <s v="USD"/>
    <n v="1397941475"/>
    <n v="1395349475"/>
    <b v="0"/>
    <x v="14"/>
    <b v="1"/>
    <s v="music/rock"/>
    <n v="1.0166666666666666"/>
    <s v="Funded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s v="USD"/>
    <n v="1372651140"/>
    <n v="1369770292"/>
    <b v="0"/>
    <x v="11"/>
    <b v="1"/>
    <s v="music/rock"/>
    <n v="1.3101818181818181"/>
    <s v="Funded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s v="USD"/>
    <n v="1337396400"/>
    <n v="1333709958"/>
    <b v="0"/>
    <x v="244"/>
    <b v="1"/>
    <s v="music/rock"/>
    <n v="1.1725000000000001"/>
    <s v="Funded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x v="0"/>
    <s v="USD"/>
    <n v="1381108918"/>
    <n v="1378516918"/>
    <b v="0"/>
    <x v="67"/>
    <b v="1"/>
    <s v="music/rock"/>
    <n v="1.009304"/>
    <s v="Funded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s v="USD"/>
    <n v="1398988662"/>
    <n v="1396396662"/>
    <b v="0"/>
    <x v="95"/>
    <b v="1"/>
    <s v="music/rock"/>
    <n v="1.218"/>
    <s v="Funded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s v="USD"/>
    <n v="1326835985"/>
    <n v="1324243985"/>
    <b v="0"/>
    <x v="42"/>
    <b v="1"/>
    <s v="music/rock"/>
    <n v="1.454"/>
    <s v="Funded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s v="USD"/>
    <n v="1348337956"/>
    <n v="1345745956"/>
    <b v="0"/>
    <x v="93"/>
    <b v="1"/>
    <s v="music/rock"/>
    <n v="1.166166"/>
    <s v="Funded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s v="USD"/>
    <n v="1474694787"/>
    <n v="1472102787"/>
    <b v="0"/>
    <x v="245"/>
    <b v="1"/>
    <s v="music/metal"/>
    <n v="1.2041660000000001"/>
    <s v="Funded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s v="USD"/>
    <n v="1415653663"/>
    <n v="1413058063"/>
    <b v="1"/>
    <x v="225"/>
    <b v="1"/>
    <s v="music/metal"/>
    <n v="1.0132000000000001"/>
    <s v="Funded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s v="CAD"/>
    <n v="1381723140"/>
    <n v="1378735983"/>
    <b v="1"/>
    <x v="70"/>
    <b v="1"/>
    <s v="music/metal"/>
    <n v="1.0431999999999999"/>
    <s v="Funded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s v="USD"/>
    <n v="1481184000"/>
    <n v="1479708680"/>
    <b v="0"/>
    <x v="246"/>
    <b v="1"/>
    <s v="music/metal"/>
    <n v="2.6713333333333331"/>
    <s v="Funded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s v="USD"/>
    <n v="1414817940"/>
    <n v="1411489552"/>
    <b v="1"/>
    <x v="180"/>
    <b v="1"/>
    <s v="music/metal"/>
    <n v="1.9413333333333334"/>
    <s v="Funded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s v="USD"/>
    <n v="1473047940"/>
    <n v="1469595396"/>
    <b v="0"/>
    <x v="247"/>
    <b v="1"/>
    <s v="music/metal"/>
    <n v="1.203802"/>
    <s v="Funded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s v="GBP"/>
    <n v="1394460000"/>
    <n v="1393233855"/>
    <b v="0"/>
    <x v="5"/>
    <b v="1"/>
    <s v="music/metal"/>
    <n v="1.2200090909090908"/>
    <s v="Funded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x v="0"/>
    <s v="USD"/>
    <n v="1436555376"/>
    <n v="1433963376"/>
    <b v="0"/>
    <x v="29"/>
    <b v="1"/>
    <s v="music/metal"/>
    <n v="1"/>
    <s v="Funded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x v="0"/>
    <s v="USD"/>
    <n v="1429038033"/>
    <n v="1426446033"/>
    <b v="0"/>
    <x v="38"/>
    <b v="1"/>
    <s v="music/metal"/>
    <n v="1"/>
    <s v="Funded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s v="USD"/>
    <n v="1426473264"/>
    <n v="1424057664"/>
    <b v="0"/>
    <x v="248"/>
    <b v="1"/>
    <s v="music/metal"/>
    <n v="1.1990000000000001"/>
    <s v="Funded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s v="USD"/>
    <n v="1461560340"/>
    <n v="1458762717"/>
    <b v="0"/>
    <x v="182"/>
    <b v="1"/>
    <s v="music/metal"/>
    <n v="1.55175"/>
    <s v="Funded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6"/>
    <s v="EUR"/>
    <n v="1469994300"/>
    <n v="1464815253"/>
    <b v="0"/>
    <x v="16"/>
    <b v="1"/>
    <s v="music/metal"/>
    <n v="1.3045"/>
    <s v="Funded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s v="USD"/>
    <n v="1477342800"/>
    <n v="1476386395"/>
    <b v="0"/>
    <x v="95"/>
    <b v="1"/>
    <s v="music/metal"/>
    <n v="1.0497142857142858"/>
    <s v="Funded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s v="USD"/>
    <n v="1424116709"/>
    <n v="1421524709"/>
    <b v="0"/>
    <x v="73"/>
    <b v="1"/>
    <s v="music/metal"/>
    <n v="1"/>
    <s v="Funded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s v="USD"/>
    <n v="1482901546"/>
    <n v="1480309546"/>
    <b v="0"/>
    <x v="249"/>
    <b v="1"/>
    <s v="music/metal"/>
    <n v="1.1822050359712231"/>
    <s v="Funded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s v="USD"/>
    <n v="1469329217"/>
    <n v="1466737217"/>
    <b v="0"/>
    <x v="5"/>
    <b v="1"/>
    <s v="music/metal"/>
    <n v="1.0344827586206897"/>
    <s v="Funded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12"/>
    <s v="EUR"/>
    <n v="1477422000"/>
    <n v="1472282956"/>
    <b v="0"/>
    <x v="33"/>
    <b v="1"/>
    <s v="music/metal"/>
    <n v="2.1800000000000002"/>
    <s v="Funded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x v="3"/>
    <s v="EUR"/>
    <n v="1448463431"/>
    <n v="1444831031"/>
    <b v="0"/>
    <x v="54"/>
    <b v="1"/>
    <s v="music/metal"/>
    <n v="1"/>
    <s v="Funded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s v="GBP"/>
    <n v="1429138740"/>
    <n v="1426528418"/>
    <b v="0"/>
    <x v="88"/>
    <b v="1"/>
    <s v="music/metal"/>
    <n v="1.4400583333333332"/>
    <s v="Funded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x v="0"/>
    <s v="USD"/>
    <n v="1433376000"/>
    <n v="1430768468"/>
    <b v="0"/>
    <x v="15"/>
    <b v="1"/>
    <s v="music/metal"/>
    <n v="1.0467500000000001"/>
    <s v="Funded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s v="USD"/>
    <n v="1385123713"/>
    <n v="1382528113"/>
    <b v="0"/>
    <x v="53"/>
    <b v="0"/>
    <s v="music/jazz"/>
    <n v="0.18142857142857144"/>
    <s v="Not Funded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s v="USD"/>
    <n v="1474067404"/>
    <n v="1471475404"/>
    <b v="0"/>
    <x v="84"/>
    <b v="0"/>
    <s v="music/jazz"/>
    <n v="2.2444444444444444E-2"/>
    <s v="Not Funded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s v="GBP"/>
    <n v="1384179548"/>
    <n v="1381583948"/>
    <b v="0"/>
    <x v="80"/>
    <b v="0"/>
    <s v="music/jazz"/>
    <n v="3.3999999999999998E-3"/>
    <s v="Not Funded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s v="USD"/>
    <n v="1329014966"/>
    <n v="1326422966"/>
    <b v="0"/>
    <x v="81"/>
    <b v="0"/>
    <s v="music/jazz"/>
    <n v="4.4999999999999998E-2"/>
    <s v="Not Funded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s v="USD"/>
    <n v="1381917540"/>
    <n v="1379990038"/>
    <b v="0"/>
    <x v="1"/>
    <b v="0"/>
    <s v="music/jazz"/>
    <n v="0.41538461538461541"/>
    <s v="Not Funded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s v="USD"/>
    <n v="1358361197"/>
    <n v="1353177197"/>
    <b v="0"/>
    <x v="84"/>
    <b v="0"/>
    <s v="music/jazz"/>
    <n v="2.0454545454545454E-2"/>
    <s v="Not Funded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s v="USD"/>
    <n v="1425136200"/>
    <n v="1421853518"/>
    <b v="0"/>
    <x v="202"/>
    <b v="0"/>
    <s v="music/jazz"/>
    <n v="0.18285714285714286"/>
    <s v="Not Funded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s v="USD"/>
    <n v="1259643540"/>
    <n v="1254450706"/>
    <b v="0"/>
    <x v="202"/>
    <b v="0"/>
    <s v="music/jazz"/>
    <n v="0.2402"/>
    <s v="Not Funded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s v="USD"/>
    <n v="1389055198"/>
    <n v="1386463198"/>
    <b v="0"/>
    <x v="29"/>
    <b v="0"/>
    <s v="music/jazz"/>
    <n v="1.1111111111111111E-3"/>
    <s v="Not Funded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s v="USD"/>
    <n v="1365448657"/>
    <n v="1362860257"/>
    <b v="0"/>
    <x v="83"/>
    <b v="0"/>
    <s v="music/jazz"/>
    <n v="0.11818181818181818"/>
    <s v="Not Funded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s v="GBP"/>
    <n v="1377995523"/>
    <n v="1375403523"/>
    <b v="0"/>
    <x v="81"/>
    <b v="0"/>
    <s v="music/jazz"/>
    <n v="3.0999999999999999E-3"/>
    <s v="Not Funded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s v="USD"/>
    <n v="1385735295"/>
    <n v="1383139695"/>
    <b v="0"/>
    <x v="8"/>
    <b v="0"/>
    <s v="music/jazz"/>
    <n v="5.4166666666666669E-2"/>
    <s v="Not Funded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s v="USD"/>
    <n v="1299786527"/>
    <n v="1295898527"/>
    <b v="0"/>
    <x v="84"/>
    <b v="0"/>
    <s v="music/jazz"/>
    <n v="8.1250000000000003E-3"/>
    <s v="Not Funded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x v="0"/>
    <s v="USD"/>
    <n v="1352610040"/>
    <n v="1349150440"/>
    <b v="0"/>
    <x v="81"/>
    <b v="0"/>
    <s v="music/jazz"/>
    <n v="1.2857142857142857E-2"/>
    <s v="Not Funded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s v="USD"/>
    <n v="1367676034"/>
    <n v="1365084034"/>
    <b v="0"/>
    <x v="64"/>
    <b v="0"/>
    <s v="music/jazz"/>
    <n v="0.24333333333333335"/>
    <s v="Not Funded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s v="USD"/>
    <n v="1442856131"/>
    <n v="1441128131"/>
    <b v="0"/>
    <x v="78"/>
    <b v="0"/>
    <s v="music/jazz"/>
    <n v="0"/>
    <s v="Not Funded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x v="1"/>
    <s v="GBP"/>
    <n v="1359978927"/>
    <n v="1357127727"/>
    <b v="0"/>
    <x v="43"/>
    <b v="0"/>
    <s v="music/jazz"/>
    <n v="0.40799492385786801"/>
    <s v="Not Funded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s v="USD"/>
    <n v="1387479360"/>
    <n v="1384887360"/>
    <b v="0"/>
    <x v="60"/>
    <b v="0"/>
    <s v="music/jazz"/>
    <n v="0.67549999999999999"/>
    <s v="Not Funded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s v="USD"/>
    <n v="1293082524"/>
    <n v="1290490524"/>
    <b v="0"/>
    <x v="84"/>
    <b v="0"/>
    <s v="music/jazz"/>
    <n v="1.2999999999999999E-2"/>
    <s v="Not Funded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s v="USD"/>
    <n v="1338321305"/>
    <n v="1336506905"/>
    <b v="0"/>
    <x v="209"/>
    <b v="0"/>
    <s v="music/jazz"/>
    <n v="0.30666666666666664"/>
    <s v="Not Funded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s v="USD"/>
    <n v="1351582938"/>
    <n v="1348731738"/>
    <b v="0"/>
    <x v="22"/>
    <b v="0"/>
    <s v="music/indie rock"/>
    <n v="2.9894179894179893E-2"/>
    <s v="Not Funded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s v="USD"/>
    <n v="1326520886"/>
    <n v="1322632886"/>
    <b v="0"/>
    <x v="29"/>
    <b v="0"/>
    <s v="music/indie rock"/>
    <n v="8.0000000000000002E-3"/>
    <s v="Not Funded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s v="USD"/>
    <n v="1315341550"/>
    <n v="1312490350"/>
    <b v="0"/>
    <x v="25"/>
    <b v="0"/>
    <s v="music/indie rock"/>
    <n v="0.20133333333333334"/>
    <s v="Not Funded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s v="USD"/>
    <n v="1456957635"/>
    <n v="1451773635"/>
    <b v="0"/>
    <x v="54"/>
    <b v="0"/>
    <s v="music/indie rock"/>
    <n v="0.4002"/>
    <s v="Not Funded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s v="USD"/>
    <n v="1336789860"/>
    <n v="1331666146"/>
    <b v="0"/>
    <x v="84"/>
    <b v="0"/>
    <s v="music/indie rock"/>
    <n v="0.01"/>
    <s v="Not Funded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s v="USD"/>
    <n v="1483137311"/>
    <n v="1481322911"/>
    <b v="0"/>
    <x v="64"/>
    <b v="0"/>
    <s v="music/indie rock"/>
    <n v="0.75"/>
    <s v="Not Funded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s v="USD"/>
    <n v="1473972813"/>
    <n v="1471812813"/>
    <b v="0"/>
    <x v="63"/>
    <b v="0"/>
    <s v="music/indie rock"/>
    <n v="0.41"/>
    <s v="Not Funded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s v="USD"/>
    <n v="1338159655"/>
    <n v="1335567655"/>
    <b v="0"/>
    <x v="78"/>
    <b v="0"/>
    <s v="music/indie rock"/>
    <n v="0"/>
    <s v="Not Funded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s v="USD"/>
    <n v="1314856800"/>
    <n v="1311789885"/>
    <b v="0"/>
    <x v="80"/>
    <b v="0"/>
    <s v="music/indie rock"/>
    <n v="7.1999999999999995E-2"/>
    <s v="Not Funded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s v="USD"/>
    <n v="1412534943"/>
    <n v="1409942943"/>
    <b v="0"/>
    <x v="58"/>
    <b v="0"/>
    <s v="music/indie rock"/>
    <n v="9.4412800000000005E-2"/>
    <s v="Not Funded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s v="USD"/>
    <n v="1385055979"/>
    <n v="1382460379"/>
    <b v="0"/>
    <x v="80"/>
    <b v="0"/>
    <s v="music/indie rock"/>
    <n v="4.1666666666666664E-2"/>
    <s v="Not Funded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s v="USD"/>
    <n v="1408581930"/>
    <n v="1405989930"/>
    <b v="0"/>
    <x v="82"/>
    <b v="0"/>
    <s v="music/indie rock"/>
    <n v="3.2500000000000001E-2"/>
    <s v="Not Funded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s v="USD"/>
    <n v="1280635200"/>
    <n v="1273121283"/>
    <b v="0"/>
    <x v="57"/>
    <b v="0"/>
    <s v="music/indie rock"/>
    <n v="0.40749999999999997"/>
    <s v="Not Funded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s v="USD"/>
    <n v="1427920363"/>
    <n v="1425331963"/>
    <b v="0"/>
    <x v="81"/>
    <b v="0"/>
    <s v="music/indie rock"/>
    <n v="0.1"/>
    <s v="Not Funded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s v="USD"/>
    <n v="1465169610"/>
    <n v="1462577610"/>
    <b v="0"/>
    <x v="28"/>
    <b v="0"/>
    <s v="music/indie rock"/>
    <n v="0.39169999999999999"/>
    <s v="Not Funded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s v="USD"/>
    <n v="1287975829"/>
    <n v="1284087829"/>
    <b v="0"/>
    <x v="63"/>
    <b v="0"/>
    <s v="music/indie rock"/>
    <n v="2.4375000000000001E-2"/>
    <s v="Not Funded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s v="USD"/>
    <n v="1440734400"/>
    <n v="1438549026"/>
    <b v="0"/>
    <x v="250"/>
    <b v="0"/>
    <s v="music/indie rock"/>
    <n v="0.4"/>
    <s v="Not Funded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s v="USD"/>
    <n v="1354123908"/>
    <n v="1351528308"/>
    <b v="0"/>
    <x v="78"/>
    <b v="0"/>
    <s v="music/indie rock"/>
    <n v="0"/>
    <s v="Not Funded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s v="USD"/>
    <n v="1326651110"/>
    <n v="1322763110"/>
    <b v="0"/>
    <x v="84"/>
    <b v="0"/>
    <s v="music/indie rock"/>
    <n v="2.8000000000000001E-2"/>
    <s v="Not Funded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x v="0"/>
    <s v="USD"/>
    <n v="1306549362"/>
    <n v="1302661362"/>
    <b v="0"/>
    <x v="22"/>
    <b v="0"/>
    <s v="music/indie rock"/>
    <n v="0.37333333333333335"/>
    <s v="Not Funded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x v="0"/>
    <s v="USD"/>
    <n v="1459365802"/>
    <n v="1456777402"/>
    <b v="0"/>
    <x v="84"/>
    <b v="0"/>
    <s v="music/jazz"/>
    <n v="4.1999999999999997E-3"/>
    <s v="Not Funded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s v="USD"/>
    <n v="1276024260"/>
    <n v="1272050914"/>
    <b v="0"/>
    <x v="78"/>
    <b v="0"/>
    <s v="music/jazz"/>
    <n v="0"/>
    <s v="Not Funded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s v="USD"/>
    <n v="1409412600"/>
    <n v="1404947422"/>
    <b v="0"/>
    <x v="83"/>
    <b v="0"/>
    <s v="music/jazz"/>
    <n v="3.0000000000000001E-3"/>
    <s v="Not Funded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s v="USD"/>
    <n v="1348367100"/>
    <n v="1346180780"/>
    <b v="0"/>
    <x v="80"/>
    <b v="0"/>
    <s v="music/jazz"/>
    <n v="3.2000000000000001E-2"/>
    <s v="Not Funded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s v="USD"/>
    <n v="1451786137"/>
    <n v="1449194137"/>
    <b v="0"/>
    <x v="83"/>
    <b v="0"/>
    <s v="music/jazz"/>
    <n v="3.0200000000000001E-3"/>
    <s v="Not Funded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x v="0"/>
    <s v="USD"/>
    <n v="1295847926"/>
    <n v="1290663926"/>
    <b v="0"/>
    <x v="79"/>
    <b v="0"/>
    <s v="music/jazz"/>
    <n v="3.0153846153846153E-2"/>
    <s v="Not Funded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x v="0"/>
    <s v="USD"/>
    <n v="1394681590"/>
    <n v="1392093190"/>
    <b v="0"/>
    <x v="78"/>
    <b v="0"/>
    <s v="music/jazz"/>
    <n v="0"/>
    <s v="Not Funded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x v="0"/>
    <s v="USD"/>
    <n v="1315715823"/>
    <n v="1313123823"/>
    <b v="0"/>
    <x v="78"/>
    <b v="0"/>
    <s v="music/jazz"/>
    <n v="0"/>
    <s v="Not Funded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s v="USD"/>
    <n v="1280206740"/>
    <n v="1276283655"/>
    <b v="0"/>
    <x v="78"/>
    <b v="0"/>
    <s v="music/jazz"/>
    <n v="0"/>
    <s v="Not Funded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s v="USD"/>
    <n v="1343016000"/>
    <n v="1340296440"/>
    <b v="0"/>
    <x v="22"/>
    <b v="0"/>
    <s v="music/jazz"/>
    <n v="3.2500000000000001E-2"/>
    <s v="Not Funded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s v="GBP"/>
    <n v="1488546319"/>
    <n v="1483362319"/>
    <b v="0"/>
    <x v="81"/>
    <b v="0"/>
    <s v="music/jazz"/>
    <n v="0.22363636363636363"/>
    <s v="Not Funded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s v="USD"/>
    <n v="1390522045"/>
    <n v="1388707645"/>
    <b v="0"/>
    <x v="78"/>
    <b v="0"/>
    <s v="music/jazz"/>
    <n v="0"/>
    <s v="Not Funded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s v="USD"/>
    <n v="1355197047"/>
    <n v="1350009447"/>
    <b v="0"/>
    <x v="84"/>
    <b v="0"/>
    <s v="music/jazz"/>
    <n v="8.5714285714285719E-3"/>
    <s v="Not Funded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s v="USD"/>
    <n v="1336188019"/>
    <n v="1333596019"/>
    <b v="0"/>
    <x v="54"/>
    <b v="0"/>
    <s v="music/jazz"/>
    <n v="6.6066666666666662E-2"/>
    <s v="Not Funded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s v="USD"/>
    <n v="1345918747"/>
    <n v="1343326747"/>
    <b v="0"/>
    <x v="78"/>
    <b v="0"/>
    <s v="music/jazz"/>
    <n v="0"/>
    <s v="Not Funded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s v="USD"/>
    <n v="1330577940"/>
    <n v="1327853914"/>
    <b v="0"/>
    <x v="82"/>
    <b v="0"/>
    <s v="music/jazz"/>
    <n v="5.7692307692307696E-2"/>
    <s v="Not Funded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s v="USD"/>
    <n v="1287723600"/>
    <n v="1284409734"/>
    <b v="0"/>
    <x v="78"/>
    <b v="0"/>
    <s v="music/jazz"/>
    <n v="0"/>
    <s v="Not Funded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s v="USD"/>
    <n v="1405305000"/>
    <n v="1402612730"/>
    <b v="0"/>
    <x v="29"/>
    <b v="0"/>
    <s v="music/jazz"/>
    <n v="6.0000000000000001E-3"/>
    <s v="Not Funded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s v="GBP"/>
    <n v="1417474761"/>
    <n v="1414879161"/>
    <b v="0"/>
    <x v="73"/>
    <b v="0"/>
    <s v="music/jazz"/>
    <n v="5.0256410256410255E-2"/>
    <s v="Not Funded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x v="0"/>
    <s v="USD"/>
    <n v="1355930645"/>
    <n v="1352906645"/>
    <b v="0"/>
    <x v="29"/>
    <b v="0"/>
    <s v="music/jazz"/>
    <n v="5.0000000000000001E-3"/>
    <s v="Not Funded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s v="USD"/>
    <n v="1384448822"/>
    <n v="1381853222"/>
    <b v="0"/>
    <x v="78"/>
    <b v="0"/>
    <s v="music/jazz"/>
    <n v="0"/>
    <s v="Not Funded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s v="USD"/>
    <n v="1323666376"/>
    <n v="1320033976"/>
    <b v="0"/>
    <x v="9"/>
    <b v="0"/>
    <s v="music/jazz"/>
    <n v="0.309"/>
    <s v="Not Funded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s v="USD"/>
    <n v="1412167393"/>
    <n v="1409143393"/>
    <b v="0"/>
    <x v="209"/>
    <b v="0"/>
    <s v="music/jazz"/>
    <n v="0.21037037037037037"/>
    <s v="Not Funded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s v="USD"/>
    <n v="1416614523"/>
    <n v="1414018923"/>
    <b v="0"/>
    <x v="79"/>
    <b v="0"/>
    <s v="music/jazz"/>
    <n v="2.1999999999999999E-2"/>
    <s v="Not Funded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s v="USD"/>
    <n v="1360795069"/>
    <n v="1358203069"/>
    <b v="0"/>
    <x v="41"/>
    <b v="0"/>
    <s v="music/jazz"/>
    <n v="0.109"/>
    <s v="Not Funded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s v="USD"/>
    <n v="1385590111"/>
    <n v="1382994511"/>
    <b v="0"/>
    <x v="81"/>
    <b v="0"/>
    <s v="music/jazz"/>
    <n v="2.6666666666666668E-2"/>
    <s v="Not Funded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s v="USD"/>
    <n v="1278628800"/>
    <n v="1276043330"/>
    <b v="0"/>
    <x v="78"/>
    <b v="0"/>
    <s v="music/jazz"/>
    <n v="0"/>
    <s v="Not Funded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x v="0"/>
    <s v="USD"/>
    <n v="1337024695"/>
    <n v="1334432695"/>
    <b v="0"/>
    <x v="78"/>
    <b v="0"/>
    <s v="music/jazz"/>
    <n v="0"/>
    <s v="Not Funded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x v="0"/>
    <s v="USD"/>
    <n v="1353196800"/>
    <n v="1348864913"/>
    <b v="0"/>
    <x v="33"/>
    <b v="0"/>
    <s v="music/jazz"/>
    <n v="0.10862068965517241"/>
    <s v="Not Funded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s v="USD"/>
    <n v="1333946569"/>
    <n v="1331358169"/>
    <b v="0"/>
    <x v="78"/>
    <b v="0"/>
    <s v="music/jazz"/>
    <n v="0"/>
    <s v="Not Funded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s v="USD"/>
    <n v="1277501520"/>
    <n v="1273874306"/>
    <b v="0"/>
    <x v="81"/>
    <b v="0"/>
    <s v="music/jazz"/>
    <n v="0.38333333333333336"/>
    <s v="Not Funded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s v="GBP"/>
    <n v="1395007200"/>
    <n v="1392021502"/>
    <b v="0"/>
    <x v="63"/>
    <b v="0"/>
    <s v="music/jazz"/>
    <n v="6.5500000000000003E-2"/>
    <s v="Not Funded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x v="0"/>
    <s v="USD"/>
    <n v="1363990545"/>
    <n v="1360106145"/>
    <b v="0"/>
    <x v="209"/>
    <b v="0"/>
    <s v="music/jazz"/>
    <n v="0.14536842105263159"/>
    <s v="Not Funded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s v="USD"/>
    <n v="1399867409"/>
    <n v="1394683409"/>
    <b v="0"/>
    <x v="84"/>
    <b v="0"/>
    <s v="music/jazz"/>
    <n v="0.06"/>
    <s v="Not Funded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s v="CAD"/>
    <n v="1399183200"/>
    <n v="1396633284"/>
    <b v="0"/>
    <x v="209"/>
    <b v="0"/>
    <s v="music/jazz"/>
    <n v="0.30399999999999999"/>
    <s v="Not Funded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s v="USD"/>
    <n v="1454054429"/>
    <n v="1451462429"/>
    <b v="0"/>
    <x v="84"/>
    <b v="0"/>
    <s v="music/jazz"/>
    <n v="1.4285714285714285E-2"/>
    <s v="Not Funded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s v="USD"/>
    <n v="1326916800"/>
    <n v="1323131689"/>
    <b v="0"/>
    <x v="78"/>
    <b v="0"/>
    <s v="music/jazz"/>
    <n v="0"/>
    <s v="Not Funded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s v="USD"/>
    <n v="1383509357"/>
    <n v="1380913757"/>
    <b v="0"/>
    <x v="84"/>
    <b v="0"/>
    <s v="music/jazz"/>
    <n v="1.1428571428571429E-2"/>
    <s v="Not Funded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s v="USD"/>
    <n v="1346585448"/>
    <n v="1343993448"/>
    <b v="0"/>
    <x v="29"/>
    <b v="0"/>
    <s v="music/jazz"/>
    <n v="3.5714285714285713E-3"/>
    <s v="Not Funded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s v="USD"/>
    <n v="1372622280"/>
    <n v="1369246738"/>
    <b v="0"/>
    <x v="84"/>
    <b v="0"/>
    <s v="music/jazz"/>
    <n v="1.4545454545454545E-2"/>
    <s v="Not Funded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s v="USD"/>
    <n v="1439251926"/>
    <n v="1435363926"/>
    <b v="0"/>
    <x v="25"/>
    <b v="0"/>
    <s v="technology/wearables"/>
    <n v="0.17155555555555554"/>
    <s v="Not Funded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s v="USD"/>
    <n v="1486693145"/>
    <n v="1484101145"/>
    <b v="0"/>
    <x v="162"/>
    <b v="0"/>
    <s v="technology/wearables"/>
    <n v="2.3220000000000001E-2"/>
    <s v="Not Funded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s v="USD"/>
    <n v="1455826460"/>
    <n v="1452716060"/>
    <b v="0"/>
    <x v="38"/>
    <b v="0"/>
    <s v="technology/wearables"/>
    <n v="8.9066666666666669E-2"/>
    <s v="Not Funded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x v="0"/>
    <s v="USD"/>
    <n v="1480438905"/>
    <n v="1477843305"/>
    <b v="0"/>
    <x v="8"/>
    <b v="0"/>
    <s v="technology/wearables"/>
    <n v="9.633333333333334E-2"/>
    <s v="Not Funded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s v="USD"/>
    <n v="1460988000"/>
    <n v="1458050450"/>
    <b v="0"/>
    <x v="93"/>
    <b v="0"/>
    <s v="technology/wearables"/>
    <n v="0.13325999999999999"/>
    <s v="Not Funded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x v="6"/>
    <s v="EUR"/>
    <n v="1487462340"/>
    <n v="1482958626"/>
    <b v="0"/>
    <x v="38"/>
    <b v="0"/>
    <s v="technology/wearables"/>
    <n v="2.4840000000000001E-2"/>
    <s v="Not Funded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x v="0"/>
    <s v="USD"/>
    <n v="1473444048"/>
    <n v="1470852048"/>
    <b v="0"/>
    <x v="81"/>
    <b v="0"/>
    <s v="technology/wearables"/>
    <n v="1.9066666666666666E-2"/>
    <s v="Not Funded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s v="USD"/>
    <n v="1467312306"/>
    <n v="1462128306"/>
    <b v="0"/>
    <x v="78"/>
    <b v="0"/>
    <s v="technology/wearables"/>
    <n v="0"/>
    <s v="Not Funded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9"/>
    <s v="EUR"/>
    <n v="1457812364"/>
    <n v="1455220364"/>
    <b v="0"/>
    <x v="22"/>
    <b v="0"/>
    <s v="technology/wearables"/>
    <n v="0.12"/>
    <s v="Not Funded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x v="12"/>
    <s v="EUR"/>
    <n v="1456016576"/>
    <n v="1450832576"/>
    <b v="0"/>
    <x v="63"/>
    <b v="0"/>
    <s v="technology/wearables"/>
    <n v="1.3650000000000001E-2"/>
    <s v="Not Funded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x v="5"/>
    <s v="CAD"/>
    <n v="1453053661"/>
    <n v="1450461661"/>
    <b v="0"/>
    <x v="54"/>
    <b v="0"/>
    <s v="technology/wearables"/>
    <n v="0.28039999999999998"/>
    <s v="Not Funded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x v="0"/>
    <s v="USD"/>
    <n v="1465054872"/>
    <n v="1461166872"/>
    <b v="0"/>
    <x v="212"/>
    <b v="0"/>
    <s v="technology/wearables"/>
    <n v="0.38390000000000002"/>
    <s v="Not Funded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x v="0"/>
    <s v="USD"/>
    <n v="1479483812"/>
    <n v="1476888212"/>
    <b v="0"/>
    <x v="193"/>
    <b v="0"/>
    <s v="technology/wearables"/>
    <n v="0.39942857142857141"/>
    <s v="Not Funded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s v="USD"/>
    <n v="1422158199"/>
    <n v="1419566199"/>
    <b v="0"/>
    <x v="81"/>
    <b v="0"/>
    <s v="technology/wearables"/>
    <n v="8.3999999999999995E-3"/>
    <s v="Not Funded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s v="USD"/>
    <n v="1440100839"/>
    <n v="1436472039"/>
    <b v="0"/>
    <x v="196"/>
    <b v="0"/>
    <s v="technology/wearables"/>
    <n v="0.43406666666666666"/>
    <s v="Not Funded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s v="USD"/>
    <n v="1473750300"/>
    <n v="1470294300"/>
    <b v="0"/>
    <x v="251"/>
    <b v="0"/>
    <s v="technology/wearables"/>
    <n v="5.6613333333333335E-2"/>
    <s v="Not Funded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s v="USD"/>
    <n v="1430081759"/>
    <n v="1424901359"/>
    <b v="0"/>
    <x v="57"/>
    <b v="0"/>
    <s v="technology/wearables"/>
    <n v="1.7219999999999999E-2"/>
    <s v="Not Funded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x v="0"/>
    <s v="USD"/>
    <n v="1479392133"/>
    <n v="1476710133"/>
    <b v="0"/>
    <x v="63"/>
    <b v="0"/>
    <s v="technology/wearables"/>
    <n v="1.9416666666666665E-2"/>
    <s v="Not Funded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s v="USD"/>
    <n v="1428641940"/>
    <n v="1426792563"/>
    <b v="0"/>
    <x v="57"/>
    <b v="0"/>
    <s v="technology/wearables"/>
    <n v="0.11328275684711328"/>
    <s v="Not Funded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s v="USD"/>
    <n v="1421640665"/>
    <n v="1419048665"/>
    <b v="0"/>
    <x v="199"/>
    <b v="0"/>
    <s v="technology/wearables"/>
    <n v="0.3886"/>
    <s v="Not Funded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s v="USD"/>
    <n v="1489500155"/>
    <n v="1485874955"/>
    <b v="0"/>
    <x v="101"/>
    <b v="0"/>
    <s v="technology/wearables"/>
    <n v="0.46100628930817611"/>
    <s v="Not Funded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s v="USD"/>
    <n v="1487617200"/>
    <n v="1483634335"/>
    <b v="0"/>
    <x v="238"/>
    <b v="0"/>
    <s v="technology/wearables"/>
    <n v="0.42188421052631581"/>
    <s v="Not Funded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s v="USD"/>
    <n v="1455210353"/>
    <n v="1451927153"/>
    <b v="0"/>
    <x v="77"/>
    <b v="0"/>
    <s v="technology/wearables"/>
    <n v="0.2848"/>
    <s v="Not Funded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x v="0"/>
    <s v="USD"/>
    <n v="1476717319"/>
    <n v="1473693319"/>
    <b v="0"/>
    <x v="82"/>
    <b v="0"/>
    <s v="technology/wearables"/>
    <n v="1.0771428571428571E-2"/>
    <s v="Not Funded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s v="CAD"/>
    <n v="1441119919"/>
    <n v="1437663919"/>
    <b v="0"/>
    <x v="60"/>
    <b v="0"/>
    <s v="technology/wearables"/>
    <n v="7.9909090909090902E-3"/>
    <s v="Not Funded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s v="USD"/>
    <n v="1477454340"/>
    <n v="1474676646"/>
    <b v="0"/>
    <x v="79"/>
    <b v="0"/>
    <s v="technology/wearables"/>
    <n v="1.192E-2"/>
    <s v="Not Funded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s v="USD"/>
    <n v="1475766932"/>
    <n v="1473174932"/>
    <b v="0"/>
    <x v="209"/>
    <b v="0"/>
    <s v="technology/wearables"/>
    <n v="0.14799999999999999"/>
    <s v="Not Funded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x v="0"/>
    <s v="USD"/>
    <n v="1461301574"/>
    <n v="1456121174"/>
    <b v="0"/>
    <x v="75"/>
    <b v="0"/>
    <s v="technology/wearables"/>
    <n v="0.17810000000000001"/>
    <s v="Not Funded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s v="USD"/>
    <n v="1408134034"/>
    <n v="1405542034"/>
    <b v="0"/>
    <x v="80"/>
    <b v="0"/>
    <s v="technology/wearables"/>
    <n v="1.325E-2"/>
    <s v="Not Funded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x v="14"/>
    <s v="MXN"/>
    <n v="1486624607"/>
    <n v="1483773407"/>
    <b v="0"/>
    <x v="202"/>
    <b v="0"/>
    <s v="technology/wearables"/>
    <n v="0.46666666666666667"/>
    <s v="Not Funded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s v="CAD"/>
    <n v="1485147540"/>
    <n v="1481951853"/>
    <b v="0"/>
    <x v="25"/>
    <b v="0"/>
    <s v="technology/wearables"/>
    <n v="0.4592"/>
    <s v="Not Funded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s v="USD"/>
    <n v="1433178060"/>
    <n v="1429290060"/>
    <b v="0"/>
    <x v="81"/>
    <b v="0"/>
    <s v="technology/wearables"/>
    <n v="2.2599999999999999E-3"/>
    <s v="Not Funded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s v="USD"/>
    <n v="1409813940"/>
    <n v="1407271598"/>
    <b v="0"/>
    <x v="43"/>
    <b v="0"/>
    <s v="technology/wearables"/>
    <n v="0.34625"/>
    <s v="Not Funded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s v="USD"/>
    <n v="1447032093"/>
    <n v="1441844493"/>
    <b v="0"/>
    <x v="22"/>
    <b v="0"/>
    <s v="technology/wearables"/>
    <n v="2.0549999999999999E-2"/>
    <s v="Not Funded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s v="USD"/>
    <n v="1458925156"/>
    <n v="1456336756"/>
    <b v="0"/>
    <x v="83"/>
    <b v="0"/>
    <s v="technology/wearables"/>
    <n v="5.5999999999999999E-3"/>
    <s v="Not Funded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s v="USD"/>
    <n v="1467132185"/>
    <n v="1461948185"/>
    <b v="0"/>
    <x v="54"/>
    <b v="0"/>
    <s v="technology/wearables"/>
    <n v="2.6069999999999999E-2"/>
    <s v="Not Funded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s v="AUD"/>
    <n v="1439515497"/>
    <n v="1435627497"/>
    <b v="0"/>
    <x v="59"/>
    <b v="0"/>
    <s v="technology/wearables"/>
    <n v="1.9259999999999999E-2"/>
    <s v="Not Funded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15"/>
    <s v="EUR"/>
    <n v="1456094197"/>
    <n v="1453502197"/>
    <b v="0"/>
    <x v="8"/>
    <b v="0"/>
    <s v="technology/wearables"/>
    <n v="0.33666666666666667"/>
    <s v="Not Funded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11"/>
    <s v="SEK"/>
    <n v="1456385101"/>
    <n v="1453793101"/>
    <b v="0"/>
    <x v="252"/>
    <b v="0"/>
    <s v="technology/wearables"/>
    <n v="0.5626326718299024"/>
    <s v="Not Funded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s v="USD"/>
    <n v="1466449140"/>
    <n v="1463392828"/>
    <b v="0"/>
    <x v="93"/>
    <b v="0"/>
    <s v="technology/wearables"/>
    <n v="0.82817600000000002"/>
    <s v="Not Funded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s v="USD"/>
    <n v="1417387322"/>
    <n v="1413495722"/>
    <b v="0"/>
    <x v="162"/>
    <b v="0"/>
    <s v="technology/wearables"/>
    <n v="0.14860000000000001"/>
    <s v="Not Funded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s v="USD"/>
    <n v="1407624222"/>
    <n v="1405032222"/>
    <b v="0"/>
    <x v="80"/>
    <b v="0"/>
    <s v="technology/wearables"/>
    <n v="1.2375123751237513E-4"/>
    <s v="Not Funded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x v="0"/>
    <s v="USD"/>
    <n v="1475431486"/>
    <n v="1472839486"/>
    <b v="0"/>
    <x v="83"/>
    <b v="0"/>
    <s v="technology/wearables"/>
    <n v="1.7142857142857143E-4"/>
    <s v="Not Funded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s v="EUR"/>
    <n v="1471985640"/>
    <n v="1469289685"/>
    <b v="0"/>
    <x v="122"/>
    <b v="0"/>
    <s v="technology/wearables"/>
    <n v="0.2950613611721471"/>
    <s v="Not Funded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s v="USD"/>
    <n v="1427507208"/>
    <n v="1424918808"/>
    <b v="0"/>
    <x v="83"/>
    <b v="0"/>
    <s v="technology/wearables"/>
    <n v="1.06E-2"/>
    <s v="Not Funded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12"/>
    <s v="EUR"/>
    <n v="1451602800"/>
    <n v="1449011610"/>
    <b v="0"/>
    <x v="23"/>
    <b v="0"/>
    <s v="technology/wearables"/>
    <n v="6.2933333333333327E-2"/>
    <s v="Not Funded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s v="GBP"/>
    <n v="1452384000"/>
    <n v="1447698300"/>
    <b v="0"/>
    <x v="23"/>
    <b v="0"/>
    <s v="technology/wearables"/>
    <n v="0.1275"/>
    <s v="Not Funded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x v="9"/>
    <s v="EUR"/>
    <n v="1403507050"/>
    <n v="1400051050"/>
    <b v="0"/>
    <x v="14"/>
    <b v="0"/>
    <s v="technology/wearables"/>
    <n v="0.13220000000000001"/>
    <s v="Not Funded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13"/>
    <s v="EUR"/>
    <n v="1475310825"/>
    <n v="1472718825"/>
    <b v="0"/>
    <x v="78"/>
    <b v="0"/>
    <s v="technology/wearables"/>
    <n v="0"/>
    <s v="Not Funded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x v="0"/>
    <s v="USD"/>
    <n v="1475101495"/>
    <n v="1472509495"/>
    <b v="0"/>
    <x v="58"/>
    <b v="0"/>
    <s v="technology/wearables"/>
    <n v="0.16769999999999999"/>
    <s v="Not Funded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s v="USD"/>
    <n v="1409770164"/>
    <n v="1407178164"/>
    <b v="0"/>
    <x v="84"/>
    <b v="0"/>
    <s v="technology/wearables"/>
    <n v="1.0399999999999999E-3"/>
    <s v="Not Funded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s v="GBP"/>
    <n v="1468349460"/>
    <n v="1466186988"/>
    <b v="0"/>
    <x v="63"/>
    <b v="0"/>
    <s v="technology/wearables"/>
    <n v="4.24E-2"/>
    <s v="Not Funded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x v="0"/>
    <s v="USD"/>
    <n v="1462655519"/>
    <n v="1457475119"/>
    <b v="0"/>
    <x v="80"/>
    <b v="0"/>
    <s v="technology/wearables"/>
    <n v="4.6699999999999997E-3"/>
    <s v="Not Funded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s v="USD"/>
    <n v="1478926800"/>
    <n v="1476054568"/>
    <b v="0"/>
    <x v="193"/>
    <b v="0"/>
    <s v="technology/wearables"/>
    <n v="0.25087142857142858"/>
    <s v="Not Funded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s v="USD"/>
    <n v="1417388340"/>
    <n v="1412835530"/>
    <b v="0"/>
    <x v="202"/>
    <b v="0"/>
    <s v="technology/wearables"/>
    <n v="2.3345000000000001E-2"/>
    <s v="Not Funded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s v="USD"/>
    <n v="1417276800"/>
    <n v="1415140480"/>
    <b v="0"/>
    <x v="82"/>
    <b v="0"/>
    <s v="technology/wearables"/>
    <n v="7.2599999999999998E-2"/>
    <s v="Not Funded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x v="0"/>
    <s v="USD"/>
    <n v="1406474820"/>
    <n v="1403902060"/>
    <b v="0"/>
    <x v="81"/>
    <b v="0"/>
    <s v="technology/wearables"/>
    <n v="1.6250000000000001E-2"/>
    <s v="Not Funded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x v="0"/>
    <s v="USD"/>
    <n v="1417145297"/>
    <n v="1414549697"/>
    <b v="0"/>
    <x v="22"/>
    <b v="0"/>
    <s v="technology/wearables"/>
    <n v="1.2999999999999999E-2"/>
    <s v="Not Funded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s v="CAD"/>
    <n v="1447909401"/>
    <n v="1444017801"/>
    <b v="0"/>
    <x v="194"/>
    <b v="0"/>
    <s v="technology/wearables"/>
    <n v="0.58558333333333334"/>
    <s v="Not Funded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s v="CAD"/>
    <n v="1415865720"/>
    <n v="1413270690"/>
    <b v="0"/>
    <x v="244"/>
    <b v="0"/>
    <s v="technology/wearables"/>
    <n v="7.7886666666666673E-2"/>
    <s v="Not Funded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s v="USD"/>
    <n v="1489537560"/>
    <n v="1484357160"/>
    <b v="0"/>
    <x v="79"/>
    <b v="0"/>
    <s v="technology/wearables"/>
    <n v="2.2157147647256063E-2"/>
    <s v="Not Funded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s v="GBP"/>
    <n v="1485796613"/>
    <n v="1481908613"/>
    <b v="0"/>
    <x v="80"/>
    <b v="0"/>
    <s v="technology/wearables"/>
    <n v="1.04"/>
    <s v="Funded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s v="USD"/>
    <n v="1450331940"/>
    <n v="1447777514"/>
    <b v="0"/>
    <x v="19"/>
    <b v="0"/>
    <s v="technology/wearables"/>
    <n v="0.29602960296029601"/>
    <s v="Not Funded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6"/>
    <s v="EUR"/>
    <n v="1489680061"/>
    <n v="1487091661"/>
    <b v="0"/>
    <x v="41"/>
    <b v="0"/>
    <s v="technology/wearables"/>
    <n v="0.16055"/>
    <s v="Not Funded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s v="USD"/>
    <n v="1455814827"/>
    <n v="1453222827"/>
    <b v="0"/>
    <x v="195"/>
    <b v="0"/>
    <s v="technology/wearables"/>
    <n v="0.82208000000000003"/>
    <s v="Not Funded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s v="USD"/>
    <n v="1446217183"/>
    <n v="1443538783"/>
    <b v="0"/>
    <x v="253"/>
    <b v="0"/>
    <s v="technology/wearables"/>
    <n v="0.75051000000000001"/>
    <s v="Not Funded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s v="USD"/>
    <n v="1418368260"/>
    <n v="1417654672"/>
    <b v="0"/>
    <x v="22"/>
    <b v="0"/>
    <s v="technology/wearables"/>
    <n v="5.8500000000000003E-2"/>
    <s v="Not Funded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s v="USD"/>
    <n v="1481727623"/>
    <n v="1478095223"/>
    <b v="0"/>
    <x v="88"/>
    <b v="0"/>
    <s v="technology/wearables"/>
    <n v="0.44319999999999998"/>
    <s v="Not Funded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4"/>
    <s v="MXN"/>
    <n v="1482953115"/>
    <n v="1480361115"/>
    <b v="0"/>
    <x v="29"/>
    <b v="0"/>
    <s v="technology/wearables"/>
    <n v="2.6737967914438501E-3"/>
    <s v="Not Funded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s v="USD"/>
    <n v="1466346646"/>
    <n v="1463754646"/>
    <b v="0"/>
    <x v="21"/>
    <b v="0"/>
    <s v="technology/wearables"/>
    <n v="0.1313"/>
    <s v="Not Funded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s v="USD"/>
    <n v="1473044340"/>
    <n v="1468180462"/>
    <b v="0"/>
    <x v="80"/>
    <b v="0"/>
    <s v="technology/wearables"/>
    <n v="1.9088937093275488E-3"/>
    <s v="Not Funded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s v="USD"/>
    <n v="1418938395"/>
    <n v="1415050395"/>
    <b v="0"/>
    <x v="29"/>
    <b v="0"/>
    <s v="technology/wearables"/>
    <n v="3.7499999999999999E-3"/>
    <s v="Not Funded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s v="USD"/>
    <n v="1485254052"/>
    <n v="1481366052"/>
    <b v="0"/>
    <x v="254"/>
    <b v="0"/>
    <s v="technology/wearables"/>
    <n v="215.35021"/>
    <s v="Funded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s v="USD"/>
    <n v="1451419200"/>
    <n v="1449000056"/>
    <b v="0"/>
    <x v="240"/>
    <b v="0"/>
    <s v="technology/wearables"/>
    <n v="0.34527999999999998"/>
    <s v="Not Funded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x v="0"/>
    <s v="USD"/>
    <n v="1420070615"/>
    <n v="1415750615"/>
    <b v="0"/>
    <x v="38"/>
    <b v="0"/>
    <s v="technology/wearables"/>
    <n v="0.30599999999999999"/>
    <s v="Not Funded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6"/>
    <s v="CHF"/>
    <n v="1448489095"/>
    <n v="1445893495"/>
    <b v="0"/>
    <x v="79"/>
    <b v="0"/>
    <s v="technology/wearables"/>
    <n v="2.6666666666666668E-2"/>
    <s v="Not Funded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s v="USD"/>
    <n v="1459992856"/>
    <n v="1456108456"/>
    <b v="0"/>
    <x v="44"/>
    <b v="0"/>
    <s v="technology/wearables"/>
    <n v="2.8420000000000001E-2"/>
    <s v="Not Funded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s v="USD"/>
    <n v="1448125935"/>
    <n v="1444666335"/>
    <b v="0"/>
    <x v="255"/>
    <b v="0"/>
    <s v="technology/wearables"/>
    <n v="0.22878799999999999"/>
    <s v="Not Funded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x v="0"/>
    <s v="USD"/>
    <n v="1468496933"/>
    <n v="1465904933"/>
    <b v="0"/>
    <x v="63"/>
    <b v="0"/>
    <s v="technology/wearables"/>
    <n v="3.1050000000000001E-2"/>
    <s v="Not Funded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s v="USD"/>
    <n v="1423092149"/>
    <n v="1420500149"/>
    <b v="0"/>
    <x v="256"/>
    <b v="0"/>
    <s v="technology/wearables"/>
    <n v="0.47333333333333333"/>
    <s v="Not Funded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s v="CAD"/>
    <n v="1433206020"/>
    <n v="1430617209"/>
    <b v="0"/>
    <x v="209"/>
    <b v="1"/>
    <s v="music/electronic music"/>
    <n v="2.0554838709677421"/>
    <s v="Funded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s v="USD"/>
    <n v="1445054400"/>
    <n v="1443074571"/>
    <b v="1"/>
    <x v="257"/>
    <b v="1"/>
    <s v="music/electronic music"/>
    <n v="3.5180366666666667"/>
    <s v="Funded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x v="0"/>
    <s v="USD"/>
    <n v="1431876677"/>
    <n v="1429284677"/>
    <b v="1"/>
    <x v="142"/>
    <b v="1"/>
    <s v="music/electronic music"/>
    <n v="1.149"/>
    <s v="Funded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s v="GBP"/>
    <n v="1434837861"/>
    <n v="1432245861"/>
    <b v="0"/>
    <x v="132"/>
    <b v="1"/>
    <s v="music/electronic music"/>
    <n v="2.3715000000000002"/>
    <s v="Funded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11"/>
    <s v="SEK"/>
    <n v="1454248563"/>
    <n v="1451656563"/>
    <b v="1"/>
    <x v="42"/>
    <b v="1"/>
    <s v="music/electronic music"/>
    <n v="1.1863774999999999"/>
    <s v="Funded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x v="0"/>
    <s v="USD"/>
    <n v="1426532437"/>
    <n v="1423944037"/>
    <b v="1"/>
    <x v="258"/>
    <b v="1"/>
    <s v="music/electronic music"/>
    <n v="1.099283142857143"/>
    <s v="Funded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s v="GBP"/>
    <n v="1459414016"/>
    <n v="1456480016"/>
    <b v="1"/>
    <x v="259"/>
    <b v="1"/>
    <s v="music/electronic music"/>
    <n v="1.0000828571428571"/>
    <s v="Funded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s v="USD"/>
    <n v="1414025347"/>
    <n v="1411433347"/>
    <b v="1"/>
    <x v="112"/>
    <b v="1"/>
    <s v="music/electronic music"/>
    <n v="1.0309292094387414"/>
    <s v="Funded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s v="GBP"/>
    <n v="1488830400"/>
    <n v="1484924605"/>
    <b v="1"/>
    <x v="260"/>
    <b v="1"/>
    <s v="music/electronic music"/>
    <n v="1.1727000000000001"/>
    <s v="Funded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x v="11"/>
    <s v="SEK"/>
    <n v="1428184740"/>
    <n v="1423501507"/>
    <b v="0"/>
    <x v="261"/>
    <b v="1"/>
    <s v="music/electronic music"/>
    <n v="1.1175999999999999"/>
    <s v="Funded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x v="0"/>
    <s v="USD"/>
    <n v="1473680149"/>
    <n v="1472470549"/>
    <b v="0"/>
    <x v="180"/>
    <b v="1"/>
    <s v="music/electronic music"/>
    <n v="3.4209999999999998"/>
    <s v="Funded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s v="USD"/>
    <n v="1450290010"/>
    <n v="1447698010"/>
    <b v="0"/>
    <x v="221"/>
    <b v="1"/>
    <s v="music/electronic music"/>
    <n v="1.0740000000000001"/>
    <s v="Funded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x v="0"/>
    <s v="USD"/>
    <n v="1466697625"/>
    <n v="1464105625"/>
    <b v="0"/>
    <x v="93"/>
    <b v="1"/>
    <s v="music/electronic music"/>
    <n v="1.0849703703703704"/>
    <s v="Funded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s v="GBP"/>
    <n v="1481564080"/>
    <n v="1479144880"/>
    <b v="0"/>
    <x v="74"/>
    <b v="1"/>
    <s v="music/electronic music"/>
    <n v="1.0286144578313252"/>
    <s v="Funded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s v="USD"/>
    <n v="1470369540"/>
    <n v="1467604804"/>
    <b v="0"/>
    <x v="262"/>
    <b v="1"/>
    <s v="music/electronic music"/>
    <n v="1.3000180000000001"/>
    <s v="Funded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s v="USD"/>
    <n v="1423668220"/>
    <n v="1421076220"/>
    <b v="0"/>
    <x v="88"/>
    <b v="1"/>
    <s v="music/electronic music"/>
    <n v="1.0765217391304347"/>
    <s v="Funded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s v="USD"/>
    <n v="1357545600"/>
    <n v="1354790790"/>
    <b v="0"/>
    <x v="263"/>
    <b v="1"/>
    <s v="music/electronic music"/>
    <n v="1.1236044444444444"/>
    <s v="Funded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s v="USD"/>
    <n v="1431925200"/>
    <n v="1429991062"/>
    <b v="0"/>
    <x v="64"/>
    <b v="1"/>
    <s v="music/electronic music"/>
    <n v="1.0209999999999999"/>
    <s v="Funded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s v="USD"/>
    <n v="1458362023"/>
    <n v="1455773623"/>
    <b v="0"/>
    <x v="42"/>
    <b v="1"/>
    <s v="music/electronic music"/>
    <n v="1.4533333333333334"/>
    <s v="Funded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s v="USD"/>
    <n v="1481615940"/>
    <n v="1479436646"/>
    <b v="0"/>
    <x v="209"/>
    <b v="1"/>
    <s v="music/electronic music"/>
    <n v="1.282"/>
    <s v="Funded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s v="USD"/>
    <n v="1472317209"/>
    <n v="1469725209"/>
    <b v="0"/>
    <x v="29"/>
    <b v="0"/>
    <s v="journalism/audio"/>
    <n v="2.9411764705882353E-3"/>
    <s v="Not Funded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s v="USD"/>
    <n v="1406769992"/>
    <n v="1405041992"/>
    <b v="0"/>
    <x v="78"/>
    <b v="0"/>
    <s v="journalism/audio"/>
    <n v="0"/>
    <s v="Not Funded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s v="USD"/>
    <n v="1410516000"/>
    <n v="1406824948"/>
    <b v="0"/>
    <x v="29"/>
    <b v="0"/>
    <s v="journalism/audio"/>
    <n v="1.5384615384615385E-2"/>
    <s v="Not Funded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s v="USD"/>
    <n v="1432101855"/>
    <n v="1429509855"/>
    <b v="0"/>
    <x v="264"/>
    <b v="0"/>
    <s v="journalism/audio"/>
    <n v="8.5370000000000001E-2"/>
    <s v="Not Funded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s v="USD"/>
    <n v="1425587220"/>
    <n v="1420668801"/>
    <b v="0"/>
    <x v="84"/>
    <b v="0"/>
    <s v="journalism/audio"/>
    <n v="8.571428571428571E-4"/>
    <s v="Not Funded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s v="USD"/>
    <n v="1408827550"/>
    <n v="1406235550"/>
    <b v="0"/>
    <x v="22"/>
    <b v="0"/>
    <s v="journalism/audio"/>
    <n v="2.6599999999999999E-2"/>
    <s v="Not Funded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12"/>
    <s v="EUR"/>
    <n v="1451161560"/>
    <n v="1447273560"/>
    <b v="0"/>
    <x v="78"/>
    <b v="0"/>
    <s v="journalism/audio"/>
    <n v="0"/>
    <s v="Not Funded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s v="USD"/>
    <n v="1415219915"/>
    <n v="1412624315"/>
    <b v="0"/>
    <x v="29"/>
    <b v="0"/>
    <s v="journalism/audio"/>
    <n v="5.0000000000000001E-4"/>
    <s v="Not Funded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s v="USD"/>
    <n v="1474766189"/>
    <n v="1471310189"/>
    <b v="0"/>
    <x v="80"/>
    <b v="0"/>
    <s v="journalism/audio"/>
    <n v="1.4133333333333333E-2"/>
    <s v="Not Funded"/>
    <n v="53"/>
    <x v="5"/>
    <s v="audio"/>
    <x v="1048"/>
    <x v="1048"/>
  </r>
  <r>
    <n v="1049"/>
    <s v="J1 (Canceled)"/>
    <s v="------"/>
    <n v="12000"/>
    <n v="0"/>
    <x v="1"/>
    <s v="US"/>
    <x v="0"/>
    <s v="USD"/>
    <n v="1455272445"/>
    <n v="1452680445"/>
    <b v="0"/>
    <x v="78"/>
    <b v="0"/>
    <s v="journalism/audio"/>
    <n v="0"/>
    <s v="Not Funded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x v="0"/>
    <s v="USD"/>
    <n v="1442257677"/>
    <n v="1439665677"/>
    <b v="0"/>
    <x v="78"/>
    <b v="0"/>
    <s v="journalism/audio"/>
    <n v="0"/>
    <s v="Not Funded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s v="USD"/>
    <n v="1409098825"/>
    <n v="1406679625"/>
    <b v="0"/>
    <x v="78"/>
    <b v="0"/>
    <s v="journalism/audio"/>
    <n v="0"/>
    <s v="Not Funded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s v="USD"/>
    <n v="1465243740"/>
    <n v="1461438495"/>
    <b v="0"/>
    <x v="78"/>
    <b v="0"/>
    <s v="journalism/audio"/>
    <n v="0"/>
    <s v="Not Funded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s v="USD"/>
    <n v="1488773332"/>
    <n v="1486613332"/>
    <b v="0"/>
    <x v="29"/>
    <b v="0"/>
    <s v="journalism/audio"/>
    <n v="0.01"/>
    <s v="Not Funded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s v="USD"/>
    <n v="1407708000"/>
    <n v="1405110399"/>
    <b v="0"/>
    <x v="78"/>
    <b v="0"/>
    <s v="journalism/audio"/>
    <n v="0"/>
    <s v="Not Funded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s v="USD"/>
    <n v="1457394545"/>
    <n v="1454802545"/>
    <b v="0"/>
    <x v="78"/>
    <b v="0"/>
    <s v="journalism/audio"/>
    <n v="0"/>
    <s v="Not Funded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s v="USD"/>
    <n v="1429892177"/>
    <n v="1424711777"/>
    <b v="0"/>
    <x v="78"/>
    <b v="0"/>
    <s v="journalism/audio"/>
    <n v="0"/>
    <s v="Not Funded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s v="USD"/>
    <n v="1480888483"/>
    <n v="1478292883"/>
    <b v="0"/>
    <x v="78"/>
    <b v="0"/>
    <s v="journalism/audio"/>
    <n v="0"/>
    <s v="Not Funded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s v="USD"/>
    <n v="1427328000"/>
    <n v="1423777043"/>
    <b v="0"/>
    <x v="78"/>
    <b v="0"/>
    <s v="journalism/audio"/>
    <n v="0"/>
    <s v="Not Funded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x v="0"/>
    <s v="USD"/>
    <n v="1426269456"/>
    <n v="1423681056"/>
    <b v="0"/>
    <x v="78"/>
    <b v="0"/>
    <s v="journalism/audio"/>
    <n v="0"/>
    <s v="Not Funded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s v="USD"/>
    <n v="1429134893"/>
    <n v="1426542893"/>
    <b v="0"/>
    <x v="29"/>
    <b v="0"/>
    <s v="journalism/audio"/>
    <n v="0.01"/>
    <s v="Not Funded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x v="0"/>
    <s v="USD"/>
    <n v="1462150800"/>
    <n v="1456987108"/>
    <b v="0"/>
    <x v="78"/>
    <b v="0"/>
    <s v="journalism/audio"/>
    <n v="0"/>
    <s v="Not Funded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x v="0"/>
    <s v="USD"/>
    <n v="1468351341"/>
    <n v="1467746541"/>
    <b v="0"/>
    <x v="80"/>
    <b v="0"/>
    <s v="journalism/audio"/>
    <n v="0.95477386934673369"/>
    <s v="Not Funded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s v="USD"/>
    <n v="1472604262"/>
    <n v="1470012262"/>
    <b v="0"/>
    <x v="78"/>
    <b v="0"/>
    <s v="journalism/audio"/>
    <n v="0"/>
    <s v="Not Funded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s v="USD"/>
    <n v="1373174903"/>
    <n v="1369286903"/>
    <b v="0"/>
    <x v="252"/>
    <b v="0"/>
    <s v="games/video games"/>
    <n v="8.9744444444444446E-2"/>
    <s v="Not Funded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s v="AUD"/>
    <n v="1392800922"/>
    <n v="1390381722"/>
    <b v="0"/>
    <x v="81"/>
    <b v="0"/>
    <s v="games/video games"/>
    <n v="2.7E-2"/>
    <s v="Not Funded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s v="USD"/>
    <n v="1375657582"/>
    <n v="1371769582"/>
    <b v="0"/>
    <x v="265"/>
    <b v="0"/>
    <s v="games/video games"/>
    <n v="3.3673333333333333E-2"/>
    <s v="Not Funded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s v="USD"/>
    <n v="1387657931"/>
    <n v="1385065931"/>
    <b v="0"/>
    <x v="73"/>
    <b v="0"/>
    <s v="games/video games"/>
    <n v="0.26"/>
    <s v="Not Funded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s v="USD"/>
    <n v="1460274864"/>
    <n v="1457686464"/>
    <b v="0"/>
    <x v="80"/>
    <b v="0"/>
    <s v="games/video games"/>
    <n v="1.5E-3"/>
    <s v="Not Funded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s v="USD"/>
    <n v="1385447459"/>
    <n v="1382679059"/>
    <b v="0"/>
    <x v="64"/>
    <b v="0"/>
    <s v="games/video games"/>
    <n v="0.38636363636363635"/>
    <s v="Not Funded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s v="USD"/>
    <n v="1349050622"/>
    <n v="1347322622"/>
    <b v="0"/>
    <x v="84"/>
    <b v="0"/>
    <s v="games/video games"/>
    <n v="7.0000000000000001E-3"/>
    <s v="Not Funded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x v="10"/>
    <s v="NOK"/>
    <n v="1447787093"/>
    <n v="1445191493"/>
    <b v="0"/>
    <x v="78"/>
    <b v="0"/>
    <s v="games/video games"/>
    <n v="0"/>
    <s v="Not Funded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s v="USD"/>
    <n v="1391630297"/>
    <n v="1389038297"/>
    <b v="0"/>
    <x v="80"/>
    <b v="0"/>
    <s v="games/video games"/>
    <n v="6.8000000000000005E-4"/>
    <s v="Not Funded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x v="0"/>
    <s v="USD"/>
    <n v="1318806541"/>
    <n v="1316214541"/>
    <b v="0"/>
    <x v="29"/>
    <b v="0"/>
    <s v="games/video games"/>
    <n v="1.3333333333333334E-2"/>
    <s v="Not Funded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s v="USD"/>
    <n v="1388808545"/>
    <n v="1386216545"/>
    <b v="0"/>
    <x v="209"/>
    <b v="0"/>
    <s v="games/video games"/>
    <n v="6.3092592592592589E-2"/>
    <s v="Not Funded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x v="0"/>
    <s v="USD"/>
    <n v="1336340516"/>
    <n v="1333748516"/>
    <b v="0"/>
    <x v="83"/>
    <b v="0"/>
    <s v="games/video games"/>
    <n v="4.4999999999999998E-2"/>
    <s v="Not Funded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s v="USD"/>
    <n v="1410426250"/>
    <n v="1405674250"/>
    <b v="0"/>
    <x v="266"/>
    <b v="0"/>
    <s v="games/video games"/>
    <n v="0.62765333333333329"/>
    <s v="Not Funded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s v="USD"/>
    <n v="1452744011"/>
    <n v="1450152011"/>
    <b v="0"/>
    <x v="157"/>
    <b v="0"/>
    <s v="games/video games"/>
    <n v="0.29376000000000002"/>
    <s v="Not Funded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s v="USD"/>
    <n v="1311309721"/>
    <n v="1307421721"/>
    <b v="0"/>
    <x v="81"/>
    <b v="0"/>
    <s v="games/video games"/>
    <n v="7.4999999999999997E-2"/>
    <s v="Not Funded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12"/>
    <s v="EUR"/>
    <n v="1463232936"/>
    <n v="1461072936"/>
    <b v="0"/>
    <x v="59"/>
    <b v="0"/>
    <s v="games/video games"/>
    <n v="2.6076923076923077E-2"/>
    <s v="Not Funded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x v="0"/>
    <s v="USD"/>
    <n v="1399778333"/>
    <n v="1397186333"/>
    <b v="0"/>
    <x v="15"/>
    <b v="0"/>
    <s v="games/video games"/>
    <n v="9.1050000000000006E-2"/>
    <s v="Not Funded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x v="0"/>
    <s v="USD"/>
    <n v="1422483292"/>
    <n v="1419891292"/>
    <b v="0"/>
    <x v="80"/>
    <b v="0"/>
    <s v="games/video games"/>
    <n v="1.7647058823529413E-4"/>
    <s v="Not Funded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s v="USD"/>
    <n v="1344635088"/>
    <n v="1342043088"/>
    <b v="0"/>
    <x v="83"/>
    <b v="0"/>
    <s v="games/video games"/>
    <n v="5.5999999999999999E-3"/>
    <s v="Not Funded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s v="CAD"/>
    <n v="1406994583"/>
    <n v="1401810583"/>
    <b v="0"/>
    <x v="29"/>
    <b v="0"/>
    <s v="games/video games"/>
    <n v="8.2000000000000007E-3"/>
    <s v="Not Funded"/>
    <n v="410"/>
    <x v="6"/>
    <s v="video games"/>
    <x v="1083"/>
    <x v="1083"/>
  </r>
  <r>
    <n v="1084"/>
    <s v="My own channel"/>
    <s v="I want to start my own channel for gaming"/>
    <n v="550"/>
    <n v="0"/>
    <x v="2"/>
    <s v="US"/>
    <x v="0"/>
    <s v="USD"/>
    <n v="1407534804"/>
    <n v="1404942804"/>
    <b v="0"/>
    <x v="78"/>
    <b v="0"/>
    <s v="games/video games"/>
    <n v="0"/>
    <s v="Not Funded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x v="5"/>
    <s v="CAD"/>
    <n v="1457967975"/>
    <n v="1455379575"/>
    <b v="0"/>
    <x v="82"/>
    <b v="0"/>
    <s v="games/video games"/>
    <n v="3.4200000000000001E-2"/>
    <s v="Not Funded"/>
    <n v="114"/>
    <x v="6"/>
    <s v="video games"/>
    <x v="1085"/>
    <x v="1085"/>
  </r>
  <r>
    <n v="1086"/>
    <s v="Cyber Universe Online"/>
    <s v="Humanity's future in the Galaxy"/>
    <n v="18000"/>
    <n v="15"/>
    <x v="2"/>
    <s v="US"/>
    <x v="0"/>
    <s v="USD"/>
    <n v="1408913291"/>
    <n v="1406321291"/>
    <b v="0"/>
    <x v="84"/>
    <b v="0"/>
    <s v="games/video games"/>
    <n v="8.3333333333333339E-4"/>
    <s v="Not Funded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s v="USD"/>
    <n v="1402852087"/>
    <n v="1400260087"/>
    <b v="0"/>
    <x v="78"/>
    <b v="0"/>
    <s v="games/video games"/>
    <n v="0"/>
    <s v="Not Funded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x v="0"/>
    <s v="USD"/>
    <n v="1398366667"/>
    <n v="1395774667"/>
    <b v="0"/>
    <x v="206"/>
    <b v="0"/>
    <s v="games/video games"/>
    <n v="0.14182977777777778"/>
    <s v="Not Funded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x v="6"/>
    <s v="EUR"/>
    <n v="1435293175"/>
    <n v="1432701175"/>
    <b v="0"/>
    <x v="72"/>
    <b v="0"/>
    <s v="games/video games"/>
    <n v="7.8266666666666665E-2"/>
    <s v="Not Funded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s v="AUD"/>
    <n v="1432873653"/>
    <n v="1430281653"/>
    <b v="0"/>
    <x v="29"/>
    <b v="0"/>
    <s v="games/video games"/>
    <n v="3.8464497269020693E-4"/>
    <s v="Not Funded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s v="GBP"/>
    <n v="1460313672"/>
    <n v="1457725272"/>
    <b v="0"/>
    <x v="84"/>
    <b v="0"/>
    <s v="games/video games"/>
    <n v="0.125"/>
    <s v="Not Funded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s v="USD"/>
    <n v="1357432638"/>
    <n v="1354840638"/>
    <b v="0"/>
    <x v="63"/>
    <b v="0"/>
    <s v="games/video games"/>
    <n v="1.0500000000000001E-2"/>
    <s v="Not Funded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s v="CAD"/>
    <n v="1455232937"/>
    <n v="1453936937"/>
    <b v="0"/>
    <x v="80"/>
    <b v="0"/>
    <s v="games/video games"/>
    <n v="0.14083333333333334"/>
    <s v="Not Funded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s v="USD"/>
    <n v="1318180033"/>
    <n v="1315588033"/>
    <b v="0"/>
    <x v="74"/>
    <b v="0"/>
    <s v="games/video games"/>
    <n v="0.18300055555555556"/>
    <s v="Not Funded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s v="USD"/>
    <n v="1377867220"/>
    <n v="1375275220"/>
    <b v="0"/>
    <x v="225"/>
    <b v="0"/>
    <s v="games/video games"/>
    <n v="5.0347999999999997E-2"/>
    <s v="Not Funded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s v="USD"/>
    <n v="1412393400"/>
    <n v="1409747154"/>
    <b v="0"/>
    <x v="60"/>
    <b v="0"/>
    <s v="games/video games"/>
    <n v="0.17933333333333334"/>
    <s v="Not Funded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x v="0"/>
    <s v="USD"/>
    <n v="1393786877"/>
    <n v="1390330877"/>
    <b v="0"/>
    <x v="63"/>
    <b v="0"/>
    <s v="games/video games"/>
    <n v="4.6999999999999999E-4"/>
    <s v="Not Funded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x v="0"/>
    <s v="USD"/>
    <n v="1397413095"/>
    <n v="1394821095"/>
    <b v="0"/>
    <x v="19"/>
    <b v="0"/>
    <s v="games/video games"/>
    <n v="7.2120000000000004E-2"/>
    <s v="Not Funded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s v="GBP"/>
    <n v="1431547468"/>
    <n v="1428955468"/>
    <b v="0"/>
    <x v="29"/>
    <b v="0"/>
    <s v="games/video games"/>
    <n v="5.0000000000000001E-3"/>
    <s v="Not Funded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12"/>
    <s v="EUR"/>
    <n v="1455417571"/>
    <n v="1452825571"/>
    <b v="0"/>
    <x v="73"/>
    <b v="0"/>
    <s v="games/video games"/>
    <n v="2.5000000000000001E-2"/>
    <s v="Not Funded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x v="0"/>
    <s v="USD"/>
    <n v="1468519920"/>
    <n v="1466188338"/>
    <b v="0"/>
    <x v="79"/>
    <b v="0"/>
    <s v="games/video games"/>
    <n v="4.0999999999999999E-4"/>
    <s v="Not Funded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s v="USD"/>
    <n v="1386568740"/>
    <n v="1383095125"/>
    <b v="0"/>
    <x v="54"/>
    <b v="0"/>
    <s v="games/video games"/>
    <n v="5.3124999999999999E-2"/>
    <s v="Not Funded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s v="USD"/>
    <n v="1466227190"/>
    <n v="1461043190"/>
    <b v="0"/>
    <x v="41"/>
    <b v="0"/>
    <s v="games/video games"/>
    <n v="1.6199999999999999E-2"/>
    <s v="Not Funded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s v="GBP"/>
    <n v="1402480221"/>
    <n v="1399888221"/>
    <b v="0"/>
    <x v="77"/>
    <b v="0"/>
    <s v="games/video games"/>
    <n v="4.9516666666666667E-2"/>
    <s v="Not Funded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s v="USD"/>
    <n v="1395627327"/>
    <n v="1393038927"/>
    <b v="0"/>
    <x v="9"/>
    <b v="0"/>
    <s v="games/video games"/>
    <n v="1.5900000000000001E-3"/>
    <s v="Not Funded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s v="USD"/>
    <n v="1333557975"/>
    <n v="1330969575"/>
    <b v="0"/>
    <x v="63"/>
    <b v="0"/>
    <s v="games/video games"/>
    <n v="0.41249999999999998"/>
    <s v="Not Funded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s v="USD"/>
    <n v="1406148024"/>
    <n v="1403556024"/>
    <b v="0"/>
    <x v="78"/>
    <b v="0"/>
    <s v="games/video games"/>
    <n v="0"/>
    <s v="Not Funded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s v="USD"/>
    <n v="1334326635"/>
    <n v="1329146235"/>
    <b v="0"/>
    <x v="64"/>
    <b v="0"/>
    <s v="games/video games"/>
    <n v="2.93E-2"/>
    <s v="Not Funded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s v="USD"/>
    <n v="1479495790"/>
    <n v="1476900190"/>
    <b v="0"/>
    <x v="83"/>
    <b v="0"/>
    <s v="games/video games"/>
    <n v="4.4999999999999997E-3"/>
    <s v="Not Funded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s v="USD"/>
    <n v="1354919022"/>
    <n v="1352327022"/>
    <b v="0"/>
    <x v="202"/>
    <b v="0"/>
    <s v="games/video games"/>
    <n v="5.1000000000000004E-3"/>
    <s v="Not Funded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s v="USD"/>
    <n v="1452228790"/>
    <n v="1449636790"/>
    <b v="0"/>
    <x v="29"/>
    <b v="0"/>
    <s v="games/video games"/>
    <n v="4.0000000000000002E-4"/>
    <s v="Not Funded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s v="USD"/>
    <n v="1421656200"/>
    <n v="1416507211"/>
    <b v="0"/>
    <x v="267"/>
    <b v="0"/>
    <s v="games/video games"/>
    <n v="0.35537409090909089"/>
    <s v="Not Funded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s v="GBP"/>
    <n v="1408058820"/>
    <n v="1405466820"/>
    <b v="0"/>
    <x v="29"/>
    <b v="0"/>
    <s v="games/video games"/>
    <n v="5.0000000000000001E-3"/>
    <s v="Not Funded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s v="GBP"/>
    <n v="1381306687"/>
    <n v="1378714687"/>
    <b v="0"/>
    <x v="83"/>
    <b v="0"/>
    <s v="games/video games"/>
    <n v="1.6666666666666668E-3"/>
    <s v="Not Funded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s v="USD"/>
    <n v="1459352495"/>
    <n v="1456764095"/>
    <b v="0"/>
    <x v="80"/>
    <b v="0"/>
    <s v="games/video games"/>
    <n v="1.325E-3"/>
    <s v="Not Funded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x v="0"/>
    <s v="USD"/>
    <n v="1339273208"/>
    <n v="1334089208"/>
    <b v="0"/>
    <x v="73"/>
    <b v="0"/>
    <s v="games/video games"/>
    <n v="3.5704000000000004E-4"/>
    <s v="Not Funded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x v="12"/>
    <s v="EUR"/>
    <n v="1451053313"/>
    <n v="1448461313"/>
    <b v="0"/>
    <x v="22"/>
    <b v="0"/>
    <s v="games/video games"/>
    <n v="8.3000000000000004E-2"/>
    <s v="Not Funded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s v="AUD"/>
    <n v="1396666779"/>
    <n v="1394078379"/>
    <b v="0"/>
    <x v="83"/>
    <b v="0"/>
    <s v="games/video games"/>
    <n v="2.4222222222222221E-2"/>
    <s v="Not Funded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s v="USD"/>
    <n v="1396810864"/>
    <n v="1395687664"/>
    <b v="0"/>
    <x v="29"/>
    <b v="0"/>
    <s v="games/video games"/>
    <n v="2.3809523809523812E-3"/>
    <s v="Not Funded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x v="0"/>
    <s v="USD"/>
    <n v="1319835400"/>
    <n v="1315947400"/>
    <b v="0"/>
    <x v="78"/>
    <b v="0"/>
    <s v="games/video games"/>
    <n v="0"/>
    <s v="Not Funded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x v="0"/>
    <s v="USD"/>
    <n v="1457904316"/>
    <n v="1455315916"/>
    <b v="0"/>
    <x v="81"/>
    <b v="0"/>
    <s v="games/video games"/>
    <n v="1.16E-4"/>
    <s v="Not Funded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s v="GBP"/>
    <n v="1369932825"/>
    <n v="1368723225"/>
    <b v="0"/>
    <x v="78"/>
    <b v="0"/>
    <s v="games/video games"/>
    <n v="0"/>
    <s v="Not Funded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s v="USD"/>
    <n v="1397910848"/>
    <n v="1395318848"/>
    <b v="0"/>
    <x v="83"/>
    <b v="0"/>
    <s v="games/video games"/>
    <n v="2.2000000000000001E-3"/>
    <s v="Not Funded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s v="USD"/>
    <n v="1430409651"/>
    <n v="1427817651"/>
    <b v="0"/>
    <x v="63"/>
    <b v="0"/>
    <s v="games/mobile games"/>
    <n v="4.7222222222222223E-3"/>
    <s v="Not Funded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s v="GBP"/>
    <n v="1443193130"/>
    <n v="1438009130"/>
    <b v="0"/>
    <x v="78"/>
    <b v="0"/>
    <s v="games/mobile games"/>
    <n v="0"/>
    <s v="Not Funded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x v="0"/>
    <s v="USD"/>
    <n v="1468482694"/>
    <n v="1465890694"/>
    <b v="0"/>
    <x v="84"/>
    <b v="0"/>
    <s v="games/mobile games"/>
    <n v="5.0000000000000001E-3"/>
    <s v="Not Funded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s v="USD"/>
    <n v="1416000600"/>
    <n v="1413318600"/>
    <b v="0"/>
    <x v="23"/>
    <b v="0"/>
    <s v="games/mobile games"/>
    <n v="1.6714285714285713E-2"/>
    <s v="Not Funded"/>
    <n v="25.434782608695652"/>
    <x v="6"/>
    <s v="mobile games"/>
    <x v="1127"/>
    <x v="1127"/>
  </r>
  <r>
    <n v="1128"/>
    <s v="Flying Turds"/>
    <s v="#havingfunFTW"/>
    <n v="1000"/>
    <n v="1"/>
    <x v="2"/>
    <s v="GB"/>
    <x v="1"/>
    <s v="GBP"/>
    <n v="1407425717"/>
    <n v="1404833717"/>
    <b v="0"/>
    <x v="29"/>
    <b v="0"/>
    <s v="games/mobile games"/>
    <n v="1E-3"/>
    <s v="Not Funded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s v="USD"/>
    <n v="1465107693"/>
    <n v="1462515693"/>
    <b v="0"/>
    <x v="84"/>
    <b v="0"/>
    <s v="games/mobile games"/>
    <n v="1.0499999999999999E-3"/>
    <s v="Not Funded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s v="USD"/>
    <n v="1416963300"/>
    <n v="1411775700"/>
    <b v="0"/>
    <x v="83"/>
    <b v="0"/>
    <s v="games/mobile games"/>
    <n v="2.2000000000000001E-3"/>
    <s v="Not Funded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s v="AUD"/>
    <n v="1450993668"/>
    <n v="1448401668"/>
    <b v="0"/>
    <x v="78"/>
    <b v="0"/>
    <s v="games/mobile games"/>
    <n v="0"/>
    <s v="Not Funded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x v="5"/>
    <s v="CAD"/>
    <n v="1483238771"/>
    <n v="1480646771"/>
    <b v="0"/>
    <x v="62"/>
    <b v="0"/>
    <s v="games/mobile games"/>
    <n v="0.14380000000000001"/>
    <s v="Not Funded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s v="GBP"/>
    <n v="1406799981"/>
    <n v="1404207981"/>
    <b v="0"/>
    <x v="29"/>
    <b v="0"/>
    <s v="games/mobile games"/>
    <n v="6.6666666666666671E-3"/>
    <s v="Not Funded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s v="AUD"/>
    <n v="1417235580"/>
    <n v="1416034228"/>
    <b v="0"/>
    <x v="29"/>
    <b v="0"/>
    <s v="games/mobile games"/>
    <n v="4.0000000000000003E-5"/>
    <s v="Not Funded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12"/>
    <s v="EUR"/>
    <n v="1470527094"/>
    <n v="1467935094"/>
    <b v="0"/>
    <x v="29"/>
    <b v="0"/>
    <s v="games/mobile games"/>
    <n v="0.05"/>
    <s v="Not Funded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6"/>
    <s v="EUR"/>
    <n v="1450541229"/>
    <n v="1447949229"/>
    <b v="0"/>
    <x v="79"/>
    <b v="0"/>
    <s v="games/mobile games"/>
    <n v="6.4439140811455853E-2"/>
    <s v="Not Funded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s v="USD"/>
    <n v="1461440421"/>
    <n v="1458848421"/>
    <b v="0"/>
    <x v="70"/>
    <b v="0"/>
    <s v="games/mobile games"/>
    <n v="0.39500000000000002"/>
    <s v="Not Funded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s v="USD"/>
    <n v="1485035131"/>
    <n v="1483307131"/>
    <b v="0"/>
    <x v="80"/>
    <b v="0"/>
    <s v="games/mobile games"/>
    <n v="3.5714285714285713E-3"/>
    <s v="Not Funded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s v="USD"/>
    <n v="1420100426"/>
    <n v="1417508426"/>
    <b v="0"/>
    <x v="29"/>
    <b v="0"/>
    <s v="games/mobile games"/>
    <n v="6.2500000000000001E-4"/>
    <s v="Not Funded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s v="GBP"/>
    <n v="1438859121"/>
    <n v="1436267121"/>
    <b v="0"/>
    <x v="78"/>
    <b v="0"/>
    <s v="games/mobile games"/>
    <n v="0"/>
    <s v="Not Funded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x v="12"/>
    <s v="EUR"/>
    <n v="1436460450"/>
    <n v="1433868450"/>
    <b v="0"/>
    <x v="78"/>
    <b v="0"/>
    <s v="games/mobile games"/>
    <n v="0"/>
    <s v="Not Funded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s v="USD"/>
    <n v="1424131727"/>
    <n v="1421539727"/>
    <b v="0"/>
    <x v="78"/>
    <b v="0"/>
    <s v="games/mobile games"/>
    <n v="0"/>
    <s v="Not Funded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s v="USD"/>
    <n v="1450327126"/>
    <n v="1447735126"/>
    <b v="0"/>
    <x v="22"/>
    <b v="0"/>
    <s v="games/mobile games"/>
    <n v="4.1333333333333335E-3"/>
    <s v="Not Funded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s v="USD"/>
    <n v="1430281320"/>
    <n v="1427689320"/>
    <b v="0"/>
    <x v="78"/>
    <b v="0"/>
    <s v="food/food trucks"/>
    <n v="0"/>
    <s v="Not Funded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x v="0"/>
    <s v="USD"/>
    <n v="1412272592"/>
    <n v="1407088592"/>
    <b v="0"/>
    <x v="29"/>
    <b v="0"/>
    <s v="food/food trucks"/>
    <n v="1.25E-3"/>
    <s v="Not Funded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s v="USD"/>
    <n v="1399071173"/>
    <n v="1395787973"/>
    <b v="0"/>
    <x v="8"/>
    <b v="0"/>
    <s v="food/food trucks"/>
    <n v="8.8333333333333333E-2"/>
    <s v="Not Funded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s v="CAD"/>
    <n v="1413760783"/>
    <n v="1408576783"/>
    <b v="0"/>
    <x v="78"/>
    <b v="0"/>
    <s v="food/food trucks"/>
    <n v="0"/>
    <s v="Not Funded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x v="0"/>
    <s v="USD"/>
    <n v="1480568781"/>
    <n v="1477973181"/>
    <b v="0"/>
    <x v="83"/>
    <b v="0"/>
    <s v="food/food trucks"/>
    <n v="4.8666666666666667E-3"/>
    <s v="Not Funded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x v="0"/>
    <s v="USD"/>
    <n v="1466096566"/>
    <n v="1463504566"/>
    <b v="0"/>
    <x v="84"/>
    <b v="0"/>
    <s v="food/food trucks"/>
    <n v="1.5E-3"/>
    <s v="Not Funded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x v="0"/>
    <s v="USD"/>
    <n v="1452293675"/>
    <n v="1447109675"/>
    <b v="0"/>
    <x v="79"/>
    <b v="0"/>
    <s v="food/food trucks"/>
    <n v="0.1008"/>
    <s v="Not Funded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s v="USD"/>
    <n v="1441592863"/>
    <n v="1439000863"/>
    <b v="0"/>
    <x v="78"/>
    <b v="0"/>
    <s v="food/food trucks"/>
    <n v="0"/>
    <s v="Not Funded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x v="0"/>
    <s v="USD"/>
    <n v="1431709312"/>
    <n v="1429117312"/>
    <b v="0"/>
    <x v="41"/>
    <b v="0"/>
    <s v="food/food trucks"/>
    <n v="5.6937500000000002E-2"/>
    <s v="Not Funded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x v="0"/>
    <s v="USD"/>
    <n v="1434647305"/>
    <n v="1432055305"/>
    <b v="0"/>
    <x v="29"/>
    <b v="0"/>
    <s v="food/food trucks"/>
    <n v="6.2500000000000003E-3"/>
    <s v="Not Funded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s v="USD"/>
    <n v="1441507006"/>
    <n v="1438915006"/>
    <b v="0"/>
    <x v="83"/>
    <b v="0"/>
    <s v="food/food trucks"/>
    <n v="6.5000000000000002E-2"/>
    <s v="Not Funded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s v="USD"/>
    <n v="1408040408"/>
    <n v="1405448408"/>
    <b v="0"/>
    <x v="22"/>
    <b v="0"/>
    <s v="food/food trucks"/>
    <n v="7.5199999999999998E-3"/>
    <s v="Not Funded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s v="USD"/>
    <n v="1424742162"/>
    <n v="1422150162"/>
    <b v="0"/>
    <x v="78"/>
    <b v="0"/>
    <s v="food/food trucks"/>
    <n v="0"/>
    <s v="Not Funded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s v="USD"/>
    <n v="1417795480"/>
    <n v="1412607880"/>
    <b v="0"/>
    <x v="83"/>
    <b v="0"/>
    <s v="food/food trucks"/>
    <n v="1.5100000000000001E-2"/>
    <s v="Not Funded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s v="USD"/>
    <n v="1418091128"/>
    <n v="1415499128"/>
    <b v="0"/>
    <x v="83"/>
    <b v="0"/>
    <s v="food/food trucks"/>
    <n v="4.6666666666666671E-3"/>
    <s v="Not Funded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s v="USD"/>
    <n v="1435679100"/>
    <n v="1433006765"/>
    <b v="0"/>
    <x v="78"/>
    <b v="0"/>
    <s v="food/food trucks"/>
    <n v="0"/>
    <s v="Not Funded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s v="USD"/>
    <n v="1427510586"/>
    <n v="1424922186"/>
    <b v="0"/>
    <x v="10"/>
    <b v="0"/>
    <s v="food/food trucks"/>
    <n v="3.85E-2"/>
    <s v="Not Funded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s v="USD"/>
    <n v="1432047989"/>
    <n v="1430233589"/>
    <b v="0"/>
    <x v="78"/>
    <b v="0"/>
    <s v="food/food trucks"/>
    <n v="0"/>
    <s v="Not Funded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s v="USD"/>
    <n v="1411662264"/>
    <n v="1408983864"/>
    <b v="0"/>
    <x v="84"/>
    <b v="0"/>
    <s v="food/food trucks"/>
    <n v="5.8333333333333338E-4"/>
    <s v="Not Funded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s v="USD"/>
    <n v="1407604920"/>
    <n v="1405012920"/>
    <b v="0"/>
    <x v="78"/>
    <b v="0"/>
    <s v="food/food trucks"/>
    <n v="0"/>
    <s v="Not Funded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s v="USD"/>
    <n v="1466270582"/>
    <n v="1463678582"/>
    <b v="0"/>
    <x v="78"/>
    <b v="0"/>
    <s v="food/food trucks"/>
    <n v="0"/>
    <s v="Not Funded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s v="USD"/>
    <n v="1404623330"/>
    <n v="1401685730"/>
    <b v="0"/>
    <x v="20"/>
    <b v="0"/>
    <s v="food/food trucks"/>
    <n v="0.20705000000000001"/>
    <s v="Not Funded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s v="USD"/>
    <n v="1435291200"/>
    <n v="1432640342"/>
    <b v="0"/>
    <x v="22"/>
    <b v="0"/>
    <s v="food/food trucks"/>
    <n v="0.19139999999999999"/>
    <s v="Not Funded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s v="USD"/>
    <n v="1410543495"/>
    <n v="1407865095"/>
    <b v="0"/>
    <x v="38"/>
    <b v="0"/>
    <s v="food/food trucks"/>
    <n v="1.6316666666666667E-2"/>
    <s v="Not Funded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s v="USD"/>
    <n v="1474507065"/>
    <n v="1471915065"/>
    <b v="0"/>
    <x v="83"/>
    <b v="0"/>
    <s v="food/food trucks"/>
    <n v="5.6666666666666664E-2"/>
    <s v="Not Funded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s v="USD"/>
    <n v="1424593763"/>
    <n v="1422001763"/>
    <b v="0"/>
    <x v="83"/>
    <b v="0"/>
    <s v="food/food trucks"/>
    <n v="1.6999999999999999E-3"/>
    <s v="Not Funded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s v="GBP"/>
    <n v="1433021171"/>
    <n v="1430429171"/>
    <b v="0"/>
    <x v="84"/>
    <b v="0"/>
    <s v="food/food trucks"/>
    <n v="4.0000000000000001E-3"/>
    <s v="Not Funded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x v="0"/>
    <s v="USD"/>
    <n v="1415909927"/>
    <n v="1414351127"/>
    <b v="0"/>
    <x v="29"/>
    <b v="0"/>
    <s v="food/food trucks"/>
    <n v="1E-3"/>
    <s v="Not Funded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x v="0"/>
    <s v="USD"/>
    <n v="1408551752"/>
    <n v="1405959752"/>
    <b v="0"/>
    <x v="78"/>
    <b v="0"/>
    <s v="food/food trucks"/>
    <n v="0"/>
    <s v="Not Funded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s v="USD"/>
    <n v="1438576057"/>
    <n v="1435552057"/>
    <b v="0"/>
    <x v="29"/>
    <b v="0"/>
    <s v="food/food trucks"/>
    <n v="2.4000000000000001E-4"/>
    <s v="Not Funded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s v="USD"/>
    <n v="1462738327"/>
    <n v="1460146327"/>
    <b v="0"/>
    <x v="10"/>
    <b v="0"/>
    <s v="food/food trucks"/>
    <n v="5.906666666666667E-2"/>
    <s v="Not Funded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s v="USD"/>
    <n v="1436981339"/>
    <n v="1434389339"/>
    <b v="0"/>
    <x v="82"/>
    <b v="0"/>
    <s v="food/food trucks"/>
    <n v="2.9250000000000002E-2"/>
    <s v="Not Funded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s v="AUD"/>
    <n v="1488805200"/>
    <n v="1484094498"/>
    <b v="0"/>
    <x v="29"/>
    <b v="0"/>
    <s v="food/food trucks"/>
    <n v="5.7142857142857142E-5"/>
    <s v="Not Funded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s v="GBP"/>
    <n v="1413388296"/>
    <n v="1410796296"/>
    <b v="0"/>
    <x v="78"/>
    <b v="0"/>
    <s v="food/food trucks"/>
    <n v="0"/>
    <s v="Not Funded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s v="USD"/>
    <n v="1408225452"/>
    <n v="1405633452"/>
    <b v="0"/>
    <x v="29"/>
    <b v="0"/>
    <s v="food/food trucks"/>
    <n v="6.666666666666667E-5"/>
    <s v="Not Funded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s v="CAD"/>
    <n v="1446052627"/>
    <n v="1443460627"/>
    <b v="0"/>
    <x v="81"/>
    <b v="0"/>
    <s v="food/food trucks"/>
    <n v="5.3333333333333337E-2"/>
    <s v="Not Funded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s v="USD"/>
    <n v="1403983314"/>
    <n v="1400786514"/>
    <b v="0"/>
    <x v="268"/>
    <b v="0"/>
    <s v="food/food trucks"/>
    <n v="0.11749999999999999"/>
    <s v="Not Funded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x v="0"/>
    <s v="USD"/>
    <n v="1425197321"/>
    <n v="1422605321"/>
    <b v="0"/>
    <x v="83"/>
    <b v="0"/>
    <s v="food/food trucks"/>
    <n v="8.0000000000000007E-5"/>
    <s v="Not Funded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s v="USD"/>
    <n v="1484239320"/>
    <n v="1482609088"/>
    <b v="0"/>
    <x v="80"/>
    <b v="0"/>
    <s v="food/food trucks"/>
    <n v="4.2000000000000003E-2"/>
    <s v="Not Funded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s v="USD"/>
    <n v="1478059140"/>
    <n v="1476391223"/>
    <b v="0"/>
    <x v="83"/>
    <b v="0"/>
    <s v="food/food trucks"/>
    <n v="0.04"/>
    <s v="Not Funded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s v="GBP"/>
    <n v="1486391011"/>
    <n v="1483712611"/>
    <b v="0"/>
    <x v="269"/>
    <b v="1"/>
    <s v="photography/photobooks"/>
    <n v="1.0493636363636363"/>
    <s v="Funded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s v="USD"/>
    <n v="1433736000"/>
    <n v="1430945149"/>
    <b v="0"/>
    <x v="112"/>
    <b v="1"/>
    <s v="photography/photobooks"/>
    <n v="1.0544"/>
    <s v="Funded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s v="GBP"/>
    <n v="1433198520"/>
    <n v="1430340195"/>
    <b v="0"/>
    <x v="252"/>
    <b v="1"/>
    <s v="photography/photobooks"/>
    <n v="1.0673333333333332"/>
    <s v="Funded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s v="USD"/>
    <n v="1431885600"/>
    <n v="1429133323"/>
    <b v="0"/>
    <x v="16"/>
    <b v="1"/>
    <s v="photography/photobooks"/>
    <n v="1.0412571428571429"/>
    <s v="Funded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x v="5"/>
    <s v="CAD"/>
    <n v="1482943740"/>
    <n v="1481129340"/>
    <b v="0"/>
    <x v="268"/>
    <b v="1"/>
    <s v="photography/photobooks"/>
    <n v="1.6054999999999999"/>
    <s v="Funded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s v="USD"/>
    <n v="1467242995"/>
    <n v="1465428595"/>
    <b v="0"/>
    <x v="48"/>
    <b v="1"/>
    <s v="photography/photobooks"/>
    <n v="1.0777777777777777"/>
    <s v="Funded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s v="USD"/>
    <n v="1409500725"/>
    <n v="1406908725"/>
    <b v="0"/>
    <x v="62"/>
    <b v="1"/>
    <s v="photography/photobooks"/>
    <n v="1.35"/>
    <s v="Funded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s v="USD"/>
    <n v="1458480560"/>
    <n v="1455892160"/>
    <b v="0"/>
    <x v="51"/>
    <b v="1"/>
    <s v="photography/photobooks"/>
    <n v="1.0907407407407408"/>
    <s v="Funded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x v="1"/>
    <s v="GBP"/>
    <n v="1486814978"/>
    <n v="1484222978"/>
    <b v="0"/>
    <x v="41"/>
    <b v="1"/>
    <s v="photography/photobooks"/>
    <n v="2.9"/>
    <s v="Funded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s v="USD"/>
    <n v="1460223453"/>
    <n v="1455043053"/>
    <b v="0"/>
    <x v="270"/>
    <b v="1"/>
    <s v="photography/photobooks"/>
    <n v="1.0395714285714286"/>
    <s v="Funded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17"/>
    <s v="EUR"/>
    <n v="1428493379"/>
    <n v="1425901379"/>
    <b v="0"/>
    <x v="271"/>
    <b v="1"/>
    <s v="photography/photobooks"/>
    <n v="3.2223999999999999"/>
    <s v="Funded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13"/>
    <s v="EUR"/>
    <n v="1450602000"/>
    <n v="1445415653"/>
    <b v="0"/>
    <x v="203"/>
    <b v="1"/>
    <s v="photography/photobooks"/>
    <n v="1.35"/>
    <s v="Funded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s v="GBP"/>
    <n v="1450467539"/>
    <n v="1447875539"/>
    <b v="0"/>
    <x v="272"/>
    <b v="1"/>
    <s v="photography/photobooks"/>
    <n v="2.6991034482758622"/>
    <s v="Funded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s v="USD"/>
    <n v="1465797540"/>
    <n v="1463155034"/>
    <b v="0"/>
    <x v="100"/>
    <b v="1"/>
    <s v="photography/photobooks"/>
    <n v="2.5329333333333333"/>
    <s v="Funded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s v="USD"/>
    <n v="1451530800"/>
    <n v="1448463086"/>
    <b v="0"/>
    <x v="157"/>
    <b v="1"/>
    <s v="photography/photobooks"/>
    <n v="2.6059999999999999"/>
    <s v="Funded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s v="GBP"/>
    <n v="1436380200"/>
    <n v="1433615400"/>
    <b v="0"/>
    <x v="82"/>
    <b v="1"/>
    <s v="photography/photobooks"/>
    <n v="1.0131677953348381"/>
    <s v="Funded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s v="USD"/>
    <n v="1429183656"/>
    <n v="1427369256"/>
    <b v="0"/>
    <x v="273"/>
    <b v="1"/>
    <s v="photography/photobooks"/>
    <n v="1.2560416666666667"/>
    <s v="Funded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s v="GBP"/>
    <n v="1468593246"/>
    <n v="1466001246"/>
    <b v="0"/>
    <x v="112"/>
    <b v="1"/>
    <s v="photography/photobooks"/>
    <n v="1.0243783333333334"/>
    <s v="Funded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s v="AUD"/>
    <n v="1435388154"/>
    <n v="1432796154"/>
    <b v="0"/>
    <x v="197"/>
    <b v="1"/>
    <s v="photography/photobooks"/>
    <n v="1.99244"/>
    <s v="Funded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s v="USD"/>
    <n v="1433083527"/>
    <n v="1430491527"/>
    <b v="0"/>
    <x v="21"/>
    <b v="1"/>
    <s v="photography/photobooks"/>
    <n v="1.0245398773006136"/>
    <s v="Funded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s v="USD"/>
    <n v="1449205200"/>
    <n v="1445363833"/>
    <b v="0"/>
    <x v="7"/>
    <b v="1"/>
    <s v="photography/photobooks"/>
    <n v="1.0294615384615384"/>
    <s v="Funded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12"/>
    <s v="EUR"/>
    <n v="1434197351"/>
    <n v="1431605351"/>
    <b v="0"/>
    <x v="95"/>
    <b v="1"/>
    <s v="photography/photobooks"/>
    <n v="1.0086153846153847"/>
    <s v="Funded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15"/>
    <s v="EUR"/>
    <n v="1489238940"/>
    <n v="1486406253"/>
    <b v="0"/>
    <x v="58"/>
    <b v="1"/>
    <s v="photography/photobooks"/>
    <n v="1.1499999999999999"/>
    <s v="Funded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x v="13"/>
    <s v="EUR"/>
    <n v="1459418400"/>
    <n v="1456827573"/>
    <b v="0"/>
    <x v="261"/>
    <b v="1"/>
    <s v="photography/photobooks"/>
    <n v="1.0416766467065868"/>
    <s v="Funded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s v="USD"/>
    <n v="1458835264"/>
    <n v="1456246864"/>
    <b v="0"/>
    <x v="11"/>
    <b v="1"/>
    <s v="photography/photobooks"/>
    <n v="1.5529999999999999"/>
    <s v="Funded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s v="USD"/>
    <n v="1488053905"/>
    <n v="1485461905"/>
    <b v="0"/>
    <x v="67"/>
    <b v="1"/>
    <s v="photography/photobooks"/>
    <n v="1.06"/>
    <s v="Funded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x v="11"/>
    <s v="SEK"/>
    <n v="1433106000"/>
    <n v="1431124572"/>
    <b v="0"/>
    <x v="273"/>
    <b v="1"/>
    <s v="photography/photobooks"/>
    <n v="2.5431499999999998"/>
    <s v="Funded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s v="CAD"/>
    <n v="1465505261"/>
    <n v="1464209261"/>
    <b v="0"/>
    <x v="79"/>
    <b v="1"/>
    <s v="photography/photobooks"/>
    <n v="1.0109999999999999"/>
    <s v="Funded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s v="USD"/>
    <n v="1448586000"/>
    <n v="1447195695"/>
    <b v="0"/>
    <x v="183"/>
    <b v="1"/>
    <s v="photography/photobooks"/>
    <n v="1.2904"/>
    <s v="Funded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s v="GBP"/>
    <n v="1485886100"/>
    <n v="1482862100"/>
    <b v="0"/>
    <x v="52"/>
    <b v="1"/>
    <s v="photography/photobooks"/>
    <n v="1.0223076923076924"/>
    <s v="Funded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s v="USD"/>
    <n v="1433880605"/>
    <n v="1428696605"/>
    <b v="0"/>
    <x v="20"/>
    <b v="1"/>
    <s v="photography/photobooks"/>
    <n v="1.3180000000000001"/>
    <s v="Funded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s v="USD"/>
    <n v="1401487756"/>
    <n v="1398895756"/>
    <b v="0"/>
    <x v="274"/>
    <b v="1"/>
    <s v="photography/photobooks"/>
    <n v="7.8608020000000005"/>
    <s v="Funded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x v="0"/>
    <s v="USD"/>
    <n v="1443826980"/>
    <n v="1441032457"/>
    <b v="0"/>
    <x v="147"/>
    <b v="1"/>
    <s v="photography/photobooks"/>
    <n v="1.4570000000000001"/>
    <s v="Funded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s v="USD"/>
    <n v="1468524340"/>
    <n v="1465932340"/>
    <b v="0"/>
    <x v="275"/>
    <b v="1"/>
    <s v="photography/photobooks"/>
    <n v="1.026"/>
    <s v="Funded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s v="USD"/>
    <n v="1446346800"/>
    <n v="1443714800"/>
    <b v="0"/>
    <x v="30"/>
    <b v="1"/>
    <s v="photography/photobooks"/>
    <n v="1.7227777777777777"/>
    <s v="Funded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x v="0"/>
    <s v="USD"/>
    <n v="1476961513"/>
    <n v="1474369513"/>
    <b v="0"/>
    <x v="35"/>
    <b v="1"/>
    <s v="photography/photobooks"/>
    <n v="1.5916819571865444"/>
    <s v="Funded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x v="12"/>
    <s v="EUR"/>
    <n v="1440515112"/>
    <n v="1437923112"/>
    <b v="0"/>
    <x v="205"/>
    <b v="1"/>
    <s v="photography/photobooks"/>
    <n v="1.0376666666666667"/>
    <s v="Funded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s v="GBP"/>
    <n v="1480809600"/>
    <n v="1478431488"/>
    <b v="0"/>
    <x v="273"/>
    <b v="1"/>
    <s v="photography/photobooks"/>
    <n v="1.1140954545454547"/>
    <s v="Funded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x v="5"/>
    <s v="CAD"/>
    <n v="1459483200"/>
    <n v="1456852647"/>
    <b v="0"/>
    <x v="276"/>
    <b v="1"/>
    <s v="photography/photobooks"/>
    <n v="2.80375"/>
    <s v="Funded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x v="0"/>
    <s v="USD"/>
    <n v="1478754909"/>
    <n v="1476159309"/>
    <b v="0"/>
    <x v="277"/>
    <b v="1"/>
    <s v="photography/photobooks"/>
    <n v="1.1210606060606061"/>
    <s v="Funded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x v="0"/>
    <s v="USD"/>
    <n v="1402060302"/>
    <n v="1396876302"/>
    <b v="0"/>
    <x v="59"/>
    <b v="0"/>
    <s v="music/world music"/>
    <n v="7.0666666666666669E-2"/>
    <s v="Not Funded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s v="USD"/>
    <n v="1382478278"/>
    <n v="1377294278"/>
    <b v="0"/>
    <x v="83"/>
    <b v="0"/>
    <s v="music/world music"/>
    <n v="4.3999999999999997E-2"/>
    <s v="Not Funded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s v="USD"/>
    <n v="1398042000"/>
    <n v="1395089981"/>
    <b v="0"/>
    <x v="244"/>
    <b v="0"/>
    <s v="music/world music"/>
    <n v="3.8739999999999997E-2"/>
    <s v="Not Funded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s v="USD"/>
    <n v="1407394800"/>
    <n v="1404770616"/>
    <b v="0"/>
    <x v="78"/>
    <b v="0"/>
    <s v="music/world music"/>
    <n v="0"/>
    <s v="Not Funded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s v="USD"/>
    <n v="1317231008"/>
    <n v="1312047008"/>
    <b v="0"/>
    <x v="54"/>
    <b v="0"/>
    <s v="music/world music"/>
    <n v="0.29299999999999998"/>
    <s v="Not Funded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s v="USD"/>
    <n v="1334592000"/>
    <n v="1331982127"/>
    <b v="0"/>
    <x v="29"/>
    <b v="0"/>
    <s v="music/world music"/>
    <n v="9.0909090909090905E-3"/>
    <s v="Not Funded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s v="USD"/>
    <n v="1298589630"/>
    <n v="1295997630"/>
    <b v="0"/>
    <x v="78"/>
    <b v="0"/>
    <s v="music/world music"/>
    <n v="0"/>
    <s v="Not Funded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s v="USD"/>
    <n v="1440723600"/>
    <n v="1436394968"/>
    <b v="0"/>
    <x v="78"/>
    <b v="0"/>
    <s v="music/world music"/>
    <n v="0"/>
    <s v="Not Funded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s v="USD"/>
    <n v="1381090870"/>
    <n v="1377030070"/>
    <b v="0"/>
    <x v="29"/>
    <b v="0"/>
    <s v="music/world music"/>
    <n v="8.0000000000000002E-3"/>
    <s v="Not Funded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s v="USD"/>
    <n v="1329864374"/>
    <n v="1328049974"/>
    <b v="0"/>
    <x v="79"/>
    <b v="0"/>
    <s v="music/world music"/>
    <n v="0.11600000000000001"/>
    <s v="Not Funded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s v="GBP"/>
    <n v="1422903342"/>
    <n v="1420311342"/>
    <b v="0"/>
    <x v="78"/>
    <b v="0"/>
    <s v="music/world music"/>
    <n v="0"/>
    <s v="Not Funded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s v="USD"/>
    <n v="1387077299"/>
    <n v="1383621299"/>
    <b v="0"/>
    <x v="79"/>
    <b v="0"/>
    <s v="music/world music"/>
    <n v="2.787363950092912E-2"/>
    <s v="Not Funded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x v="0"/>
    <s v="USD"/>
    <n v="1343491200"/>
    <n v="1342801164"/>
    <b v="0"/>
    <x v="78"/>
    <b v="0"/>
    <s v="music/world music"/>
    <n v="0"/>
    <s v="Not Funded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s v="USD"/>
    <n v="1345790865"/>
    <n v="1344062865"/>
    <b v="0"/>
    <x v="78"/>
    <b v="0"/>
    <s v="music/world music"/>
    <n v="0"/>
    <s v="Not Funded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s v="USD"/>
    <n v="1312641536"/>
    <n v="1310049536"/>
    <b v="0"/>
    <x v="83"/>
    <b v="0"/>
    <s v="music/world music"/>
    <n v="0.17799999999999999"/>
    <s v="Not Funded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x v="0"/>
    <s v="USD"/>
    <n v="1325804767"/>
    <n v="1323212767"/>
    <b v="0"/>
    <x v="78"/>
    <b v="0"/>
    <s v="music/world music"/>
    <n v="0"/>
    <s v="Not Funded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s v="USD"/>
    <n v="1373665860"/>
    <n v="1368579457"/>
    <b v="0"/>
    <x v="22"/>
    <b v="0"/>
    <s v="music/world music"/>
    <n v="3.0124999999999999E-2"/>
    <s v="Not Funded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s v="USD"/>
    <n v="1414994340"/>
    <n v="1413057980"/>
    <b v="0"/>
    <x v="69"/>
    <b v="0"/>
    <s v="music/world music"/>
    <n v="0.50739999999999996"/>
    <s v="Not Funded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s v="USD"/>
    <n v="1315747080"/>
    <n v="1314417502"/>
    <b v="0"/>
    <x v="29"/>
    <b v="0"/>
    <s v="music/world music"/>
    <n v="5.4884742041712408E-3"/>
    <s v="Not Funded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s v="USD"/>
    <n v="1310158800"/>
    <n v="1304888771"/>
    <b v="0"/>
    <x v="44"/>
    <b v="0"/>
    <s v="music/world music"/>
    <n v="0.14091666666666666"/>
    <s v="Not Funded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s v="USD"/>
    <n v="1366664400"/>
    <n v="1363981723"/>
    <b v="1"/>
    <x v="43"/>
    <b v="1"/>
    <s v="music/rock"/>
    <n v="1.038"/>
    <s v="Funded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s v="USD"/>
    <n v="1402755834"/>
    <n v="1400163834"/>
    <b v="1"/>
    <x v="57"/>
    <b v="1"/>
    <s v="music/rock"/>
    <n v="1.2024999999999999"/>
    <s v="Funded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s v="USD"/>
    <n v="1323136949"/>
    <n v="1319245349"/>
    <b v="1"/>
    <x v="162"/>
    <b v="1"/>
    <s v="music/rock"/>
    <n v="1.17"/>
    <s v="Funded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x v="0"/>
    <s v="USD"/>
    <n v="1367823655"/>
    <n v="1365231655"/>
    <b v="1"/>
    <x v="133"/>
    <b v="1"/>
    <s v="music/rock"/>
    <n v="1.2214285714285715"/>
    <s v="Funded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s v="USD"/>
    <n v="1402642740"/>
    <n v="1399563953"/>
    <b v="1"/>
    <x v="211"/>
    <b v="1"/>
    <s v="music/rock"/>
    <n v="1.5164"/>
    <s v="Funded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s v="USD"/>
    <n v="1341683211"/>
    <n v="1339091211"/>
    <b v="1"/>
    <x v="75"/>
    <b v="1"/>
    <s v="music/rock"/>
    <n v="1.0444"/>
    <s v="Funded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s v="USD"/>
    <n v="1410017131"/>
    <n v="1406129131"/>
    <b v="1"/>
    <x v="278"/>
    <b v="1"/>
    <s v="music/rock"/>
    <n v="2.0015333333333332"/>
    <s v="Funded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s v="USD"/>
    <n v="1316979167"/>
    <n v="1311795167"/>
    <b v="1"/>
    <x v="142"/>
    <b v="1"/>
    <s v="music/rock"/>
    <n v="1.018"/>
    <s v="Funded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s v="USD"/>
    <n v="1382658169"/>
    <n v="1380238969"/>
    <b v="1"/>
    <x v="261"/>
    <b v="1"/>
    <s v="music/rock"/>
    <n v="1.3765714285714286"/>
    <s v="Funded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s v="USD"/>
    <n v="1409770107"/>
    <n v="1407178107"/>
    <b v="1"/>
    <x v="279"/>
    <b v="1"/>
    <s v="music/rock"/>
    <n v="3038.3319999999999"/>
    <s v="Funded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s v="USD"/>
    <n v="1293857940"/>
    <n v="1288968886"/>
    <b v="1"/>
    <x v="261"/>
    <b v="1"/>
    <s v="music/rock"/>
    <n v="1.9885074626865671"/>
    <s v="Funded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s v="USD"/>
    <n v="1385932652"/>
    <n v="1383337052"/>
    <b v="1"/>
    <x v="280"/>
    <b v="1"/>
    <s v="music/rock"/>
    <n v="2.0236666666666667"/>
    <s v="Funded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s v="USD"/>
    <n v="1329084231"/>
    <n v="1326492231"/>
    <b v="1"/>
    <x v="281"/>
    <b v="1"/>
    <s v="music/rock"/>
    <n v="1.1796376666666666"/>
    <s v="Funded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s v="USD"/>
    <n v="1301792590"/>
    <n v="1297562590"/>
    <b v="1"/>
    <x v="282"/>
    <b v="1"/>
    <s v="music/rock"/>
    <n v="2.9472727272727273"/>
    <s v="Funded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s v="USD"/>
    <n v="1377960012"/>
    <n v="1375368012"/>
    <b v="1"/>
    <x v="283"/>
    <b v="1"/>
    <s v="music/rock"/>
    <n v="2.1314633333333335"/>
    <s v="Funded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s v="USD"/>
    <n v="1402286340"/>
    <n v="1399504664"/>
    <b v="1"/>
    <x v="93"/>
    <b v="1"/>
    <s v="music/rock"/>
    <n v="1.0424"/>
    <s v="Funded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s v="USD"/>
    <n v="1393445620"/>
    <n v="1390853620"/>
    <b v="1"/>
    <x v="142"/>
    <b v="1"/>
    <s v="music/rock"/>
    <n v="1.1366666666666667"/>
    <s v="Funded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x v="0"/>
    <s v="USD"/>
    <n v="1390983227"/>
    <n v="1388391227"/>
    <b v="1"/>
    <x v="47"/>
    <b v="1"/>
    <s v="music/rock"/>
    <n v="1.0125"/>
    <s v="Funded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s v="CAD"/>
    <n v="1392574692"/>
    <n v="1389982692"/>
    <b v="1"/>
    <x v="217"/>
    <b v="1"/>
    <s v="music/rock"/>
    <n v="1.2541538461538462"/>
    <s v="Funded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x v="0"/>
    <s v="USD"/>
    <n v="1396054800"/>
    <n v="1393034470"/>
    <b v="1"/>
    <x v="14"/>
    <b v="1"/>
    <s v="music/rock"/>
    <n v="1.19"/>
    <s v="Funded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s v="USD"/>
    <n v="1383062083"/>
    <n v="1380556483"/>
    <b v="1"/>
    <x v="69"/>
    <b v="1"/>
    <s v="music/rock"/>
    <n v="1.6646153846153846"/>
    <s v="Funded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s v="USD"/>
    <n v="1291131815"/>
    <n v="1287071015"/>
    <b v="1"/>
    <x v="36"/>
    <b v="1"/>
    <s v="music/rock"/>
    <n v="1.1914771428571429"/>
    <s v="Funded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x v="0"/>
    <s v="USD"/>
    <n v="1389474145"/>
    <n v="1386882145"/>
    <b v="1"/>
    <x v="133"/>
    <b v="1"/>
    <s v="music/rock"/>
    <n v="1.0047368421052632"/>
    <s v="Funded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s v="USD"/>
    <n v="1374674558"/>
    <n v="1372082558"/>
    <b v="1"/>
    <x v="180"/>
    <b v="1"/>
    <s v="music/rock"/>
    <n v="1.018"/>
    <s v="Funded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s v="USD"/>
    <n v="1379708247"/>
    <n v="1377116247"/>
    <b v="1"/>
    <x v="0"/>
    <b v="1"/>
    <s v="music/rock"/>
    <n v="1.1666666666666667"/>
    <s v="Funded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s v="USD"/>
    <n v="1460764800"/>
    <n v="1458157512"/>
    <b v="1"/>
    <x v="190"/>
    <b v="1"/>
    <s v="music/rock"/>
    <n v="1.0864893617021276"/>
    <s v="Funded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s v="USD"/>
    <n v="1332704042"/>
    <n v="1327523642"/>
    <b v="1"/>
    <x v="39"/>
    <b v="1"/>
    <s v="music/rock"/>
    <n v="1.1472"/>
    <s v="Funded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s v="USD"/>
    <n v="1384363459"/>
    <n v="1381767859"/>
    <b v="1"/>
    <x v="162"/>
    <b v="1"/>
    <s v="music/rock"/>
    <n v="1.018"/>
    <s v="Funded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s v="USD"/>
    <n v="1276574400"/>
    <n v="1270576379"/>
    <b v="1"/>
    <x v="33"/>
    <b v="1"/>
    <s v="music/rock"/>
    <n v="1.06"/>
    <s v="Funded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s v="CAD"/>
    <n v="1409506291"/>
    <n v="1406914291"/>
    <b v="1"/>
    <x v="241"/>
    <b v="1"/>
    <s v="music/rock"/>
    <n v="1.0349999999999999"/>
    <s v="Funded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s v="USD"/>
    <n v="1346344425"/>
    <n v="1343320425"/>
    <b v="1"/>
    <x v="284"/>
    <b v="1"/>
    <s v="music/rock"/>
    <n v="1.5497535999999998"/>
    <s v="Funded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s v="USD"/>
    <n v="1375908587"/>
    <n v="1372884587"/>
    <b v="1"/>
    <x v="285"/>
    <b v="1"/>
    <s v="music/rock"/>
    <n v="1.6214066666666667"/>
    <s v="Funded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x v="0"/>
    <s v="USD"/>
    <n v="1251777600"/>
    <n v="1247504047"/>
    <b v="1"/>
    <x v="32"/>
    <b v="1"/>
    <s v="music/rock"/>
    <n v="1.0442100000000001"/>
    <s v="Funded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s v="USD"/>
    <n v="1346765347"/>
    <n v="1343741347"/>
    <b v="1"/>
    <x v="286"/>
    <b v="1"/>
    <s v="music/rock"/>
    <n v="1.0612433333333333"/>
    <s v="Funded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s v="USD"/>
    <n v="1403661600"/>
    <n v="1401196766"/>
    <b v="1"/>
    <x v="245"/>
    <b v="1"/>
    <s v="music/rock"/>
    <n v="1.5493846153846154"/>
    <s v="Funded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s v="USD"/>
    <n v="1395624170"/>
    <n v="1392171770"/>
    <b v="1"/>
    <x v="143"/>
    <b v="1"/>
    <s v="music/rock"/>
    <n v="1.1077157238734421"/>
    <s v="Funded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s v="USD"/>
    <n v="1299003054"/>
    <n v="1291227054"/>
    <b v="1"/>
    <x v="208"/>
    <b v="1"/>
    <s v="music/rock"/>
    <n v="1.1091186666666666"/>
    <s v="Funded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s v="USD"/>
    <n v="1375033836"/>
    <n v="1373305836"/>
    <b v="1"/>
    <x v="142"/>
    <b v="1"/>
    <s v="music/rock"/>
    <n v="1.1071428571428572"/>
    <s v="Funded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s v="USD"/>
    <n v="1386565140"/>
    <n v="1383909855"/>
    <b v="1"/>
    <x v="220"/>
    <b v="1"/>
    <s v="music/rock"/>
    <n v="1.2361333333333333"/>
    <s v="Funded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s v="USD"/>
    <n v="1362974400"/>
    <n v="1360948389"/>
    <b v="1"/>
    <x v="19"/>
    <b v="1"/>
    <s v="music/rock"/>
    <n v="2.1105"/>
    <s v="Funded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s v="USD"/>
    <n v="1483203540"/>
    <n v="1481175482"/>
    <b v="0"/>
    <x v="162"/>
    <b v="1"/>
    <s v="theater/plays"/>
    <n v="1.01"/>
    <s v="Funded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s v="GBP"/>
    <n v="1434808775"/>
    <n v="1433512775"/>
    <b v="0"/>
    <x v="287"/>
    <b v="1"/>
    <s v="theater/plays"/>
    <n v="1.0165"/>
    <s v="Funded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s v="GBP"/>
    <n v="1424181600"/>
    <n v="1423041227"/>
    <b v="0"/>
    <x v="9"/>
    <b v="1"/>
    <s v="theater/plays"/>
    <n v="1.0833333333333333"/>
    <s v="Funded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s v="GBP"/>
    <n v="1434120856"/>
    <n v="1428936856"/>
    <b v="0"/>
    <x v="20"/>
    <b v="1"/>
    <s v="theater/plays"/>
    <n v="2.42"/>
    <s v="Funded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s v="USD"/>
    <n v="1470801600"/>
    <n v="1468122163"/>
    <b v="0"/>
    <x v="42"/>
    <b v="1"/>
    <s v="theater/plays"/>
    <n v="1.0044999999999999"/>
    <s v="Funded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x v="0"/>
    <s v="USD"/>
    <n v="1483499645"/>
    <n v="1480907645"/>
    <b v="0"/>
    <x v="47"/>
    <b v="1"/>
    <s v="theater/plays"/>
    <n v="1.2506666666666666"/>
    <s v="Funded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x v="0"/>
    <s v="USD"/>
    <n v="1429772340"/>
    <n v="1427121931"/>
    <b v="0"/>
    <x v="48"/>
    <b v="1"/>
    <s v="theater/plays"/>
    <n v="1.0857142857142856"/>
    <s v="Funded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s v="USD"/>
    <n v="1428390000"/>
    <n v="1425224391"/>
    <b v="0"/>
    <x v="288"/>
    <b v="1"/>
    <s v="theater/plays"/>
    <n v="1.4570000000000001"/>
    <s v="Funded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s v="GBP"/>
    <n v="1444172340"/>
    <n v="1441822828"/>
    <b v="0"/>
    <x v="47"/>
    <b v="1"/>
    <s v="theater/plays"/>
    <n v="1.1000000000000001"/>
    <s v="Funded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s v="USD"/>
    <n v="1447523371"/>
    <n v="1444927771"/>
    <b v="0"/>
    <x v="148"/>
    <b v="1"/>
    <s v="theater/plays"/>
    <n v="1.0223333333333333"/>
    <s v="Funded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s v="GBP"/>
    <n v="1445252400"/>
    <n v="1443696797"/>
    <b v="0"/>
    <x v="19"/>
    <b v="1"/>
    <s v="theater/plays"/>
    <n v="1.22"/>
    <s v="Funded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s v="GBP"/>
    <n v="1438189200"/>
    <n v="1435585497"/>
    <b v="0"/>
    <x v="31"/>
    <b v="1"/>
    <s v="theater/plays"/>
    <n v="1.0196000000000001"/>
    <s v="Funded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s v="GBP"/>
    <n v="1457914373"/>
    <n v="1456189973"/>
    <b v="0"/>
    <x v="23"/>
    <b v="1"/>
    <s v="theater/plays"/>
    <n v="1.411764705882353"/>
    <s v="Funded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s v="USD"/>
    <n v="1462125358"/>
    <n v="1459533358"/>
    <b v="0"/>
    <x v="146"/>
    <b v="1"/>
    <s v="theater/plays"/>
    <n v="1.0952500000000001"/>
    <s v="Funded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s v="GBP"/>
    <n v="1461860432"/>
    <n v="1459268432"/>
    <b v="0"/>
    <x v="51"/>
    <b v="1"/>
    <s v="theater/plays"/>
    <n v="1.0465"/>
    <s v="Funded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s v="USD"/>
    <n v="1436902359"/>
    <n v="1434310359"/>
    <b v="0"/>
    <x v="58"/>
    <b v="1"/>
    <s v="theater/plays"/>
    <n v="1.24"/>
    <s v="Funded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s v="USD"/>
    <n v="1464807420"/>
    <n v="1461427938"/>
    <b v="0"/>
    <x v="54"/>
    <b v="1"/>
    <s v="theater/plays"/>
    <n v="1.35"/>
    <s v="Funded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s v="USD"/>
    <n v="1437447600"/>
    <n v="1436551178"/>
    <b v="0"/>
    <x v="60"/>
    <b v="1"/>
    <s v="theater/plays"/>
    <n v="1.0275000000000001"/>
    <s v="Funded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s v="USD"/>
    <n v="1480559011"/>
    <n v="1477963411"/>
    <b v="0"/>
    <x v="133"/>
    <b v="1"/>
    <s v="theater/plays"/>
    <n v="1"/>
    <s v="Funded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x v="1"/>
    <s v="GBP"/>
    <n v="1469962800"/>
    <n v="1468578920"/>
    <b v="0"/>
    <x v="52"/>
    <b v="1"/>
    <s v="theater/plays"/>
    <n v="1.3026085714285716"/>
    <s v="Funded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s v="GBP"/>
    <n v="1489376405"/>
    <n v="1484196005"/>
    <b v="0"/>
    <x v="201"/>
    <b v="0"/>
    <s v="technology/wearables"/>
    <n v="0.39627499999999999"/>
    <s v="Not Funded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s v="USD"/>
    <n v="1469122200"/>
    <n v="1466611108"/>
    <b v="0"/>
    <x v="48"/>
    <b v="0"/>
    <s v="technology/wearables"/>
    <n v="0.25976666666666665"/>
    <s v="Not Funded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s v="USD"/>
    <n v="1417690734"/>
    <n v="1415098734"/>
    <b v="0"/>
    <x v="289"/>
    <b v="0"/>
    <s v="technology/wearables"/>
    <n v="0.65246363636363636"/>
    <s v="Not Funded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x v="0"/>
    <s v="USD"/>
    <n v="1455710679"/>
    <n v="1453118679"/>
    <b v="0"/>
    <x v="43"/>
    <b v="0"/>
    <s v="technology/wearables"/>
    <n v="0.11514000000000001"/>
    <s v="Not Funded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x v="0"/>
    <s v="USD"/>
    <n v="1475937812"/>
    <n v="1472481812"/>
    <b v="0"/>
    <x v="44"/>
    <b v="0"/>
    <s v="technology/wearables"/>
    <n v="0.11360000000000001"/>
    <s v="Not Funded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x v="0"/>
    <s v="USD"/>
    <n v="1444943468"/>
    <n v="1441919468"/>
    <b v="0"/>
    <x v="2"/>
    <b v="0"/>
    <s v="technology/wearables"/>
    <n v="1.1199130434782609"/>
    <s v="Funded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x v="0"/>
    <s v="USD"/>
    <n v="1471622450"/>
    <n v="1467734450"/>
    <b v="0"/>
    <x v="54"/>
    <b v="0"/>
    <s v="technology/wearables"/>
    <n v="0.155"/>
    <s v="Not Funded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s v="USD"/>
    <n v="1480536919"/>
    <n v="1477509319"/>
    <b v="0"/>
    <x v="61"/>
    <b v="0"/>
    <s v="technology/wearables"/>
    <n v="0.32028000000000001"/>
    <s v="Not Funded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s v="USD"/>
    <n v="1429375922"/>
    <n v="1426783922"/>
    <b v="0"/>
    <x v="29"/>
    <b v="0"/>
    <s v="technology/wearables"/>
    <n v="6.0869565217391303E-3"/>
    <s v="Not Funded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s v="USD"/>
    <n v="1457024514"/>
    <n v="1454432514"/>
    <b v="0"/>
    <x v="259"/>
    <b v="0"/>
    <s v="technology/wearables"/>
    <n v="0.31114999999999998"/>
    <s v="Not Funded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s v="USD"/>
    <n v="1477065860"/>
    <n v="1471881860"/>
    <b v="0"/>
    <x v="202"/>
    <b v="0"/>
    <s v="technology/wearables"/>
    <n v="1.1266666666666666E-2"/>
    <s v="Not Funded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s v="USD"/>
    <n v="1446771600"/>
    <n v="1443700648"/>
    <b v="0"/>
    <x v="290"/>
    <b v="0"/>
    <s v="technology/wearables"/>
    <n v="0.40404000000000001"/>
    <s v="Not Funded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s v="USD"/>
    <n v="1456700709"/>
    <n v="1453676709"/>
    <b v="0"/>
    <x v="29"/>
    <b v="0"/>
    <s v="technology/wearables"/>
    <n v="1.3333333333333333E-5"/>
    <s v="Not Funded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8"/>
    <s v="DKK"/>
    <n v="1469109600"/>
    <n v="1464586746"/>
    <b v="0"/>
    <x v="10"/>
    <b v="0"/>
    <s v="technology/wearables"/>
    <n v="5.7334999999999997E-2"/>
    <s v="Not Funded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s v="USD"/>
    <n v="1420938172"/>
    <n v="1418346172"/>
    <b v="0"/>
    <x v="125"/>
    <b v="0"/>
    <s v="technology/wearables"/>
    <n v="0.15325"/>
    <s v="Not Funded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s v="GBP"/>
    <n v="1405094400"/>
    <n v="1403810965"/>
    <b v="0"/>
    <x v="82"/>
    <b v="0"/>
    <s v="technology/wearables"/>
    <n v="0.15103448275862069"/>
    <s v="Not Funded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9"/>
    <s v="EUR"/>
    <n v="1483138800"/>
    <n v="1480610046"/>
    <b v="0"/>
    <x v="83"/>
    <b v="0"/>
    <s v="technology/wearables"/>
    <n v="5.0299999999999997E-3"/>
    <s v="Not Funded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11"/>
    <s v="SEK"/>
    <n v="1482515937"/>
    <n v="1479923937"/>
    <b v="0"/>
    <x v="63"/>
    <b v="0"/>
    <s v="technology/wearables"/>
    <n v="1.3028138528138528E-2"/>
    <s v="Not Funded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s v="GBP"/>
    <n v="1432223125"/>
    <n v="1429631125"/>
    <b v="0"/>
    <x v="80"/>
    <b v="0"/>
    <s v="technology/wearables"/>
    <n v="3.0285714285714286E-3"/>
    <s v="Not Funded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s v="USD"/>
    <n v="1461653700"/>
    <n v="1458665146"/>
    <b v="0"/>
    <x v="34"/>
    <b v="0"/>
    <s v="technology/wearables"/>
    <n v="8.8800000000000004E-2"/>
    <s v="Not Funded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s v="USD"/>
    <n v="1476371552"/>
    <n v="1473779552"/>
    <b v="0"/>
    <x v="240"/>
    <b v="0"/>
    <s v="technology/wearables"/>
    <n v="9.8400000000000001E-2"/>
    <s v="Not Funded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s v="USD"/>
    <n v="1483063435"/>
    <n v="1480471435"/>
    <b v="0"/>
    <x v="22"/>
    <b v="0"/>
    <s v="technology/wearables"/>
    <n v="2.4299999999999999E-2"/>
    <s v="Not Funded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s v="USD"/>
    <n v="1421348428"/>
    <n v="1417460428"/>
    <b v="0"/>
    <x v="202"/>
    <b v="0"/>
    <s v="technology/wearables"/>
    <n v="1.1299999999999999E-2"/>
    <s v="Not Funded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s v="USD"/>
    <n v="1432916235"/>
    <n v="1430324235"/>
    <b v="0"/>
    <x v="14"/>
    <b v="0"/>
    <s v="technology/wearables"/>
    <n v="3.5520833333333335E-2"/>
    <s v="Not Funded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s v="USD"/>
    <n v="1476458734"/>
    <n v="1472570734"/>
    <b v="0"/>
    <x v="41"/>
    <b v="0"/>
    <s v="technology/wearables"/>
    <n v="2.3306666666666667E-2"/>
    <s v="Not Funded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s v="USD"/>
    <n v="1417501145"/>
    <n v="1414041545"/>
    <b v="0"/>
    <x v="82"/>
    <b v="0"/>
    <s v="technology/wearables"/>
    <n v="8.1600000000000006E-3"/>
    <s v="Not Funded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s v="USD"/>
    <n v="1467432000"/>
    <n v="1464763109"/>
    <b v="0"/>
    <x v="133"/>
    <b v="0"/>
    <s v="technology/wearables"/>
    <n v="0.22494285714285714"/>
    <s v="Not Funded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s v="USD"/>
    <n v="1471435554"/>
    <n v="1468843554"/>
    <b v="0"/>
    <x v="69"/>
    <b v="0"/>
    <s v="technology/wearables"/>
    <n v="1.3668E-2"/>
    <s v="Not Funded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6"/>
    <s v="CHF"/>
    <n v="1485480408"/>
    <n v="1482888408"/>
    <b v="0"/>
    <x v="78"/>
    <b v="0"/>
    <s v="technology/wearables"/>
    <n v="0"/>
    <s v="Not Funded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s v="AUD"/>
    <n v="1405478025"/>
    <n v="1402886025"/>
    <b v="0"/>
    <x v="78"/>
    <b v="0"/>
    <s v="technology/wearables"/>
    <n v="0"/>
    <s v="Not Funded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s v="USD"/>
    <n v="1457721287"/>
    <n v="1455129287"/>
    <b v="0"/>
    <x v="222"/>
    <b v="0"/>
    <s v="technology/wearables"/>
    <n v="0.10754135338345865"/>
    <s v="Not Funded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s v="USD"/>
    <n v="1449354502"/>
    <n v="1446762502"/>
    <b v="0"/>
    <x v="38"/>
    <b v="0"/>
    <s v="technology/wearables"/>
    <n v="0.1976"/>
    <s v="Not Funded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s v="USD"/>
    <n v="1418849028"/>
    <n v="1415825028"/>
    <b v="0"/>
    <x v="291"/>
    <b v="0"/>
    <s v="technology/wearables"/>
    <n v="0.84946999999999995"/>
    <s v="Not Funded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s v="USD"/>
    <n v="1488549079"/>
    <n v="1485957079"/>
    <b v="0"/>
    <x v="205"/>
    <b v="0"/>
    <s v="technology/wearables"/>
    <n v="0.49381999999999998"/>
    <s v="Not Funded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s v="USD"/>
    <n v="1438543033"/>
    <n v="1435951033"/>
    <b v="0"/>
    <x v="41"/>
    <b v="0"/>
    <s v="technology/wearables"/>
    <n v="3.3033333333333331E-2"/>
    <s v="Not Funded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x v="0"/>
    <s v="USD"/>
    <n v="1418056315"/>
    <n v="1414164715"/>
    <b v="0"/>
    <x v="77"/>
    <b v="0"/>
    <s v="technology/wearables"/>
    <n v="6.6339999999999996E-2"/>
    <s v="Not Funded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x v="0"/>
    <s v="USD"/>
    <n v="1408112253"/>
    <n v="1405520253"/>
    <b v="0"/>
    <x v="78"/>
    <b v="0"/>
    <s v="technology/wearables"/>
    <n v="0"/>
    <s v="Not Funded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s v="GBP"/>
    <n v="1475333917"/>
    <n v="1472569117"/>
    <b v="0"/>
    <x v="67"/>
    <b v="0"/>
    <s v="technology/wearables"/>
    <n v="0.7036"/>
    <s v="Not Funded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s v="USD"/>
    <n v="1437161739"/>
    <n v="1434569739"/>
    <b v="0"/>
    <x v="29"/>
    <b v="0"/>
    <s v="technology/wearables"/>
    <n v="2E-3"/>
    <s v="Not Funded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s v="USD"/>
    <n v="1471579140"/>
    <n v="1466512683"/>
    <b v="0"/>
    <x v="292"/>
    <b v="0"/>
    <s v="technology/wearables"/>
    <n v="1.02298"/>
    <s v="Funded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s v="CAD"/>
    <n v="1467313039"/>
    <n v="1464807439"/>
    <b v="0"/>
    <x v="237"/>
    <b v="1"/>
    <s v="publishing/nonfiction"/>
    <n v="3.7773333333333334"/>
    <s v="Funded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s v="USD"/>
    <n v="1405366359"/>
    <n v="1402342359"/>
    <b v="0"/>
    <x v="63"/>
    <b v="1"/>
    <s v="publishing/nonfiction"/>
    <n v="1.25"/>
    <s v="Funded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s v="USD"/>
    <n v="1372297751"/>
    <n v="1369705751"/>
    <b v="0"/>
    <x v="184"/>
    <b v="1"/>
    <s v="publishing/nonfiction"/>
    <n v="1.473265306122449"/>
    <s v="Funded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s v="USD"/>
    <n v="1425741525"/>
    <n v="1423149525"/>
    <b v="0"/>
    <x v="162"/>
    <b v="1"/>
    <s v="publishing/nonfiction"/>
    <n v="1.022"/>
    <s v="Funded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s v="USD"/>
    <n v="1418904533"/>
    <n v="1416485333"/>
    <b v="0"/>
    <x v="55"/>
    <b v="1"/>
    <s v="publishing/nonfiction"/>
    <n v="1.018723404255319"/>
    <s v="Funded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s v="CAD"/>
    <n v="1450249140"/>
    <n v="1447055935"/>
    <b v="0"/>
    <x v="293"/>
    <b v="1"/>
    <s v="publishing/nonfiction"/>
    <n v="2.0419999999999998"/>
    <s v="Funded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s v="USD"/>
    <n v="1451089134"/>
    <n v="1448497134"/>
    <b v="0"/>
    <x v="76"/>
    <b v="1"/>
    <s v="publishing/nonfiction"/>
    <n v="1.0405"/>
    <s v="Funded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x v="0"/>
    <s v="USD"/>
    <n v="1455299144"/>
    <n v="1452707144"/>
    <b v="0"/>
    <x v="148"/>
    <b v="1"/>
    <s v="publishing/nonfiction"/>
    <n v="1.0126500000000001"/>
    <s v="Funded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s v="USD"/>
    <n v="1441425540"/>
    <n v="1436968366"/>
    <b v="0"/>
    <x v="294"/>
    <b v="1"/>
    <s v="publishing/nonfiction"/>
    <n v="1.3613999999999999"/>
    <s v="Funded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s v="USD"/>
    <n v="1362960000"/>
    <n v="1359946188"/>
    <b v="0"/>
    <x v="288"/>
    <b v="1"/>
    <s v="publishing/nonfiction"/>
    <n v="1.3360000000000001"/>
    <s v="Funded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s v="GBP"/>
    <n v="1465672979"/>
    <n v="1463080979"/>
    <b v="0"/>
    <x v="31"/>
    <b v="1"/>
    <s v="publishing/nonfiction"/>
    <n v="1.3025"/>
    <s v="Funded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s v="GBP"/>
    <n v="1354269600"/>
    <n v="1351663605"/>
    <b v="0"/>
    <x v="212"/>
    <b v="1"/>
    <s v="publishing/nonfiction"/>
    <n v="1.2267999999999999"/>
    <s v="Funded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s v="USD"/>
    <n v="1372985760"/>
    <n v="1370393760"/>
    <b v="0"/>
    <x v="45"/>
    <b v="1"/>
    <s v="publishing/nonfiction"/>
    <n v="1.8281058823529412"/>
    <s v="Funded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s v="USD"/>
    <n v="1362117540"/>
    <n v="1359587137"/>
    <b v="0"/>
    <x v="71"/>
    <b v="1"/>
    <s v="publishing/nonfiction"/>
    <n v="1.2529999999999999"/>
    <s v="Funded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s v="USD"/>
    <n v="1309009323"/>
    <n v="1306417323"/>
    <b v="0"/>
    <x v="72"/>
    <b v="1"/>
    <s v="publishing/nonfiction"/>
    <n v="1.1166666666666667"/>
    <s v="Funded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s v="USD"/>
    <n v="1309980790"/>
    <n v="1304623990"/>
    <b v="0"/>
    <x v="10"/>
    <b v="1"/>
    <s v="publishing/nonfiction"/>
    <n v="1.1575757575757575"/>
    <s v="Funded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x v="0"/>
    <s v="USD"/>
    <n v="1343943420"/>
    <n v="1341524220"/>
    <b v="0"/>
    <x v="75"/>
    <b v="1"/>
    <s v="publishing/nonfiction"/>
    <n v="1.732"/>
    <s v="Funded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s v="GBP"/>
    <n v="1403370772"/>
    <n v="1400778772"/>
    <b v="0"/>
    <x v="295"/>
    <b v="1"/>
    <s v="publishing/nonfiction"/>
    <n v="1.2598333333333334"/>
    <s v="Funded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s v="USD"/>
    <n v="1378592731"/>
    <n v="1373408731"/>
    <b v="0"/>
    <x v="20"/>
    <b v="1"/>
    <s v="publishing/nonfiction"/>
    <n v="1.091"/>
    <s v="Funded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s v="USD"/>
    <n v="1455523140"/>
    <n v="1453925727"/>
    <b v="0"/>
    <x v="81"/>
    <b v="1"/>
    <s v="publishing/nonfiction"/>
    <n v="1"/>
    <s v="Funded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8"/>
    <s v="DKK"/>
    <n v="1420648906"/>
    <n v="1415464906"/>
    <b v="0"/>
    <x v="296"/>
    <b v="1"/>
    <s v="music/rock"/>
    <n v="1.1864285714285714"/>
    <s v="Funded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s v="USD"/>
    <n v="1426523752"/>
    <n v="1423935352"/>
    <b v="0"/>
    <x v="297"/>
    <b v="1"/>
    <s v="music/rock"/>
    <n v="1.0026666666666666"/>
    <s v="Funded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x v="0"/>
    <s v="USD"/>
    <n v="1417049663"/>
    <n v="1413158063"/>
    <b v="0"/>
    <x v="206"/>
    <b v="1"/>
    <s v="music/rock"/>
    <n v="1.2648920000000001"/>
    <s v="Funded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s v="USD"/>
    <n v="1447463050"/>
    <n v="1444867450"/>
    <b v="0"/>
    <x v="240"/>
    <b v="1"/>
    <s v="music/rock"/>
    <n v="1.1426000000000001"/>
    <s v="Funded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s v="USD"/>
    <n v="1434342894"/>
    <n v="1432269294"/>
    <b v="0"/>
    <x v="45"/>
    <b v="1"/>
    <s v="music/rock"/>
    <n v="1.107"/>
    <s v="Funded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s v="USD"/>
    <n v="1397225746"/>
    <n v="1394633746"/>
    <b v="0"/>
    <x v="298"/>
    <b v="1"/>
    <s v="music/rock"/>
    <n v="1.0534805315203954"/>
    <s v="Funded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x v="0"/>
    <s v="USD"/>
    <n v="1381881890"/>
    <n v="1380585890"/>
    <b v="0"/>
    <x v="9"/>
    <b v="1"/>
    <s v="music/rock"/>
    <n v="1.0366666666666666"/>
    <s v="Funded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s v="USD"/>
    <n v="1431022342"/>
    <n v="1428430342"/>
    <b v="0"/>
    <x v="16"/>
    <b v="1"/>
    <s v="music/rock"/>
    <n v="1.0708672667523933"/>
    <s v="Funded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x v="0"/>
    <s v="USD"/>
    <n v="1342115132"/>
    <n v="1339523132"/>
    <b v="0"/>
    <x v="38"/>
    <b v="1"/>
    <s v="music/rock"/>
    <n v="1.24"/>
    <s v="Funded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x v="0"/>
    <s v="USD"/>
    <n v="1483138233"/>
    <n v="1480546233"/>
    <b v="0"/>
    <x v="47"/>
    <b v="1"/>
    <s v="music/rock"/>
    <n v="1.0501"/>
    <s v="Funded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s v="USD"/>
    <n v="1458874388"/>
    <n v="1456285988"/>
    <b v="0"/>
    <x v="36"/>
    <b v="1"/>
    <s v="music/rock"/>
    <n v="1.8946666666666667"/>
    <s v="Funded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6"/>
    <s v="EUR"/>
    <n v="1484444119"/>
    <n v="1481852119"/>
    <b v="0"/>
    <x v="280"/>
    <b v="1"/>
    <s v="music/rock"/>
    <n v="1.7132499999999999"/>
    <s v="Funded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x v="1"/>
    <s v="GBP"/>
    <n v="1480784606"/>
    <n v="1478189006"/>
    <b v="0"/>
    <x v="129"/>
    <b v="1"/>
    <s v="music/rock"/>
    <n v="2.5248648648648651"/>
    <s v="Funded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s v="USD"/>
    <n v="1486095060"/>
    <n v="1484198170"/>
    <b v="0"/>
    <x v="162"/>
    <b v="1"/>
    <s v="music/rock"/>
    <n v="1.1615384615384616"/>
    <s v="Funded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x v="1"/>
    <s v="GBP"/>
    <n v="1470075210"/>
    <n v="1468779210"/>
    <b v="0"/>
    <x v="182"/>
    <b v="1"/>
    <s v="music/rock"/>
    <n v="2.0335000000000001"/>
    <s v="Funded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x v="0"/>
    <s v="USD"/>
    <n v="1433504876"/>
    <n v="1430912876"/>
    <b v="0"/>
    <x v="299"/>
    <b v="1"/>
    <s v="music/rock"/>
    <n v="1.1160000000000001"/>
    <s v="Funded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x v="0"/>
    <s v="USD"/>
    <n v="1433815200"/>
    <n v="1431886706"/>
    <b v="0"/>
    <x v="81"/>
    <b v="1"/>
    <s v="music/rock"/>
    <n v="4.24"/>
    <s v="Funded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s v="USD"/>
    <n v="1482988125"/>
    <n v="1480396125"/>
    <b v="0"/>
    <x v="196"/>
    <b v="1"/>
    <s v="music/rock"/>
    <n v="1.071"/>
    <s v="Funded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s v="USD"/>
    <n v="1367867536"/>
    <n v="1365275536"/>
    <b v="0"/>
    <x v="265"/>
    <b v="1"/>
    <s v="music/rock"/>
    <n v="1.043625"/>
    <s v="Funded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s v="CAD"/>
    <n v="1482457678"/>
    <n v="1480729678"/>
    <b v="0"/>
    <x v="251"/>
    <b v="1"/>
    <s v="music/rock"/>
    <n v="2.124090909090909"/>
    <s v="Funded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s v="USD"/>
    <n v="1436117922"/>
    <n v="1433525922"/>
    <b v="0"/>
    <x v="287"/>
    <b v="1"/>
    <s v="music/rock"/>
    <n v="1.2408571428571429"/>
    <s v="Funded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12"/>
    <s v="EUR"/>
    <n v="1461931860"/>
    <n v="1457109121"/>
    <b v="0"/>
    <x v="179"/>
    <b v="1"/>
    <s v="music/rock"/>
    <n v="1.10406125"/>
    <s v="Funded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x v="0"/>
    <s v="USD"/>
    <n v="1438183889"/>
    <n v="1435591889"/>
    <b v="0"/>
    <x v="25"/>
    <b v="1"/>
    <s v="music/rock"/>
    <n v="2.1875"/>
    <s v="Funded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s v="USD"/>
    <n v="1433305800"/>
    <n v="1430604395"/>
    <b v="0"/>
    <x v="76"/>
    <b v="1"/>
    <s v="music/rock"/>
    <n v="1.36625"/>
    <s v="Funded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s v="USD"/>
    <n v="1476720840"/>
    <n v="1474469117"/>
    <b v="0"/>
    <x v="300"/>
    <b v="1"/>
    <s v="music/rock"/>
    <n v="1.348074"/>
    <s v="Funded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x v="1"/>
    <s v="GBP"/>
    <n v="1471087957"/>
    <n v="1468495957"/>
    <b v="0"/>
    <x v="69"/>
    <b v="1"/>
    <s v="music/rock"/>
    <n v="1.454"/>
    <s v="Funded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s v="USD"/>
    <n v="1430154720"/>
    <n v="1427224606"/>
    <b v="0"/>
    <x v="10"/>
    <b v="1"/>
    <s v="music/rock"/>
    <n v="1.0910714285714285"/>
    <s v="Funded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x v="0"/>
    <s v="USD"/>
    <n v="1440219540"/>
    <n v="1436369818"/>
    <b v="0"/>
    <x v="62"/>
    <b v="1"/>
    <s v="music/rock"/>
    <n v="1.1020000000000001"/>
    <s v="Funded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x v="0"/>
    <s v="USD"/>
    <n v="1456976586"/>
    <n v="1454298186"/>
    <b v="0"/>
    <x v="201"/>
    <b v="1"/>
    <s v="music/rock"/>
    <n v="1.1364000000000001"/>
    <s v="Funded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x v="0"/>
    <s v="USD"/>
    <n v="1470068523"/>
    <n v="1467476523"/>
    <b v="0"/>
    <x v="47"/>
    <b v="1"/>
    <s v="music/rock"/>
    <n v="1.0235000000000001"/>
    <s v="Funded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s v="USD"/>
    <n v="1488337200"/>
    <n v="1484623726"/>
    <b v="0"/>
    <x v="57"/>
    <b v="1"/>
    <s v="music/rock"/>
    <n v="1.2213333333333334"/>
    <s v="Funded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x v="0"/>
    <s v="USD"/>
    <n v="1484430481"/>
    <n v="1481838481"/>
    <b v="0"/>
    <x v="141"/>
    <b v="1"/>
    <s v="music/rock"/>
    <n v="1.1188571428571428"/>
    <s v="Funded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s v="USD"/>
    <n v="1423871882"/>
    <n v="1421279882"/>
    <b v="0"/>
    <x v="196"/>
    <b v="1"/>
    <s v="music/rock"/>
    <n v="1.073"/>
    <s v="Funded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s v="USD"/>
    <n v="1477603140"/>
    <n v="1475013710"/>
    <b v="0"/>
    <x v="150"/>
    <b v="1"/>
    <s v="music/rock"/>
    <n v="1.1385000000000001"/>
    <s v="Funded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s v="USD"/>
    <n v="1467752334"/>
    <n v="1465160334"/>
    <b v="0"/>
    <x v="71"/>
    <b v="1"/>
    <s v="music/rock"/>
    <n v="1.0968181818181819"/>
    <s v="Funded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s v="USD"/>
    <n v="1412640373"/>
    <n v="1410048373"/>
    <b v="0"/>
    <x v="192"/>
    <b v="1"/>
    <s v="music/rock"/>
    <n v="1.2614444444444444"/>
    <s v="Funded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s v="GBP"/>
    <n v="1465709400"/>
    <n v="1462695073"/>
    <b v="0"/>
    <x v="69"/>
    <b v="1"/>
    <s v="music/rock"/>
    <n v="1.6742857142857144"/>
    <s v="Funded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s v="USD"/>
    <n v="1369612474"/>
    <n v="1367798074"/>
    <b v="0"/>
    <x v="301"/>
    <b v="1"/>
    <s v="music/rock"/>
    <n v="4.9652000000000003"/>
    <s v="Funded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s v="GBP"/>
    <n v="1430439411"/>
    <n v="1425259011"/>
    <b v="0"/>
    <x v="116"/>
    <b v="1"/>
    <s v="music/rock"/>
    <n v="1.0915999999999999"/>
    <s v="Funded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s v="USD"/>
    <n v="1374802235"/>
    <n v="1372210235"/>
    <b v="0"/>
    <x v="36"/>
    <b v="1"/>
    <s v="music/rock"/>
    <n v="1.0257499999999999"/>
    <s v="Funded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s v="GBP"/>
    <n v="1424607285"/>
    <n v="1422447285"/>
    <b v="1"/>
    <x v="81"/>
    <b v="0"/>
    <s v="publishing/translations"/>
    <n v="1.6620689655172414E-2"/>
    <s v="Not Funded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x v="0"/>
    <s v="USD"/>
    <n v="1417195201"/>
    <n v="1414599601"/>
    <b v="1"/>
    <x v="57"/>
    <b v="0"/>
    <s v="publishing/translations"/>
    <n v="4.1999999999999997E-3"/>
    <s v="Not Funded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x v="13"/>
    <s v="EUR"/>
    <n v="1449914400"/>
    <n v="1445336607"/>
    <b v="0"/>
    <x v="83"/>
    <b v="0"/>
    <s v="publishing/translations"/>
    <n v="1.25E-3"/>
    <s v="Not Funded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s v="USD"/>
    <n v="1407847978"/>
    <n v="1405687978"/>
    <b v="0"/>
    <x v="84"/>
    <b v="0"/>
    <s v="publishing/translations"/>
    <n v="5.0000000000000001E-3"/>
    <s v="Not Funded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s v="GBP"/>
    <n v="1447451756"/>
    <n v="1444856156"/>
    <b v="0"/>
    <x v="79"/>
    <b v="0"/>
    <s v="publishing/translations"/>
    <n v="7.1999999999999995E-2"/>
    <s v="Not Funded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s v="USD"/>
    <n v="1420085535"/>
    <n v="1414897935"/>
    <b v="0"/>
    <x v="78"/>
    <b v="0"/>
    <s v="publishing/translations"/>
    <n v="0"/>
    <s v="Not Funded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13"/>
    <s v="EUR"/>
    <n v="1464939520"/>
    <n v="1461051520"/>
    <b v="0"/>
    <x v="29"/>
    <b v="0"/>
    <s v="publishing/translations"/>
    <n v="1.6666666666666666E-4"/>
    <s v="Not Funded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s v="GBP"/>
    <n v="1423185900"/>
    <n v="1420766700"/>
    <b v="0"/>
    <x v="83"/>
    <b v="0"/>
    <s v="publishing/translations"/>
    <n v="2.3333333333333335E-3"/>
    <s v="Not Funded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s v="USD"/>
    <n v="1417656699"/>
    <n v="1415064699"/>
    <b v="0"/>
    <x v="62"/>
    <b v="0"/>
    <s v="publishing/translations"/>
    <n v="4.5714285714285714E-2"/>
    <s v="Not Funded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13"/>
    <s v="EUR"/>
    <n v="1455964170"/>
    <n v="1450780170"/>
    <b v="0"/>
    <x v="29"/>
    <b v="0"/>
    <s v="publishing/translations"/>
    <n v="0.05"/>
    <s v="Not Funded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s v="USD"/>
    <n v="1483423467"/>
    <n v="1480831467"/>
    <b v="0"/>
    <x v="29"/>
    <b v="0"/>
    <s v="publishing/translations"/>
    <n v="2E-3"/>
    <s v="Not Funded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s v="USD"/>
    <n v="1439741591"/>
    <n v="1436285591"/>
    <b v="0"/>
    <x v="82"/>
    <b v="0"/>
    <s v="publishing/translations"/>
    <n v="0.18181818181818182"/>
    <s v="Not Funded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s v="USD"/>
    <n v="1448147619"/>
    <n v="1445552019"/>
    <b v="0"/>
    <x v="78"/>
    <b v="0"/>
    <s v="publishing/translations"/>
    <n v="0"/>
    <s v="Not Funded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s v="USD"/>
    <n v="1442315460"/>
    <n v="1439696174"/>
    <b v="0"/>
    <x v="84"/>
    <b v="0"/>
    <s v="publishing/translations"/>
    <n v="1.2222222222222223E-2"/>
    <s v="Not Funded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s v="EUR"/>
    <n v="1456397834"/>
    <n v="1453805834"/>
    <b v="0"/>
    <x v="29"/>
    <b v="0"/>
    <s v="publishing/translations"/>
    <n v="2E-3"/>
    <s v="Not Funded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s v="USD"/>
    <n v="1476010619"/>
    <n v="1473418619"/>
    <b v="0"/>
    <x v="73"/>
    <b v="0"/>
    <s v="publishing/translations"/>
    <n v="7.0634920634920634E-2"/>
    <s v="Not Funded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x v="0"/>
    <s v="USD"/>
    <n v="1467129686"/>
    <n v="1464969686"/>
    <b v="0"/>
    <x v="83"/>
    <b v="0"/>
    <s v="publishing/translations"/>
    <n v="2.7272727272727271E-2"/>
    <s v="Not Funded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11"/>
    <s v="SEK"/>
    <n v="1423432709"/>
    <n v="1420840709"/>
    <b v="0"/>
    <x v="84"/>
    <b v="0"/>
    <s v="publishing/translations"/>
    <n v="1E-3"/>
    <s v="Not Funded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s v="NZD"/>
    <n v="1474436704"/>
    <n v="1471844704"/>
    <b v="0"/>
    <x v="84"/>
    <b v="0"/>
    <s v="publishing/translations"/>
    <n v="1.0399999999999999E-3"/>
    <s v="Not Funded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s v="AUD"/>
    <n v="1451637531"/>
    <n v="1449045531"/>
    <b v="0"/>
    <x v="29"/>
    <b v="0"/>
    <s v="publishing/translations"/>
    <n v="3.3333333333333335E-3"/>
    <s v="Not Funded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s v="USD"/>
    <n v="1479233602"/>
    <n v="1478106802"/>
    <b v="0"/>
    <x v="25"/>
    <b v="0"/>
    <s v="publishing/translations"/>
    <n v="0.2036"/>
    <s v="Not Funded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s v="USD"/>
    <n v="1430276959"/>
    <n v="1427684959"/>
    <b v="0"/>
    <x v="78"/>
    <b v="0"/>
    <s v="publishing/translations"/>
    <n v="0"/>
    <s v="Not Funded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12"/>
    <s v="EUR"/>
    <n v="1440408120"/>
    <n v="1435224120"/>
    <b v="0"/>
    <x v="78"/>
    <b v="0"/>
    <s v="publishing/translations"/>
    <n v="0"/>
    <s v="Not Funded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12"/>
    <s v="EUR"/>
    <n v="1474230385"/>
    <n v="1471638385"/>
    <b v="0"/>
    <x v="80"/>
    <b v="0"/>
    <s v="publishing/translations"/>
    <n v="8.3799999999999999E-2"/>
    <s v="Not Funded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s v="EUR"/>
    <n v="1459584417"/>
    <n v="1456996017"/>
    <b v="0"/>
    <x v="83"/>
    <b v="0"/>
    <s v="publishing/translations"/>
    <n v="4.4999999999999998E-2"/>
    <s v="Not Funded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x v="0"/>
    <s v="USD"/>
    <n v="1428629242"/>
    <n v="1426037242"/>
    <b v="0"/>
    <x v="78"/>
    <b v="0"/>
    <s v="publishing/translations"/>
    <n v="0"/>
    <s v="Not Funded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s v="USD"/>
    <n v="1419017488"/>
    <n v="1416339088"/>
    <b v="0"/>
    <x v="81"/>
    <b v="0"/>
    <s v="publishing/translations"/>
    <n v="8.0600000000000005E-2"/>
    <s v="Not Funded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s v="USD"/>
    <n v="1448517816"/>
    <n v="1445922216"/>
    <b v="0"/>
    <x v="5"/>
    <b v="0"/>
    <s v="publishing/translations"/>
    <n v="0.31947058823529412"/>
    <s v="Not Funded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s v="USD"/>
    <n v="1437417828"/>
    <n v="1434825828"/>
    <b v="0"/>
    <x v="78"/>
    <b v="0"/>
    <s v="publishing/translations"/>
    <n v="0"/>
    <s v="Not Funded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13"/>
    <s v="EUR"/>
    <n v="1481367600"/>
    <n v="1477839675"/>
    <b v="0"/>
    <x v="73"/>
    <b v="0"/>
    <s v="publishing/translations"/>
    <n v="6.7083333333333328E-2"/>
    <s v="Not Funded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8"/>
    <s v="DKK"/>
    <n v="1433775600"/>
    <n v="1431973478"/>
    <b v="0"/>
    <x v="202"/>
    <b v="0"/>
    <s v="publishing/translations"/>
    <n v="9.987804878048781E-2"/>
    <s v="Not Funded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x v="13"/>
    <s v="EUR"/>
    <n v="1444589020"/>
    <n v="1441997020"/>
    <b v="0"/>
    <x v="84"/>
    <b v="0"/>
    <s v="publishing/translations"/>
    <n v="1E-3"/>
    <s v="Not Funded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12"/>
    <s v="EUR"/>
    <n v="1456043057"/>
    <n v="1453451057"/>
    <b v="0"/>
    <x v="84"/>
    <b v="0"/>
    <s v="publishing/translations"/>
    <n v="7.7000000000000002E-3"/>
    <s v="Not Funded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s v="USD"/>
    <n v="1405227540"/>
    <n v="1402058739"/>
    <b v="0"/>
    <x v="19"/>
    <b v="0"/>
    <s v="publishing/translations"/>
    <n v="0.26900000000000002"/>
    <s v="Not Funded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8"/>
    <s v="DKK"/>
    <n v="1461765300"/>
    <n v="1459198499"/>
    <b v="0"/>
    <x v="22"/>
    <b v="0"/>
    <s v="publishing/translations"/>
    <n v="0.03"/>
    <s v="Not Funded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s v="CAD"/>
    <n v="1425758101"/>
    <n v="1423166101"/>
    <b v="0"/>
    <x v="79"/>
    <b v="0"/>
    <s v="publishing/translations"/>
    <n v="6.6055045871559637E-2"/>
    <s v="Not Funded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13"/>
    <s v="EUR"/>
    <n v="1464285463"/>
    <n v="1461693463"/>
    <b v="0"/>
    <x v="29"/>
    <b v="0"/>
    <s v="publishing/translations"/>
    <n v="7.6923076923076926E-5"/>
    <s v="Not Funded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s v="GBP"/>
    <n v="1441995769"/>
    <n v="1436811769"/>
    <b v="0"/>
    <x v="83"/>
    <b v="0"/>
    <s v="publishing/translations"/>
    <n v="1.1222222222222222E-2"/>
    <s v="Not Funded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s v="USD"/>
    <n v="1464190158"/>
    <n v="1461598158"/>
    <b v="0"/>
    <x v="78"/>
    <b v="0"/>
    <s v="publishing/translations"/>
    <n v="0"/>
    <s v="Not Funded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6"/>
    <s v="EUR"/>
    <n v="1483395209"/>
    <n v="1480803209"/>
    <b v="0"/>
    <x v="78"/>
    <b v="0"/>
    <s v="publishing/translations"/>
    <n v="0"/>
    <s v="Not Funded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x v="12"/>
    <s v="EUR"/>
    <n v="1442091462"/>
    <n v="1436907462"/>
    <b v="0"/>
    <x v="78"/>
    <b v="0"/>
    <s v="publishing/translations"/>
    <n v="0"/>
    <s v="Not Funded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12"/>
    <s v="EUR"/>
    <n v="1434286855"/>
    <n v="1431694855"/>
    <b v="0"/>
    <x v="78"/>
    <b v="0"/>
    <s v="publishing/translations"/>
    <n v="0"/>
    <s v="Not Funded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13"/>
    <s v="EUR"/>
    <n v="1461235478"/>
    <n v="1459507478"/>
    <b v="0"/>
    <x v="78"/>
    <b v="0"/>
    <s v="publishing/translations"/>
    <n v="0"/>
    <s v="Not Funded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x v="0"/>
    <s v="USD"/>
    <n v="1467999134"/>
    <n v="1465407134"/>
    <b v="0"/>
    <x v="83"/>
    <b v="0"/>
    <s v="publishing/translations"/>
    <n v="1.4999999999999999E-4"/>
    <s v="Not Funded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s v="AUD"/>
    <n v="1432272300"/>
    <n v="1429655318"/>
    <b v="0"/>
    <x v="78"/>
    <b v="0"/>
    <s v="publishing/translations"/>
    <n v="0"/>
    <s v="Not Funded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s v="USD"/>
    <n v="1431286105"/>
    <n v="1427138905"/>
    <b v="0"/>
    <x v="78"/>
    <b v="0"/>
    <s v="publishing/translations"/>
    <n v="0"/>
    <s v="Not Funded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s v="USD"/>
    <n v="1455941197"/>
    <n v="1453349197"/>
    <b v="0"/>
    <x v="29"/>
    <b v="0"/>
    <s v="publishing/translations"/>
    <n v="1.0000000000000001E-5"/>
    <s v="Not Funded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s v="USD"/>
    <n v="1416355259"/>
    <n v="1413759659"/>
    <b v="0"/>
    <x v="84"/>
    <b v="0"/>
    <s v="publishing/translations"/>
    <n v="1.0554089709762533E-4"/>
    <s v="Not Funded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x v="0"/>
    <s v="USD"/>
    <n v="1406566363"/>
    <n v="1403974363"/>
    <b v="0"/>
    <x v="78"/>
    <b v="0"/>
    <s v="publishing/translations"/>
    <n v="0"/>
    <s v="Not Funded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6"/>
    <s v="EUR"/>
    <n v="1492270947"/>
    <n v="1488386547"/>
    <b v="0"/>
    <x v="78"/>
    <b v="0"/>
    <s v="publishing/translations"/>
    <n v="0"/>
    <s v="Not Funded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s v="EUR"/>
    <n v="1461535140"/>
    <n v="1459716480"/>
    <b v="0"/>
    <x v="29"/>
    <b v="0"/>
    <s v="publishing/translations"/>
    <n v="8.5714285714285719E-3"/>
    <s v="Not Funded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s v="USD"/>
    <n v="1409924340"/>
    <n v="1405181320"/>
    <b v="0"/>
    <x v="63"/>
    <b v="0"/>
    <s v="publishing/translations"/>
    <n v="0.105"/>
    <s v="Not Funded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x v="13"/>
    <s v="EUR"/>
    <n v="1483459365"/>
    <n v="1480867365"/>
    <b v="0"/>
    <x v="83"/>
    <b v="0"/>
    <s v="publishing/translations"/>
    <n v="2.9000000000000001E-2"/>
    <s v="Not Funded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x v="0"/>
    <s v="USD"/>
    <n v="1447281044"/>
    <n v="1444685444"/>
    <b v="0"/>
    <x v="78"/>
    <b v="0"/>
    <s v="publishing/translations"/>
    <n v="0"/>
    <s v="Not Funded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s v="USD"/>
    <n v="1407729600"/>
    <n v="1405097760"/>
    <b v="0"/>
    <x v="78"/>
    <b v="0"/>
    <s v="publishing/translations"/>
    <n v="0"/>
    <s v="Not Funded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8"/>
    <s v="DKK"/>
    <n v="1449077100"/>
    <n v="1446612896"/>
    <b v="0"/>
    <x v="78"/>
    <b v="0"/>
    <s v="publishing/translations"/>
    <n v="0"/>
    <s v="Not Funded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x v="0"/>
    <s v="USD"/>
    <n v="1417391100"/>
    <n v="1412371898"/>
    <b v="0"/>
    <x v="78"/>
    <b v="0"/>
    <s v="publishing/translations"/>
    <n v="0"/>
    <s v="Not Funded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x v="0"/>
    <s v="USD"/>
    <n v="1413849600"/>
    <n v="1410967754"/>
    <b v="1"/>
    <x v="158"/>
    <b v="1"/>
    <s v="publishing/radio &amp; podcasts"/>
    <n v="1.012446"/>
    <s v="Funded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x v="0"/>
    <s v="USD"/>
    <n v="1365609271"/>
    <n v="1363017271"/>
    <b v="1"/>
    <x v="3"/>
    <b v="1"/>
    <s v="publishing/radio &amp; podcasts"/>
    <n v="1.085175"/>
    <s v="Funded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s v="USD"/>
    <n v="1365367938"/>
    <n v="1361483538"/>
    <b v="1"/>
    <x v="20"/>
    <b v="1"/>
    <s v="publishing/radio &amp; podcasts"/>
    <n v="1.4766666666666666"/>
    <s v="Funded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x v="0"/>
    <s v="USD"/>
    <n v="1361029958"/>
    <n v="1358437958"/>
    <b v="1"/>
    <x v="302"/>
    <b v="1"/>
    <s v="publishing/radio &amp; podcasts"/>
    <n v="1.6319999999999999"/>
    <s v="Funded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s v="USD"/>
    <n v="1332385200"/>
    <n v="1329759452"/>
    <b v="1"/>
    <x v="303"/>
    <b v="1"/>
    <s v="publishing/radio &amp; podcasts"/>
    <n v="4.5641449999999999"/>
    <s v="Funded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s v="USD"/>
    <n v="1452574800"/>
    <n v="1449029266"/>
    <b v="1"/>
    <x v="290"/>
    <b v="1"/>
    <s v="publishing/radio &amp; podcasts"/>
    <n v="1.0787731249999999"/>
    <s v="Funded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x v="0"/>
    <s v="USD"/>
    <n v="1332699285"/>
    <n v="1327518885"/>
    <b v="1"/>
    <x v="304"/>
    <b v="1"/>
    <s v="publishing/radio &amp; podcasts"/>
    <n v="1.1508"/>
    <s v="Funded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s v="USD"/>
    <n v="1307838049"/>
    <n v="1302654049"/>
    <b v="1"/>
    <x v="305"/>
    <b v="1"/>
    <s v="publishing/radio &amp; podcasts"/>
    <n v="1.0236842105263158"/>
    <s v="Funded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x v="0"/>
    <s v="USD"/>
    <n v="1360938109"/>
    <n v="1358346109"/>
    <b v="1"/>
    <x v="306"/>
    <b v="1"/>
    <s v="publishing/radio &amp; podcasts"/>
    <n v="1.0842485875706214"/>
    <s v="Funded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s v="USD"/>
    <n v="1356724263"/>
    <n v="1354909863"/>
    <b v="1"/>
    <x v="75"/>
    <b v="1"/>
    <s v="publishing/radio &amp; podcasts"/>
    <n v="1.2513333333333334"/>
    <s v="Funded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s v="USD"/>
    <n v="1428620334"/>
    <n v="1426028334"/>
    <b v="1"/>
    <x v="307"/>
    <b v="1"/>
    <s v="publishing/radio &amp; podcasts"/>
    <n v="1.03840625"/>
    <s v="Funded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s v="USD"/>
    <n v="1381928503"/>
    <n v="1379336503"/>
    <b v="1"/>
    <x v="226"/>
    <b v="1"/>
    <s v="publishing/radio &amp; podcasts"/>
    <n v="1.3870400000000001"/>
    <s v="Funded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x v="0"/>
    <s v="USD"/>
    <n v="1330644639"/>
    <n v="1328052639"/>
    <b v="1"/>
    <x v="5"/>
    <b v="1"/>
    <s v="publishing/radio &amp; podcasts"/>
    <n v="1.20516"/>
    <s v="Funded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s v="USD"/>
    <n v="1379093292"/>
    <n v="1376501292"/>
    <b v="1"/>
    <x v="88"/>
    <b v="1"/>
    <s v="publishing/radio &amp; podcasts"/>
    <n v="1.1226666666666667"/>
    <s v="Funded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s v="USD"/>
    <n v="1419051540"/>
    <n v="1416244863"/>
    <b v="1"/>
    <x v="308"/>
    <b v="1"/>
    <s v="publishing/radio &amp; podcasts"/>
    <n v="1.8866966666666667"/>
    <s v="Funded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x v="0"/>
    <s v="USD"/>
    <n v="1315616422"/>
    <n v="1313024422"/>
    <b v="1"/>
    <x v="309"/>
    <b v="1"/>
    <s v="publishing/radio &amp; podcasts"/>
    <n v="6.6155466666666669"/>
    <s v="Funded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s v="USD"/>
    <n v="1324609200"/>
    <n v="1319467604"/>
    <b v="1"/>
    <x v="232"/>
    <b v="1"/>
    <s v="publishing/radio &amp; podcasts"/>
    <n v="1.1131"/>
    <s v="Funded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s v="USD"/>
    <n v="1368564913"/>
    <n v="1367355313"/>
    <b v="1"/>
    <x v="310"/>
    <b v="1"/>
    <s v="publishing/radio &amp; podcasts"/>
    <n v="11.8161422"/>
    <s v="Funded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s v="USD"/>
    <n v="1399694340"/>
    <n v="1398448389"/>
    <b v="1"/>
    <x v="26"/>
    <b v="1"/>
    <s v="publishing/radio &amp; podcasts"/>
    <n v="1.37375"/>
    <s v="Funded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s v="USD"/>
    <n v="1374858000"/>
    <n v="1373408699"/>
    <b v="1"/>
    <x v="311"/>
    <b v="1"/>
    <s v="publishing/radio &amp; podcasts"/>
    <n v="1.170404"/>
    <s v="Funded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s v="CAD"/>
    <n v="1383430145"/>
    <n v="1380838145"/>
    <b v="0"/>
    <x v="79"/>
    <b v="0"/>
    <s v="publishing/fiction"/>
    <n v="2.1000000000000001E-2"/>
    <s v="Not Funded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s v="USD"/>
    <n v="1347004260"/>
    <n v="1345062936"/>
    <b v="0"/>
    <x v="29"/>
    <b v="0"/>
    <s v="publishing/fiction"/>
    <n v="1E-3"/>
    <s v="Not Funded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s v="USD"/>
    <n v="1469162275"/>
    <n v="1467002275"/>
    <b v="0"/>
    <x v="84"/>
    <b v="0"/>
    <s v="publishing/fiction"/>
    <n v="7.1428571428571426E-3"/>
    <s v="Not Funded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x v="0"/>
    <s v="USD"/>
    <n v="1342882260"/>
    <n v="1337834963"/>
    <b v="0"/>
    <x v="78"/>
    <b v="0"/>
    <s v="publishing/fiction"/>
    <n v="0"/>
    <s v="Not Funded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s v="USD"/>
    <n v="1434827173"/>
    <n v="1430939173"/>
    <b v="0"/>
    <x v="83"/>
    <b v="0"/>
    <s v="publishing/fiction"/>
    <n v="2.2388059701492536E-2"/>
    <s v="Not Funded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s v="USD"/>
    <n v="1425009761"/>
    <n v="1422417761"/>
    <b v="0"/>
    <x v="83"/>
    <b v="0"/>
    <s v="publishing/fiction"/>
    <n v="2.3999999999999998E-3"/>
    <s v="Not Funded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s v="USD"/>
    <n v="1470175271"/>
    <n v="1467583271"/>
    <b v="0"/>
    <x v="78"/>
    <b v="0"/>
    <s v="publishing/fiction"/>
    <n v="0"/>
    <s v="Not Funded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x v="2"/>
    <s v="AUD"/>
    <n v="1388928660"/>
    <n v="1386336660"/>
    <b v="0"/>
    <x v="79"/>
    <b v="0"/>
    <s v="publishing/fiction"/>
    <n v="2.4E-2"/>
    <s v="Not Funded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s v="USD"/>
    <n v="1352994052"/>
    <n v="1350398452"/>
    <b v="0"/>
    <x v="78"/>
    <b v="0"/>
    <s v="publishing/fiction"/>
    <n v="0"/>
    <s v="Not Funded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s v="USD"/>
    <n v="1380720474"/>
    <n v="1378214874"/>
    <b v="0"/>
    <x v="10"/>
    <b v="0"/>
    <s v="publishing/fiction"/>
    <n v="0.30862068965517242"/>
    <s v="Not Funded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s v="USD"/>
    <n v="1424014680"/>
    <n v="1418922443"/>
    <b v="0"/>
    <x v="29"/>
    <b v="0"/>
    <s v="publishing/fiction"/>
    <n v="8.3333333333333329E-2"/>
    <s v="Not Funded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s v="USD"/>
    <n v="1308431646"/>
    <n v="1305839646"/>
    <b v="0"/>
    <x v="84"/>
    <b v="0"/>
    <s v="publishing/fiction"/>
    <n v="7.4999999999999997E-3"/>
    <s v="Not Funded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x v="0"/>
    <s v="USD"/>
    <n v="1371415675"/>
    <n v="1368823675"/>
    <b v="0"/>
    <x v="78"/>
    <b v="0"/>
    <s v="publishing/fiction"/>
    <n v="0"/>
    <s v="Not Funded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s v="USD"/>
    <n v="1428075480"/>
    <n v="1425489613"/>
    <b v="0"/>
    <x v="202"/>
    <b v="0"/>
    <s v="publishing/fiction"/>
    <n v="8.8999999999999996E-2"/>
    <s v="Not Funded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x v="0"/>
    <s v="USD"/>
    <n v="1314471431"/>
    <n v="1311879431"/>
    <b v="0"/>
    <x v="78"/>
    <b v="0"/>
    <s v="publishing/fiction"/>
    <n v="0"/>
    <s v="Not Funded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s v="USD"/>
    <n v="1410866659"/>
    <n v="1405682659"/>
    <b v="0"/>
    <x v="78"/>
    <b v="0"/>
    <s v="publishing/fiction"/>
    <n v="0"/>
    <s v="Not Funded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s v="USD"/>
    <n v="1375299780"/>
    <n v="1371655522"/>
    <b v="0"/>
    <x v="29"/>
    <b v="0"/>
    <s v="publishing/fiction"/>
    <n v="6.666666666666667E-5"/>
    <s v="Not Funded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s v="USD"/>
    <n v="1409787378"/>
    <n v="1405899378"/>
    <b v="0"/>
    <x v="83"/>
    <b v="0"/>
    <s v="publishing/fiction"/>
    <n v="1.9E-2"/>
    <s v="Not Funded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s v="USD"/>
    <n v="1470355833"/>
    <n v="1465171833"/>
    <b v="0"/>
    <x v="29"/>
    <b v="0"/>
    <s v="publishing/fiction"/>
    <n v="2.5000000000000001E-3"/>
    <s v="Not Funded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s v="USD"/>
    <n v="1367444557"/>
    <n v="1364852557"/>
    <b v="0"/>
    <x v="41"/>
    <b v="0"/>
    <s v="publishing/fiction"/>
    <n v="0.25035714285714283"/>
    <s v="Not Funded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x v="5"/>
    <s v="CAD"/>
    <n v="1436364023"/>
    <n v="1433772023"/>
    <b v="1"/>
    <x v="312"/>
    <b v="1"/>
    <s v="photography/photobooks"/>
    <n v="1.6633076923076924"/>
    <s v="Funded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s v="GBP"/>
    <n v="1458943200"/>
    <n v="1456491680"/>
    <b v="1"/>
    <x v="313"/>
    <b v="1"/>
    <s v="photography/photobooks"/>
    <n v="1.0144545454545455"/>
    <s v="Funded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18"/>
    <s v="EUR"/>
    <n v="1477210801"/>
    <n v="1472026801"/>
    <b v="1"/>
    <x v="26"/>
    <b v="1"/>
    <s v="photography/photobooks"/>
    <n v="1.0789146666666667"/>
    <s v="Funded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x v="1"/>
    <s v="GBP"/>
    <n v="1402389180"/>
    <n v="1399996024"/>
    <b v="1"/>
    <x v="314"/>
    <b v="1"/>
    <s v="photography/photobooks"/>
    <n v="2.7793846153846156"/>
    <s v="Funded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12"/>
    <s v="EUR"/>
    <n v="1458676860"/>
    <n v="1455446303"/>
    <b v="1"/>
    <x v="315"/>
    <b v="1"/>
    <s v="photography/photobooks"/>
    <n v="1.0358125"/>
    <s v="Funded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s v="GBP"/>
    <n v="1406227904"/>
    <n v="1403635904"/>
    <b v="1"/>
    <x v="68"/>
    <b v="1"/>
    <s v="photography/photobooks"/>
    <n v="1.1140000000000001"/>
    <s v="Funded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s v="USD"/>
    <n v="1273911000"/>
    <n v="1268822909"/>
    <b v="1"/>
    <x v="51"/>
    <b v="1"/>
    <s v="photography/photobooks"/>
    <n v="2.15"/>
    <s v="Funded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s v="USD"/>
    <n v="1403880281"/>
    <n v="1401201881"/>
    <b v="1"/>
    <x v="263"/>
    <b v="1"/>
    <s v="photography/photobooks"/>
    <n v="1.1076216216216217"/>
    <s v="Funded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12"/>
    <s v="EUR"/>
    <n v="1487113140"/>
    <n v="1484570885"/>
    <b v="1"/>
    <x v="193"/>
    <b v="1"/>
    <s v="photography/photobooks"/>
    <n v="1.2364125714285714"/>
    <s v="Funded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s v="GBP"/>
    <n v="1405761278"/>
    <n v="1403169278"/>
    <b v="1"/>
    <x v="316"/>
    <b v="1"/>
    <s v="photography/photobooks"/>
    <n v="1.0103500000000001"/>
    <s v="Funded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s v="USD"/>
    <n v="1447858804"/>
    <n v="1445263204"/>
    <b v="1"/>
    <x v="190"/>
    <b v="1"/>
    <s v="photography/photobooks"/>
    <n v="1.1179285714285714"/>
    <s v="Funded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s v="USD"/>
    <n v="1486311939"/>
    <n v="1483719939"/>
    <b v="1"/>
    <x v="317"/>
    <b v="1"/>
    <s v="photography/photobooks"/>
    <n v="5.5877142857142861"/>
    <s v="Funded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s v="GBP"/>
    <n v="1405523866"/>
    <n v="1402931866"/>
    <b v="1"/>
    <x v="224"/>
    <b v="1"/>
    <s v="photography/photobooks"/>
    <n v="1.5001875"/>
    <s v="Funded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x v="0"/>
    <s v="USD"/>
    <n v="1443363640"/>
    <n v="1439907640"/>
    <b v="1"/>
    <x v="282"/>
    <b v="1"/>
    <s v="photography/photobooks"/>
    <n v="1.0647599999999999"/>
    <s v="Funded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10"/>
    <s v="NOK"/>
    <n v="1458104697"/>
    <n v="1455516297"/>
    <b v="1"/>
    <x v="160"/>
    <b v="1"/>
    <s v="photography/photobooks"/>
    <n v="1.57189"/>
    <s v="Funded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s v="USD"/>
    <n v="1475762400"/>
    <n v="1473160292"/>
    <b v="1"/>
    <x v="318"/>
    <b v="1"/>
    <s v="photography/photobooks"/>
    <n v="1.0865882352941176"/>
    <s v="Funded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s v="USD"/>
    <n v="1417845600"/>
    <n v="1415194553"/>
    <b v="1"/>
    <x v="319"/>
    <b v="1"/>
    <s v="photography/photobooks"/>
    <n v="1.6197999999999999"/>
    <s v="Funded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x v="0"/>
    <s v="USD"/>
    <n v="1401565252"/>
    <n v="1398973252"/>
    <b v="1"/>
    <x v="163"/>
    <b v="1"/>
    <s v="photography/photobooks"/>
    <n v="2.0536666666666665"/>
    <s v="Funded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s v="USD"/>
    <n v="1403301540"/>
    <n v="1400867283"/>
    <b v="1"/>
    <x v="108"/>
    <b v="1"/>
    <s v="photography/photobooks"/>
    <n v="1.033638888888889"/>
    <s v="Funded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x v="0"/>
    <s v="USD"/>
    <n v="1418961600"/>
    <n v="1415824513"/>
    <b v="1"/>
    <x v="157"/>
    <b v="1"/>
    <s v="photography/photobooks"/>
    <n v="1.0347222222222223"/>
    <s v="Funded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s v="USD"/>
    <n v="1465272091"/>
    <n v="1462248091"/>
    <b v="1"/>
    <x v="97"/>
    <b v="1"/>
    <s v="photography/photobooks"/>
    <n v="1.0681333333333334"/>
    <s v="Funded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s v="USD"/>
    <n v="1413575739"/>
    <n v="1410983739"/>
    <b v="1"/>
    <x v="320"/>
    <b v="1"/>
    <s v="photography/photobooks"/>
    <n v="1.3896574712643677"/>
    <s v="Funded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s v="USD"/>
    <n v="1419292800"/>
    <n v="1416592916"/>
    <b v="1"/>
    <x v="198"/>
    <b v="1"/>
    <s v="photography/photobooks"/>
    <n v="1.2484324324324325"/>
    <s v="Funded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11"/>
    <s v="SEK"/>
    <n v="1487592090"/>
    <n v="1485000090"/>
    <b v="1"/>
    <x v="33"/>
    <b v="1"/>
    <s v="photography/photobooks"/>
    <n v="2.0699999999999998"/>
    <s v="Funded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s v="USD"/>
    <n v="1471539138"/>
    <n v="1468947138"/>
    <b v="1"/>
    <x v="205"/>
    <b v="1"/>
    <s v="photography/photobooks"/>
    <n v="1.7400576923076922"/>
    <s v="Funded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s v="USD"/>
    <n v="1453185447"/>
    <n v="1448951847"/>
    <b v="1"/>
    <x v="321"/>
    <b v="1"/>
    <s v="photography/photobooks"/>
    <n v="1.2032608695652174"/>
    <s v="Funded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s v="USD"/>
    <n v="1489497886"/>
    <n v="1487082286"/>
    <b v="1"/>
    <x v="16"/>
    <b v="1"/>
    <s v="photography/photobooks"/>
    <n v="1.1044428571428573"/>
    <s v="Funded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x v="0"/>
    <s v="USD"/>
    <n v="1485907200"/>
    <n v="1483292122"/>
    <b v="1"/>
    <x v="322"/>
    <b v="1"/>
    <s v="photography/photobooks"/>
    <n v="2.8156666666666665"/>
    <s v="Funded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s v="USD"/>
    <n v="1426773920"/>
    <n v="1424185520"/>
    <b v="1"/>
    <x v="261"/>
    <b v="1"/>
    <s v="photography/photobooks"/>
    <n v="1.0067894736842105"/>
    <s v="Funded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s v="USD"/>
    <n v="1445624695"/>
    <n v="1443464695"/>
    <b v="1"/>
    <x v="323"/>
    <b v="1"/>
    <s v="photography/photobooks"/>
    <n v="1.3482571428571428"/>
    <s v="Funded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s v="USD"/>
    <n v="1417402800"/>
    <n v="1414610126"/>
    <b v="1"/>
    <x v="196"/>
    <b v="1"/>
    <s v="photography/photobooks"/>
    <n v="1.7595744680851064"/>
    <s v="Funded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s v="AUD"/>
    <n v="1455548400"/>
    <n v="1453461865"/>
    <b v="1"/>
    <x v="324"/>
    <b v="1"/>
    <s v="photography/photobooks"/>
    <n v="4.8402000000000003"/>
    <s v="Funded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s v="USD"/>
    <n v="1462161540"/>
    <n v="1457913777"/>
    <b v="1"/>
    <x v="325"/>
    <b v="1"/>
    <s v="photography/photobooks"/>
    <n v="1.4514"/>
    <s v="Funded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s v="USD"/>
    <n v="1441383062"/>
    <n v="1438791062"/>
    <b v="1"/>
    <x v="232"/>
    <b v="1"/>
    <s v="photography/photobooks"/>
    <n v="4.1773333333333333"/>
    <s v="Funded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s v="USD"/>
    <n v="1464040800"/>
    <n v="1461527631"/>
    <b v="1"/>
    <x v="238"/>
    <b v="1"/>
    <s v="photography/photobooks"/>
    <n v="1.3242499999999999"/>
    <s v="Funded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s v="USD"/>
    <n v="1440702910"/>
    <n v="1438110910"/>
    <b v="1"/>
    <x v="326"/>
    <b v="1"/>
    <s v="photography/photobooks"/>
    <n v="2.5030841666666666"/>
    <s v="Funded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12"/>
    <s v="EUR"/>
    <n v="1470506400"/>
    <n v="1467358427"/>
    <b v="1"/>
    <x v="291"/>
    <b v="1"/>
    <s v="photography/photobooks"/>
    <n v="1.7989999999999999"/>
    <s v="Funded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s v="USD"/>
    <n v="1421952370"/>
    <n v="1418064370"/>
    <b v="1"/>
    <x v="67"/>
    <b v="1"/>
    <s v="photography/photobooks"/>
    <n v="1.0262857142857142"/>
    <s v="Funded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s v="USD"/>
    <n v="1483481019"/>
    <n v="1480629819"/>
    <b v="0"/>
    <x v="4"/>
    <b v="1"/>
    <s v="photography/photobooks"/>
    <n v="1.359861"/>
    <s v="Funded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s v="USD"/>
    <n v="1416964500"/>
    <n v="1414368616"/>
    <b v="1"/>
    <x v="15"/>
    <b v="1"/>
    <s v="photography/photobooks"/>
    <n v="1.1786666666666668"/>
    <s v="Funded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s v="USD"/>
    <n v="1420045538"/>
    <n v="1417453538"/>
    <b v="0"/>
    <x v="84"/>
    <b v="0"/>
    <s v="photography/nature"/>
    <n v="3.3333333333333332E-4"/>
    <s v="Not Funded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s v="CAD"/>
    <n v="1435708500"/>
    <n v="1434412500"/>
    <b v="0"/>
    <x v="29"/>
    <b v="0"/>
    <s v="photography/nature"/>
    <n v="0.04"/>
    <s v="Not Funded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s v="USD"/>
    <n v="1416662034"/>
    <n v="1414066434"/>
    <b v="0"/>
    <x v="29"/>
    <b v="0"/>
    <s v="photography/nature"/>
    <n v="4.4444444444444444E-3"/>
    <s v="Not Funded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s v="USD"/>
    <n v="1427847480"/>
    <n v="1424222024"/>
    <b v="0"/>
    <x v="78"/>
    <b v="0"/>
    <s v="photography/nature"/>
    <n v="0"/>
    <s v="Not Funded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x v="0"/>
    <s v="USD"/>
    <n v="1425330960"/>
    <n v="1422393234"/>
    <b v="0"/>
    <x v="29"/>
    <b v="0"/>
    <s v="photography/nature"/>
    <n v="3.3333333333333332E-4"/>
    <s v="Not Funded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s v="GBP"/>
    <n v="1410930399"/>
    <n v="1405746399"/>
    <b v="0"/>
    <x v="202"/>
    <b v="0"/>
    <s v="photography/nature"/>
    <n v="0.28899999999999998"/>
    <s v="Not Funded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x v="0"/>
    <s v="USD"/>
    <n v="1487844882"/>
    <n v="1487240082"/>
    <b v="0"/>
    <x v="78"/>
    <b v="0"/>
    <s v="photography/nature"/>
    <n v="0"/>
    <s v="Not Funded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x v="0"/>
    <s v="USD"/>
    <n v="1447020620"/>
    <n v="1444425020"/>
    <b v="0"/>
    <x v="29"/>
    <b v="0"/>
    <s v="photography/nature"/>
    <n v="8.5714285714285715E-2"/>
    <s v="Not Funded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s v="USD"/>
    <n v="1446524159"/>
    <n v="1443928559"/>
    <b v="0"/>
    <x v="79"/>
    <b v="0"/>
    <s v="photography/nature"/>
    <n v="0.34"/>
    <s v="Not Funded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s v="GBP"/>
    <n v="1463050034"/>
    <n v="1460458034"/>
    <b v="0"/>
    <x v="63"/>
    <b v="0"/>
    <s v="photography/nature"/>
    <n v="0.13466666666666666"/>
    <s v="Not Funded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s v="USD"/>
    <n v="1432756039"/>
    <n v="1430164039"/>
    <b v="0"/>
    <x v="78"/>
    <b v="0"/>
    <s v="photography/nature"/>
    <n v="0"/>
    <s v="Not Funded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s v="USD"/>
    <n v="1412135940"/>
    <n v="1410366708"/>
    <b v="0"/>
    <x v="38"/>
    <b v="0"/>
    <s v="photography/nature"/>
    <n v="0.49186046511627907"/>
    <s v="Not Funded"/>
    <n v="132.1875"/>
    <x v="8"/>
    <s v="nature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s v="USD"/>
    <n v="1441176447"/>
    <n v="1438584447"/>
    <b v="0"/>
    <x v="78"/>
    <b v="0"/>
    <s v="photography/nature"/>
    <n v="0"/>
    <s v="Not Funded"/>
    <e v="#DIV/0!"/>
    <x v="8"/>
    <s v="nature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s v="AUD"/>
    <n v="1438495390"/>
    <n v="1435903390"/>
    <b v="0"/>
    <x v="78"/>
    <b v="0"/>
    <s v="photography/nature"/>
    <n v="0"/>
    <s v="Not Funded"/>
    <e v="#DIV/0!"/>
    <x v="8"/>
    <s v="nature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s v="USD"/>
    <n v="1442509200"/>
    <n v="1440513832"/>
    <b v="0"/>
    <x v="78"/>
    <b v="0"/>
    <s v="photography/nature"/>
    <n v="0"/>
    <s v="Not Funded"/>
    <e v="#DIV/0!"/>
    <x v="8"/>
    <s v="nature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s v="CAD"/>
    <n v="1467603624"/>
    <n v="1465011624"/>
    <b v="0"/>
    <x v="8"/>
    <b v="0"/>
    <s v="photography/nature"/>
    <n v="0.45133333333333331"/>
    <s v="Not Funded"/>
    <n v="56.416666666666664"/>
    <x v="8"/>
    <s v="nature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s v="USD"/>
    <n v="1411227633"/>
    <n v="1408549233"/>
    <b v="0"/>
    <x v="29"/>
    <b v="0"/>
    <s v="photography/nature"/>
    <n v="0.04"/>
    <s v="Not Funded"/>
    <n v="100"/>
    <x v="8"/>
    <s v="nature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s v="GBP"/>
    <n v="1440763920"/>
    <n v="1435656759"/>
    <b v="0"/>
    <x v="83"/>
    <b v="0"/>
    <s v="photography/nature"/>
    <n v="4.6666666666666669E-2"/>
    <s v="Not Funded"/>
    <n v="11.666666666666666"/>
    <x v="8"/>
    <s v="nature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s v="USD"/>
    <n v="1430270199"/>
    <n v="1428974199"/>
    <b v="0"/>
    <x v="29"/>
    <b v="0"/>
    <s v="photography/nature"/>
    <n v="3.3333333333333335E-3"/>
    <s v="Not Funded"/>
    <n v="50"/>
    <x v="8"/>
    <s v="nature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s v="USD"/>
    <n v="1415842193"/>
    <n v="1414110593"/>
    <b v="0"/>
    <x v="80"/>
    <b v="0"/>
    <s v="photography/nature"/>
    <n v="3.7600000000000001E-2"/>
    <s v="Not Funded"/>
    <n v="23.5"/>
    <x v="8"/>
    <s v="nature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s v="USD"/>
    <n v="1383789603"/>
    <n v="1381194003"/>
    <b v="0"/>
    <x v="29"/>
    <b v="0"/>
    <s v="publishing/art books"/>
    <n v="6.7000000000000002E-3"/>
    <s v="Not Funded"/>
    <n v="67"/>
    <x v="3"/>
    <s v="art books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s v="USD"/>
    <n v="1259715000"/>
    <n v="1253712916"/>
    <b v="0"/>
    <x v="78"/>
    <b v="0"/>
    <s v="publishing/art books"/>
    <n v="0"/>
    <s v="Not Funded"/>
    <e v="#DIV/0!"/>
    <x v="3"/>
    <s v="art books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s v="GBP"/>
    <n v="1394815751"/>
    <n v="1389635351"/>
    <b v="0"/>
    <x v="84"/>
    <b v="0"/>
    <s v="publishing/art books"/>
    <n v="1.4166666666666666E-2"/>
    <s v="Not Funded"/>
    <n v="42.5"/>
    <x v="3"/>
    <s v="art books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s v="USD"/>
    <n v="1432843500"/>
    <n v="1430124509"/>
    <b v="0"/>
    <x v="29"/>
    <b v="0"/>
    <s v="publishing/art books"/>
    <n v="1E-3"/>
    <s v="Not Funded"/>
    <n v="10"/>
    <x v="3"/>
    <s v="art books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s v="USD"/>
    <n v="1307554261"/>
    <n v="1304962261"/>
    <b v="0"/>
    <x v="29"/>
    <b v="0"/>
    <s v="publishing/art books"/>
    <n v="2.5000000000000001E-2"/>
    <s v="Not Funded"/>
    <n v="100"/>
    <x v="3"/>
    <s v="art books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s v="USD"/>
    <n v="1469656800"/>
    <n v="1467151204"/>
    <b v="0"/>
    <x v="211"/>
    <b v="0"/>
    <s v="publishing/art books"/>
    <n v="0.21249999999999999"/>
    <s v="Not Funded"/>
    <n v="108.05084745762711"/>
    <x v="3"/>
    <s v="art books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s v="USD"/>
    <n v="1392595200"/>
    <n v="1391293745"/>
    <b v="0"/>
    <x v="62"/>
    <b v="0"/>
    <s v="publishing/art books"/>
    <n v="4.1176470588235294E-2"/>
    <s v="Not Funded"/>
    <n v="26.923076923076923"/>
    <x v="3"/>
    <s v="art books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s v="USD"/>
    <n v="1419384585"/>
    <n v="1416360585"/>
    <b v="0"/>
    <x v="19"/>
    <b v="0"/>
    <s v="publishing/art books"/>
    <n v="0.13639999999999999"/>
    <s v="Not Funded"/>
    <n v="155"/>
    <x v="3"/>
    <s v="art books"/>
    <x v="1567"/>
    <x v="1568"/>
  </r>
  <r>
    <n v="1569"/>
    <s v="to be removed (Canceled)"/>
    <s v="to be removed"/>
    <n v="30000"/>
    <n v="0"/>
    <x v="1"/>
    <s v="US"/>
    <x v="0"/>
    <s v="USD"/>
    <n v="1369498714"/>
    <n v="1366906714"/>
    <b v="0"/>
    <x v="78"/>
    <b v="0"/>
    <s v="publishing/art books"/>
    <n v="0"/>
    <s v="Not Funded"/>
    <e v="#DIV/0!"/>
    <x v="3"/>
    <s v="art books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s v="US"/>
    <x v="0"/>
    <s v="USD"/>
    <n v="1460140282"/>
    <n v="1457551882"/>
    <b v="0"/>
    <x v="47"/>
    <b v="0"/>
    <s v="publishing/art books"/>
    <n v="0.41399999999999998"/>
    <s v="Not Funded"/>
    <n v="47.769230769230766"/>
    <x v="3"/>
    <s v="art books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s v="GBP"/>
    <n v="1434738483"/>
    <n v="1432146483"/>
    <b v="0"/>
    <x v="80"/>
    <b v="0"/>
    <s v="publishing/art books"/>
    <n v="6.6115702479338841E-3"/>
    <s v="Not Funded"/>
    <n v="20"/>
    <x v="3"/>
    <s v="art books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s v="GBP"/>
    <n v="1456703940"/>
    <n v="1454546859"/>
    <b v="0"/>
    <x v="83"/>
    <b v="0"/>
    <s v="publishing/art books"/>
    <n v="0.05"/>
    <s v="Not Funded"/>
    <n v="41.666666666666664"/>
    <x v="3"/>
    <s v="art books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s v="CAD"/>
    <n v="1491019140"/>
    <n v="1487548802"/>
    <b v="0"/>
    <x v="83"/>
    <b v="0"/>
    <s v="publishing/art books"/>
    <n v="2.4777777777777777E-2"/>
    <s v="Not Funded"/>
    <n v="74.333333333333329"/>
    <x v="3"/>
    <s v="art books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s v="USD"/>
    <n v="1424211329"/>
    <n v="1421187329"/>
    <b v="0"/>
    <x v="79"/>
    <b v="0"/>
    <s v="publishing/art books"/>
    <n v="5.0599999999999999E-2"/>
    <s v="Not Funded"/>
    <n v="84.333333333333329"/>
    <x v="3"/>
    <s v="art books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s v="USD"/>
    <n v="1404909296"/>
    <n v="1402317296"/>
    <b v="0"/>
    <x v="2"/>
    <b v="0"/>
    <s v="publishing/art books"/>
    <n v="0.2291"/>
    <s v="Not Funded"/>
    <n v="65.457142857142856"/>
    <x v="3"/>
    <s v="art books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x v="0"/>
    <s v="USD"/>
    <n v="1435698368"/>
    <n v="1431810368"/>
    <b v="0"/>
    <x v="73"/>
    <b v="0"/>
    <s v="publishing/art books"/>
    <n v="0.13"/>
    <s v="Not Funded"/>
    <n v="65"/>
    <x v="3"/>
    <s v="art books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s v="USD"/>
    <n v="1343161248"/>
    <n v="1337977248"/>
    <b v="0"/>
    <x v="84"/>
    <b v="0"/>
    <s v="publishing/art books"/>
    <n v="5.4999999999999997E-3"/>
    <s v="Not Funded"/>
    <n v="27.5"/>
    <x v="3"/>
    <s v="art books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s v="USD"/>
    <n v="1283392800"/>
    <n v="1281317691"/>
    <b v="0"/>
    <x v="80"/>
    <b v="0"/>
    <s v="publishing/art books"/>
    <n v="0.10806536636794939"/>
    <s v="Not Funded"/>
    <n v="51.25"/>
    <x v="3"/>
    <s v="art books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s v="USD"/>
    <n v="1377734091"/>
    <n v="1374882891"/>
    <b v="0"/>
    <x v="84"/>
    <b v="0"/>
    <s v="publishing/art books"/>
    <n v="8.4008400840084006E-3"/>
    <s v="Not Funded"/>
    <n v="14"/>
    <x v="3"/>
    <s v="art books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s v="USD"/>
    <n v="1337562726"/>
    <n v="1332378726"/>
    <b v="0"/>
    <x v="78"/>
    <b v="0"/>
    <s v="publishing/art books"/>
    <n v="0"/>
    <s v="Not Funded"/>
    <e v="#DIV/0!"/>
    <x v="3"/>
    <s v="art books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s v="GBP"/>
    <n v="1450521990"/>
    <n v="1447757190"/>
    <b v="0"/>
    <x v="29"/>
    <b v="0"/>
    <s v="photography/places"/>
    <n v="5.0000000000000001E-3"/>
    <s v="Not Funded"/>
    <n v="5"/>
    <x v="8"/>
    <s v="places"/>
    <x v="1580"/>
    <x v="1581"/>
  </r>
  <r>
    <n v="1582"/>
    <s v="Scenes from New Orleans"/>
    <s v="I create canvas prints of images from in and around New Orleans"/>
    <n v="1000"/>
    <n v="93"/>
    <x v="2"/>
    <s v="US"/>
    <x v="0"/>
    <s v="USD"/>
    <n v="1445894400"/>
    <n v="1440961053"/>
    <b v="0"/>
    <x v="83"/>
    <b v="0"/>
    <s v="photography/places"/>
    <n v="9.2999999999999999E-2"/>
    <s v="Not Funded"/>
    <n v="31"/>
    <x v="8"/>
    <s v="places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s v="GBP"/>
    <n v="1411681391"/>
    <n v="1409089391"/>
    <b v="0"/>
    <x v="29"/>
    <b v="0"/>
    <s v="photography/places"/>
    <n v="7.5000000000000002E-4"/>
    <s v="Not Funded"/>
    <n v="15"/>
    <x v="8"/>
    <s v="places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s v="USD"/>
    <n v="1401464101"/>
    <n v="1400600101"/>
    <b v="0"/>
    <x v="78"/>
    <b v="0"/>
    <s v="photography/places"/>
    <n v="0"/>
    <s v="Not Funded"/>
    <e v="#DIV/0!"/>
    <x v="8"/>
    <s v="places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s v="CAD"/>
    <n v="1482663600"/>
    <n v="1480800568"/>
    <b v="0"/>
    <x v="8"/>
    <b v="0"/>
    <s v="photography/places"/>
    <n v="0.79"/>
    <s v="Not Funded"/>
    <n v="131.66666666666666"/>
    <x v="8"/>
    <s v="places"/>
    <x v="1584"/>
    <x v="1585"/>
  </r>
  <r>
    <n v="1586"/>
    <s v="Missouri In Pictures"/>
    <s v="Show the world the beauty that is in all of our back yards!"/>
    <n v="1500"/>
    <n v="0"/>
    <x v="2"/>
    <s v="US"/>
    <x v="0"/>
    <s v="USD"/>
    <n v="1428197422"/>
    <n v="1425609022"/>
    <b v="0"/>
    <x v="78"/>
    <b v="0"/>
    <s v="photography/places"/>
    <n v="0"/>
    <s v="Not Funded"/>
    <e v="#DIV/0!"/>
    <x v="8"/>
    <s v="places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s v="USD"/>
    <n v="1418510965"/>
    <n v="1415918965"/>
    <b v="0"/>
    <x v="29"/>
    <b v="0"/>
    <s v="photography/places"/>
    <n v="1.3333333333333334E-4"/>
    <s v="Not Funded"/>
    <n v="1"/>
    <x v="8"/>
    <s v="places"/>
    <x v="1586"/>
    <x v="1587"/>
  </r>
  <r>
    <n v="1588"/>
    <s v="The Right Side of Texas"/>
    <s v="Southeast Texas as seen through the lens of a cell phone camera"/>
    <n v="516"/>
    <n v="0"/>
    <x v="2"/>
    <s v="US"/>
    <x v="0"/>
    <s v="USD"/>
    <n v="1422735120"/>
    <n v="1420091999"/>
    <b v="0"/>
    <x v="78"/>
    <b v="0"/>
    <s v="photography/places"/>
    <n v="0"/>
    <s v="Not Funded"/>
    <e v="#DIV/0!"/>
    <x v="8"/>
    <s v="places"/>
    <x v="1587"/>
    <x v="1588"/>
  </r>
  <r>
    <n v="1589"/>
    <s v="A Side Of The World In Canvas"/>
    <s v="I want to be able to have my own photography inside a canvas and have it be displayed everywhere."/>
    <n v="1200"/>
    <n v="0"/>
    <x v="2"/>
    <s v="US"/>
    <x v="0"/>
    <s v="USD"/>
    <n v="1444433886"/>
    <n v="1441841886"/>
    <b v="0"/>
    <x v="78"/>
    <b v="0"/>
    <s v="photography/places"/>
    <n v="0"/>
    <s v="Not Funded"/>
    <e v="#DIV/0!"/>
    <x v="8"/>
    <s v="places"/>
    <x v="1588"/>
    <x v="1589"/>
  </r>
  <r>
    <n v="1590"/>
    <s v="An Italian Adventure"/>
    <s v="Discover Italy through photography."/>
    <n v="60000"/>
    <n v="1020"/>
    <x v="2"/>
    <s v="IT"/>
    <x v="13"/>
    <s v="EUR"/>
    <n v="1443040464"/>
    <n v="1440448464"/>
    <b v="0"/>
    <x v="84"/>
    <b v="0"/>
    <s v="photography/places"/>
    <n v="1.7000000000000001E-2"/>
    <s v="Not Funded"/>
    <n v="510"/>
    <x v="8"/>
    <s v="places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s v="GBP"/>
    <n v="1459700741"/>
    <n v="1457112341"/>
    <b v="0"/>
    <x v="297"/>
    <b v="0"/>
    <s v="photography/places"/>
    <n v="0.29228571428571426"/>
    <s v="Not Funded"/>
    <n v="44.478260869565219"/>
    <x v="8"/>
    <s v="places"/>
    <x v="1590"/>
    <x v="1591"/>
  </r>
  <r>
    <n v="1592"/>
    <s v="The Views of Pittsburgh"/>
    <s v="A portfolio collage of beautiful pictures of authentic Pittsburgh locations and scenery."/>
    <n v="25"/>
    <n v="0"/>
    <x v="2"/>
    <s v="US"/>
    <x v="0"/>
    <s v="USD"/>
    <n v="1427503485"/>
    <n v="1423619085"/>
    <b v="0"/>
    <x v="78"/>
    <b v="0"/>
    <s v="photography/places"/>
    <n v="0"/>
    <s v="Not Funded"/>
    <e v="#DIV/0!"/>
    <x v="8"/>
    <s v="places"/>
    <x v="1591"/>
    <x v="1592"/>
  </r>
  <r>
    <n v="1593"/>
    <s v="Picturing Italy"/>
    <s v="A trip to fulfill a dream of capturing the wonders and history of ancient Italy in person."/>
    <n v="22000"/>
    <n v="3"/>
    <x v="2"/>
    <s v="US"/>
    <x v="0"/>
    <s v="USD"/>
    <n v="1425154655"/>
    <n v="1422562655"/>
    <b v="0"/>
    <x v="83"/>
    <b v="0"/>
    <s v="photography/places"/>
    <n v="1.3636363636363637E-4"/>
    <s v="Not Funded"/>
    <n v="1"/>
    <x v="8"/>
    <s v="places"/>
    <x v="1592"/>
    <x v="1593"/>
  </r>
  <r>
    <n v="1594"/>
    <s v="Scenes and Things from New Orleans"/>
    <s v="I photograph my love of New Orleans, create canvases and share those memories with you."/>
    <n v="1000"/>
    <n v="205"/>
    <x v="2"/>
    <s v="US"/>
    <x v="0"/>
    <s v="USD"/>
    <n v="1463329260"/>
    <n v="1458147982"/>
    <b v="0"/>
    <x v="73"/>
    <b v="0"/>
    <s v="photography/places"/>
    <n v="0.20499999999999999"/>
    <s v="Not Funded"/>
    <n v="20.5"/>
    <x v="8"/>
    <s v="places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s v="USD"/>
    <n v="1403122380"/>
    <n v="1400634728"/>
    <b v="0"/>
    <x v="63"/>
    <b v="0"/>
    <s v="photography/places"/>
    <n v="2.8E-3"/>
    <s v="Not Funded"/>
    <n v="40"/>
    <x v="8"/>
    <s v="places"/>
    <x v="1594"/>
    <x v="1595"/>
  </r>
  <r>
    <n v="1596"/>
    <s v="The Town We Live In"/>
    <s v="London is beautiful. I want to create a book of stunning images from in and around our great city"/>
    <n v="3250"/>
    <n v="75"/>
    <x v="2"/>
    <s v="GB"/>
    <x v="1"/>
    <s v="GBP"/>
    <n v="1418469569"/>
    <n v="1414577969"/>
    <b v="0"/>
    <x v="83"/>
    <b v="0"/>
    <s v="photography/places"/>
    <n v="2.3076923076923078E-2"/>
    <s v="Not Funded"/>
    <n v="25"/>
    <x v="8"/>
    <s v="places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s v="USD"/>
    <n v="1474360197"/>
    <n v="1471768197"/>
    <b v="0"/>
    <x v="78"/>
    <b v="0"/>
    <s v="photography/places"/>
    <n v="0"/>
    <s v="Not Funded"/>
    <e v="#DIV/0!"/>
    <x v="8"/>
    <s v="places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s v="USD"/>
    <n v="1437926458"/>
    <n v="1432742458"/>
    <b v="0"/>
    <x v="29"/>
    <b v="0"/>
    <s v="photography/places"/>
    <n v="1.25E-3"/>
    <s v="Not Funded"/>
    <n v="1"/>
    <x v="8"/>
    <s v="places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x v="1"/>
    <s v="GBP"/>
    <n v="1460116576"/>
    <n v="1457528176"/>
    <b v="0"/>
    <x v="78"/>
    <b v="0"/>
    <s v="photography/places"/>
    <n v="0"/>
    <s v="Not Funded"/>
    <e v="#DIV/0!"/>
    <x v="8"/>
    <s v="places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s v="USD"/>
    <n v="1405401060"/>
    <n v="1401585752"/>
    <b v="0"/>
    <x v="82"/>
    <b v="0"/>
    <s v="photography/places"/>
    <n v="7.3400000000000007E-2"/>
    <s v="Not Funded"/>
    <n v="40.777777777777779"/>
    <x v="8"/>
    <s v="places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s v="USD"/>
    <n v="1304561633"/>
    <n v="1301969633"/>
    <b v="0"/>
    <x v="66"/>
    <b v="1"/>
    <s v="music/rock"/>
    <n v="1.082492"/>
    <s v="Funded"/>
    <n v="48.325535714285714"/>
    <x v="4"/>
    <s v="rock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s v="USD"/>
    <n v="1318633200"/>
    <n v="1314947317"/>
    <b v="0"/>
    <x v="58"/>
    <b v="1"/>
    <s v="music/rock"/>
    <n v="1.0016666666666667"/>
    <s v="Funded"/>
    <n v="46.953125"/>
    <x v="4"/>
    <s v="rock"/>
    <x v="1601"/>
    <x v="1602"/>
  </r>
  <r>
    <n v="1603"/>
    <s v="Max's First Solo Album!"/>
    <s v="An exercise in the wild and dangerous world of solo musicianship by Maxwell D Feinstein."/>
    <n v="2000"/>
    <n v="2000.66"/>
    <x v="0"/>
    <s v="US"/>
    <x v="0"/>
    <s v="USD"/>
    <n v="1327723459"/>
    <n v="1322539459"/>
    <b v="0"/>
    <x v="209"/>
    <b v="1"/>
    <s v="music/rock"/>
    <n v="1.0003299999999999"/>
    <s v="Funded"/>
    <n v="66.688666666666663"/>
    <x v="4"/>
    <s v="rock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s v="USD"/>
    <n v="1332011835"/>
    <n v="1328559435"/>
    <b v="0"/>
    <x v="16"/>
    <b v="1"/>
    <s v="music/rock"/>
    <n v="1.2210714285714286"/>
    <s v="Funded"/>
    <n v="48.842857142857142"/>
    <x v="4"/>
    <s v="rock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s v="USD"/>
    <n v="1312182000"/>
    <n v="1311380313"/>
    <b v="0"/>
    <x v="34"/>
    <b v="1"/>
    <s v="music/rock"/>
    <n v="1.0069333333333335"/>
    <s v="Funded"/>
    <n v="137.30909090909091"/>
    <x v="4"/>
    <s v="rock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s v="USD"/>
    <n v="1300930838"/>
    <n v="1293158438"/>
    <b v="0"/>
    <x v="297"/>
    <b v="1"/>
    <s v="music/rock"/>
    <n v="1.01004125"/>
    <s v="Funded"/>
    <n v="87.829673913043479"/>
    <x v="4"/>
    <s v="rock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s v="USD"/>
    <n v="1339701851"/>
    <n v="1337887451"/>
    <b v="0"/>
    <x v="242"/>
    <b v="1"/>
    <s v="music/rock"/>
    <n v="1.4511000000000001"/>
    <s v="Funded"/>
    <n v="70.785365853658533"/>
    <x v="4"/>
    <s v="rock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s v="USD"/>
    <n v="1388553960"/>
    <n v="1385754986"/>
    <b v="0"/>
    <x v="23"/>
    <b v="1"/>
    <s v="music/rock"/>
    <n v="1.0125"/>
    <s v="Funded"/>
    <n v="52.826086956521742"/>
    <x v="4"/>
    <s v="rock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s v="USD"/>
    <n v="1320220800"/>
    <n v="1315612909"/>
    <b v="0"/>
    <x v="80"/>
    <b v="1"/>
    <s v="music/rock"/>
    <n v="1.1833333333333333"/>
    <s v="Funded"/>
    <n v="443.75"/>
    <x v="4"/>
    <s v="rock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s v="USD"/>
    <n v="1355609510"/>
    <n v="1353017510"/>
    <b v="0"/>
    <x v="300"/>
    <b v="1"/>
    <s v="music/rock"/>
    <n v="2.7185000000000001"/>
    <s v="Funded"/>
    <n v="48.544642857142854"/>
    <x v="4"/>
    <s v="rock"/>
    <x v="1609"/>
    <x v="1610"/>
  </r>
  <r>
    <n v="1611"/>
    <s v="Skelton-Luns CD/7&quot;             No Big Deal."/>
    <s v="Skelton-Luns CD/7&quot; No Big Deal."/>
    <n v="800"/>
    <n v="1001"/>
    <x v="0"/>
    <s v="US"/>
    <x v="0"/>
    <s v="USD"/>
    <n v="1370390432"/>
    <n v="1368576032"/>
    <b v="0"/>
    <x v="74"/>
    <b v="1"/>
    <s v="music/rock"/>
    <n v="1.25125"/>
    <s v="Funded"/>
    <n v="37.074074074074076"/>
    <x v="4"/>
    <s v="rock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s v="USD"/>
    <n v="1357160384"/>
    <n v="1354568384"/>
    <b v="0"/>
    <x v="202"/>
    <b v="1"/>
    <s v="music/rock"/>
    <n v="1.1000000000000001"/>
    <s v="Funded"/>
    <n v="50"/>
    <x v="4"/>
    <s v="rock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s v="USD"/>
    <n v="1342921202"/>
    <n v="1340329202"/>
    <b v="0"/>
    <x v="55"/>
    <b v="1"/>
    <s v="music/rock"/>
    <n v="1.0149999999999999"/>
    <s v="Funded"/>
    <n v="39.03846153846154"/>
    <x v="4"/>
    <s v="rock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s v="USD"/>
    <n v="1407085200"/>
    <n v="1401924769"/>
    <b v="0"/>
    <x v="99"/>
    <b v="1"/>
    <s v="music/rock"/>
    <n v="1.0269999999999999"/>
    <s v="Funded"/>
    <n v="66.688311688311686"/>
    <x v="4"/>
    <s v="rock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s v="USD"/>
    <n v="1323742396"/>
    <n v="1319850796"/>
    <b v="0"/>
    <x v="327"/>
    <b v="1"/>
    <s v="music/rock"/>
    <n v="1.1412500000000001"/>
    <s v="Funded"/>
    <n v="67.132352941176464"/>
    <x v="4"/>
    <s v="rock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s v="USD"/>
    <n v="1353621600"/>
    <n v="1350061821"/>
    <b v="0"/>
    <x v="328"/>
    <b v="1"/>
    <s v="music/rock"/>
    <n v="1.042"/>
    <s v="Funded"/>
    <n v="66.369426751592357"/>
    <x v="4"/>
    <s v="rock"/>
    <x v="1615"/>
    <x v="1616"/>
  </r>
  <r>
    <n v="1617"/>
    <s v="The Coffis Brothers 2nd Album!"/>
    <s v="The Coffis Brothers &amp;The Mountain Men are recording a brand new full length record."/>
    <n v="7000"/>
    <n v="10210"/>
    <x v="0"/>
    <s v="US"/>
    <x v="0"/>
    <s v="USD"/>
    <n v="1383332400"/>
    <n v="1380470188"/>
    <b v="0"/>
    <x v="150"/>
    <b v="1"/>
    <s v="music/rock"/>
    <n v="1.4585714285714286"/>
    <s v="Funded"/>
    <n v="64.620253164556956"/>
    <x v="4"/>
    <s v="rock"/>
    <x v="1616"/>
    <x v="1617"/>
  </r>
  <r>
    <n v="1618"/>
    <s v="Janus Word Album"/>
    <s v="Janus Word combines hard rock with melodic acoustic music for a unique and awesome sound."/>
    <n v="1500"/>
    <n v="1576"/>
    <x v="0"/>
    <s v="US"/>
    <x v="0"/>
    <s v="USD"/>
    <n v="1362757335"/>
    <n v="1359301335"/>
    <b v="0"/>
    <x v="74"/>
    <b v="1"/>
    <s v="music/rock"/>
    <n v="1.0506666666666666"/>
    <s v="Funded"/>
    <n v="58.370370370370374"/>
    <x v="4"/>
    <s v="rock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s v="USD"/>
    <n v="1410755286"/>
    <n v="1408940886"/>
    <b v="0"/>
    <x v="23"/>
    <b v="1"/>
    <s v="music/rock"/>
    <n v="1.3333333333333333"/>
    <s v="Funded"/>
    <n v="86.956521739130437"/>
    <x v="4"/>
    <s v="rock"/>
    <x v="1618"/>
    <x v="1619"/>
  </r>
  <r>
    <n v="1620"/>
    <s v="Kickstart my music career with 300 CDs"/>
    <s v="Kickstarting my music career with 300 hard copy CDs of my first release."/>
    <n v="1000"/>
    <n v="1130"/>
    <x v="0"/>
    <s v="US"/>
    <x v="0"/>
    <s v="USD"/>
    <n v="1361606940"/>
    <n v="1361002140"/>
    <b v="0"/>
    <x v="57"/>
    <b v="1"/>
    <s v="music/rock"/>
    <n v="1.1299999999999999"/>
    <s v="Funded"/>
    <n v="66.470588235294116"/>
    <x v="4"/>
    <s v="rock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s v="USD"/>
    <n v="1338177540"/>
    <n v="1333550015"/>
    <b v="0"/>
    <x v="77"/>
    <b v="1"/>
    <s v="music/rock"/>
    <n v="1.212"/>
    <s v="Funded"/>
    <n v="163.78378378378378"/>
    <x v="4"/>
    <s v="rock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s v="USD"/>
    <n v="1418803140"/>
    <n v="1415343874"/>
    <b v="0"/>
    <x v="71"/>
    <b v="1"/>
    <s v="music/rock"/>
    <n v="1.0172463768115942"/>
    <s v="Funded"/>
    <n v="107.98461538461538"/>
    <x v="4"/>
    <s v="rock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s v="GBP"/>
    <n v="1377621089"/>
    <n v="1372437089"/>
    <b v="0"/>
    <x v="59"/>
    <b v="1"/>
    <s v="music/rock"/>
    <n v="1.0106666666666666"/>
    <s v="Funded"/>
    <n v="42.111111111111114"/>
    <x v="4"/>
    <s v="rock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s v="USD"/>
    <n v="1357721335"/>
    <n v="1354265335"/>
    <b v="0"/>
    <x v="20"/>
    <b v="1"/>
    <s v="music/rock"/>
    <n v="1.18"/>
    <s v="Funded"/>
    <n v="47.2"/>
    <x v="4"/>
    <s v="rock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s v="USD"/>
    <n v="1347382053"/>
    <n v="1344962853"/>
    <b v="0"/>
    <x v="201"/>
    <b v="1"/>
    <s v="music/rock"/>
    <n v="1.5533333333333332"/>
    <s v="Funded"/>
    <n v="112.01923076923077"/>
    <x v="4"/>
    <s v="rock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s v="USD"/>
    <n v="1385932867"/>
    <n v="1383337267"/>
    <b v="0"/>
    <x v="52"/>
    <b v="1"/>
    <s v="music/rock"/>
    <n v="1.0118750000000001"/>
    <s v="Funded"/>
    <n v="74.953703703703709"/>
    <x v="4"/>
    <s v="rock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s v="USD"/>
    <n v="1353905940"/>
    <n v="1351011489"/>
    <b v="0"/>
    <x v="44"/>
    <b v="1"/>
    <s v="music/rock"/>
    <n v="1.17"/>
    <s v="Funded"/>
    <n v="61.578947368421055"/>
    <x v="4"/>
    <s v="rock"/>
    <x v="1626"/>
    <x v="1627"/>
  </r>
  <r>
    <n v="1628"/>
    <s v="&quot;Songs for Tsippora&quot; Byronâ€™s DEBUT EP"/>
    <s v="Original Jewish rock music on human relationships and identity"/>
    <n v="4000"/>
    <n v="4037"/>
    <x v="0"/>
    <s v="US"/>
    <x v="0"/>
    <s v="USD"/>
    <n v="1403026882"/>
    <n v="1400175682"/>
    <b v="0"/>
    <x v="106"/>
    <b v="1"/>
    <s v="music/rock"/>
    <n v="1.00925"/>
    <s v="Funded"/>
    <n v="45.875"/>
    <x v="4"/>
    <s v="rock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x v="0"/>
    <s v="USD"/>
    <n v="1392929333"/>
    <n v="1389041333"/>
    <b v="0"/>
    <x v="141"/>
    <b v="1"/>
    <s v="music/rock"/>
    <n v="1.0366666666666666"/>
    <s v="Funded"/>
    <n v="75.853658536585371"/>
    <x v="4"/>
    <s v="rock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s v="USD"/>
    <n v="1330671540"/>
    <n v="1328040375"/>
    <b v="0"/>
    <x v="149"/>
    <b v="1"/>
    <s v="music/rock"/>
    <n v="2.6524999999999999"/>
    <s v="Funded"/>
    <n v="84.206349206349202"/>
    <x v="4"/>
    <s v="rock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s v="USD"/>
    <n v="1350074261"/>
    <n v="1347482261"/>
    <b v="0"/>
    <x v="182"/>
    <b v="1"/>
    <s v="music/rock"/>
    <n v="1.5590999999999999"/>
    <s v="Funded"/>
    <n v="117.22556390977444"/>
    <x v="4"/>
    <s v="rock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s v="USD"/>
    <n v="1316851854"/>
    <n v="1311667854"/>
    <b v="0"/>
    <x v="5"/>
    <b v="1"/>
    <s v="music/rock"/>
    <n v="1.0162500000000001"/>
    <s v="Funded"/>
    <n v="86.489361702127653"/>
    <x v="4"/>
    <s v="rock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s v="USD"/>
    <n v="1326690000"/>
    <n v="1324329156"/>
    <b v="0"/>
    <x v="6"/>
    <b v="1"/>
    <s v="music/rock"/>
    <n v="1"/>
    <s v="Funded"/>
    <n v="172.41379310344828"/>
    <x v="4"/>
    <s v="rock"/>
    <x v="1632"/>
    <x v="1633"/>
  </r>
  <r>
    <n v="1634"/>
    <s v="RUBEDO: Debut Full Length Album"/>
    <s v="Recording Debut  Album w/ Producer Ikey Owens from Free Moral Agents/ The Mars Volta"/>
    <n v="2000"/>
    <n v="2010"/>
    <x v="0"/>
    <s v="US"/>
    <x v="0"/>
    <s v="USD"/>
    <n v="1306994340"/>
    <n v="1303706001"/>
    <b v="0"/>
    <x v="58"/>
    <b v="1"/>
    <s v="music/rock"/>
    <n v="1.0049999999999999"/>
    <s v="Funded"/>
    <n v="62.8125"/>
    <x v="4"/>
    <s v="rock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s v="USD"/>
    <n v="1468270261"/>
    <n v="1463086261"/>
    <b v="0"/>
    <x v="77"/>
    <b v="1"/>
    <s v="music/rock"/>
    <n v="1.2529999999999999"/>
    <s v="Funded"/>
    <n v="67.729729729729726"/>
    <x v="4"/>
    <s v="rock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s v="USD"/>
    <n v="1307851200"/>
    <n v="1304129088"/>
    <b v="0"/>
    <x v="45"/>
    <b v="1"/>
    <s v="music/rock"/>
    <n v="1.0355555555555556"/>
    <s v="Funded"/>
    <n v="53.5632183908046"/>
    <x v="4"/>
    <s v="rock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s v="USD"/>
    <n v="1262302740"/>
    <n v="1257444140"/>
    <b v="0"/>
    <x v="41"/>
    <b v="1"/>
    <s v="music/rock"/>
    <n v="1.038"/>
    <s v="Funded"/>
    <n v="34.6"/>
    <x v="4"/>
    <s v="rock"/>
    <x v="1636"/>
    <x v="1637"/>
  </r>
  <r>
    <n v="1638"/>
    <s v="Avenues EP 2013"/>
    <s v="Avenues will be going in to the studio to record a new EP with Matt Allison!"/>
    <n v="1000"/>
    <n v="1050"/>
    <x v="0"/>
    <s v="US"/>
    <x v="0"/>
    <s v="USD"/>
    <n v="1362086700"/>
    <n v="1358180968"/>
    <b v="0"/>
    <x v="74"/>
    <b v="1"/>
    <s v="music/rock"/>
    <n v="1.05"/>
    <s v="Funded"/>
    <n v="38.888888888888886"/>
    <x v="4"/>
    <s v="rock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s v="USD"/>
    <n v="1330789165"/>
    <n v="1328197165"/>
    <b v="0"/>
    <x v="10"/>
    <b v="1"/>
    <s v="music/rock"/>
    <n v="1"/>
    <s v="Funded"/>
    <n v="94.736842105263165"/>
    <x v="4"/>
    <s v="rock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s v="USD"/>
    <n v="1280800740"/>
    <n v="1279603955"/>
    <b v="0"/>
    <x v="57"/>
    <b v="1"/>
    <s v="music/rock"/>
    <n v="1.6986000000000001"/>
    <s v="Funded"/>
    <n v="39.967058823529413"/>
    <x v="4"/>
    <s v="rock"/>
    <x v="1639"/>
    <x v="1640"/>
  </r>
  <r>
    <n v="1641"/>
    <s v="Tanya Dartson- Run for Your Life music video"/>
    <s v="Music Video For Upbeat and Inspiring Song - Run For Your Life"/>
    <n v="2500"/>
    <n v="2535"/>
    <x v="0"/>
    <s v="US"/>
    <x v="0"/>
    <s v="USD"/>
    <n v="1418998744"/>
    <n v="1416406744"/>
    <b v="0"/>
    <x v="55"/>
    <b v="1"/>
    <s v="music/pop"/>
    <n v="1.014"/>
    <s v="Funded"/>
    <n v="97.5"/>
    <x v="4"/>
    <s v="pop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s v="USD"/>
    <n v="1308011727"/>
    <n v="1306283727"/>
    <b v="0"/>
    <x v="33"/>
    <b v="1"/>
    <s v="music/pop"/>
    <n v="1"/>
    <s v="Funded"/>
    <n v="42.857142857142854"/>
    <x v="4"/>
    <s v="pop"/>
    <x v="1641"/>
    <x v="1642"/>
  </r>
  <r>
    <n v="1643"/>
    <s v="This Is All Now's Brand New Album!!"/>
    <s v="This Is All Now is putting out a brand new record, and we need YOUR help to do it!"/>
    <n v="5000"/>
    <n v="6235"/>
    <x v="0"/>
    <s v="US"/>
    <x v="0"/>
    <s v="USD"/>
    <n v="1348516012"/>
    <n v="1345924012"/>
    <b v="0"/>
    <x v="77"/>
    <b v="1"/>
    <s v="music/pop"/>
    <n v="1.2470000000000001"/>
    <s v="Funded"/>
    <n v="168.51351351351352"/>
    <x v="4"/>
    <s v="pop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s v="USD"/>
    <n v="1353551160"/>
    <n v="1348363560"/>
    <b v="0"/>
    <x v="130"/>
    <b v="1"/>
    <s v="music/pop"/>
    <n v="1.095"/>
    <s v="Funded"/>
    <n v="85.546875"/>
    <x v="4"/>
    <s v="pop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s v="USD"/>
    <n v="1379515740"/>
    <n v="1378306140"/>
    <b v="0"/>
    <x v="73"/>
    <b v="1"/>
    <s v="music/pop"/>
    <n v="1.1080000000000001"/>
    <s v="Funded"/>
    <n v="554"/>
    <x v="4"/>
    <s v="pop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s v="GBP"/>
    <n v="1408039860"/>
    <n v="1405248503"/>
    <b v="0"/>
    <x v="183"/>
    <b v="1"/>
    <s v="music/pop"/>
    <n v="1.1020000000000001"/>
    <s v="Funded"/>
    <n v="26.554216867469879"/>
    <x v="4"/>
    <s v="pop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s v="USD"/>
    <n v="1339235377"/>
    <n v="1336643377"/>
    <b v="0"/>
    <x v="67"/>
    <b v="1"/>
    <s v="music/pop"/>
    <n v="1.0471999999999999"/>
    <s v="Funded"/>
    <n v="113.82608695652173"/>
    <x v="4"/>
    <s v="pop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s v="USD"/>
    <n v="1300636482"/>
    <n v="1298048082"/>
    <b v="0"/>
    <x v="240"/>
    <b v="1"/>
    <s v="music/pop"/>
    <n v="1.2526086956521738"/>
    <s v="Funded"/>
    <n v="32.011111111111113"/>
    <x v="4"/>
    <s v="pop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s v="USD"/>
    <n v="1400862355"/>
    <n v="1396974355"/>
    <b v="0"/>
    <x v="75"/>
    <b v="1"/>
    <s v="music/pop"/>
    <n v="1.0058763157894737"/>
    <s v="Funded"/>
    <n v="47.189259259259259"/>
    <x v="4"/>
    <s v="pop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x v="0"/>
    <s v="USD"/>
    <n v="1381314437"/>
    <n v="1378722437"/>
    <b v="0"/>
    <x v="58"/>
    <b v="1"/>
    <s v="music/pop"/>
    <n v="1.4155"/>
    <s v="Funded"/>
    <n v="88.46875"/>
    <x v="4"/>
    <s v="pop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s v="USD"/>
    <n v="1303801140"/>
    <n v="1300916220"/>
    <b v="0"/>
    <x v="9"/>
    <b v="1"/>
    <s v="music/pop"/>
    <n v="1.0075000000000001"/>
    <s v="Funded"/>
    <n v="100.75"/>
    <x v="4"/>
    <s v="pop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s v="USD"/>
    <n v="1385297393"/>
    <n v="1382701793"/>
    <b v="0"/>
    <x v="16"/>
    <b v="1"/>
    <s v="music/pop"/>
    <n v="1.0066666666666666"/>
    <s v="Funded"/>
    <n v="64.714285714285708"/>
    <x v="4"/>
    <s v="pop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s v="USD"/>
    <n v="1303675296"/>
    <n v="1300996896"/>
    <b v="0"/>
    <x v="129"/>
    <b v="1"/>
    <s v="music/pop"/>
    <n v="1.7423040000000001"/>
    <s v="Funded"/>
    <n v="51.854285714285716"/>
    <x v="4"/>
    <s v="pop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s v="USD"/>
    <n v="1334784160"/>
    <n v="1332192160"/>
    <b v="0"/>
    <x v="69"/>
    <b v="1"/>
    <s v="music/pop"/>
    <n v="1.199090909090909"/>
    <s v="Funded"/>
    <n v="38.794117647058826"/>
    <x v="4"/>
    <s v="pop"/>
    <x v="1653"/>
    <x v="1654"/>
  </r>
  <r>
    <n v="1655"/>
    <s v="Meg Porter Debut EP!"/>
    <s v="Berklee College of Music student, Meg Porter needs YOUR help to fund her very first EP!"/>
    <n v="1500"/>
    <n v="2143"/>
    <x v="0"/>
    <s v="US"/>
    <x v="0"/>
    <s v="USD"/>
    <n v="1333648820"/>
    <n v="1331060420"/>
    <b v="0"/>
    <x v="53"/>
    <b v="1"/>
    <s v="music/pop"/>
    <n v="1.4286666666666668"/>
    <s v="Funded"/>
    <n v="44.645833333333336"/>
    <x v="4"/>
    <s v="pop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s v="USD"/>
    <n v="1355437052"/>
    <n v="1352845052"/>
    <b v="0"/>
    <x v="53"/>
    <b v="1"/>
    <s v="music/pop"/>
    <n v="1.0033493333333334"/>
    <s v="Funded"/>
    <n v="156.77333333333334"/>
    <x v="4"/>
    <s v="pop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s v="USD"/>
    <n v="1337885168"/>
    <n v="1335293168"/>
    <b v="0"/>
    <x v="170"/>
    <b v="1"/>
    <s v="music/pop"/>
    <n v="1.0493380000000001"/>
    <s v="Funded"/>
    <n v="118.70339366515837"/>
    <x v="4"/>
    <s v="pop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s v="USD"/>
    <n v="1355840400"/>
    <n v="1352524767"/>
    <b v="0"/>
    <x v="329"/>
    <b v="1"/>
    <s v="music/pop"/>
    <n v="1.3223333333333334"/>
    <s v="Funded"/>
    <n v="74.149532710280369"/>
    <x v="4"/>
    <s v="pop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s v="GBP"/>
    <n v="1387281600"/>
    <n v="1384811721"/>
    <b v="0"/>
    <x v="43"/>
    <b v="1"/>
    <s v="music/pop"/>
    <n v="1.1279999999999999"/>
    <s v="Funded"/>
    <n v="12.533333333333333"/>
    <x v="4"/>
    <s v="pop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13"/>
    <s v="EUR"/>
    <n v="1462053540"/>
    <n v="1459355950"/>
    <b v="0"/>
    <x v="17"/>
    <b v="1"/>
    <s v="music/pop"/>
    <n v="12.5375"/>
    <s v="Funded"/>
    <n v="27.861111111111111"/>
    <x v="4"/>
    <s v="pop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15"/>
    <s v="EUR"/>
    <n v="1453064400"/>
    <n v="1449359831"/>
    <b v="0"/>
    <x v="21"/>
    <b v="1"/>
    <s v="music/pop"/>
    <n v="1.0250632911392406"/>
    <s v="Funded"/>
    <n v="80.178217821782184"/>
    <x v="4"/>
    <s v="pop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s v="USD"/>
    <n v="1325310336"/>
    <n v="1320122736"/>
    <b v="0"/>
    <x v="95"/>
    <b v="1"/>
    <s v="music/pop"/>
    <n v="1.026375"/>
    <s v="Funded"/>
    <n v="132.43548387096774"/>
    <x v="4"/>
    <s v="pop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s v="US"/>
    <x v="0"/>
    <s v="USD"/>
    <n v="1422750707"/>
    <n v="1420158707"/>
    <b v="0"/>
    <x v="58"/>
    <b v="1"/>
    <s v="music/pop"/>
    <n v="1.08"/>
    <s v="Funded"/>
    <n v="33.75"/>
    <x v="4"/>
    <s v="pop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s v="USD"/>
    <n v="1331870340"/>
    <n v="1328033818"/>
    <b v="0"/>
    <x v="30"/>
    <b v="1"/>
    <s v="music/pop"/>
    <n v="1.2240879999999998"/>
    <s v="Funded"/>
    <n v="34.384494382022467"/>
    <x v="4"/>
    <s v="pop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s v="USD"/>
    <n v="1298343600"/>
    <n v="1295624113"/>
    <b v="0"/>
    <x v="251"/>
    <b v="1"/>
    <s v="music/pop"/>
    <n v="1.1945714285714286"/>
    <s v="Funded"/>
    <n v="44.956989247311824"/>
    <x v="4"/>
    <s v="pop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s v="USD"/>
    <n v="1364447073"/>
    <n v="1361858673"/>
    <b v="0"/>
    <x v="15"/>
    <b v="1"/>
    <s v="music/pop"/>
    <n v="1.6088"/>
    <s v="Funded"/>
    <n v="41.04081632653061"/>
    <x v="4"/>
    <s v="pop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s v="USD"/>
    <n v="1394521140"/>
    <n v="1392169298"/>
    <b v="0"/>
    <x v="141"/>
    <b v="1"/>
    <s v="music/pop"/>
    <n v="1.2685294117647059"/>
    <s v="Funded"/>
    <n v="52.597560975609753"/>
    <x v="4"/>
    <s v="pop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s v="USD"/>
    <n v="1322454939"/>
    <n v="1319859339"/>
    <b v="0"/>
    <x v="318"/>
    <b v="1"/>
    <s v="music/pop"/>
    <n v="1.026375"/>
    <s v="Funded"/>
    <n v="70.784482758620683"/>
    <x v="4"/>
    <s v="pop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s v="USD"/>
    <n v="1464729276"/>
    <n v="1459545276"/>
    <b v="0"/>
    <x v="47"/>
    <b v="1"/>
    <s v="music/pop"/>
    <n v="1.3975"/>
    <s v="Funded"/>
    <n v="53.75"/>
    <x v="4"/>
    <s v="pop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s v="USD"/>
    <n v="1278302400"/>
    <n v="1273961999"/>
    <b v="0"/>
    <x v="23"/>
    <b v="1"/>
    <s v="music/pop"/>
    <n v="1.026"/>
    <s v="Funded"/>
    <n v="44.608695652173914"/>
    <x v="4"/>
    <s v="pop"/>
    <x v="1669"/>
    <x v="1670"/>
  </r>
  <r>
    <n v="1671"/>
    <s v="Luke O'Brien's Kickstarter"/>
    <s v="I am seeking funding in order to help take my music from a hobby to a career."/>
    <n v="2000"/>
    <n v="2013.47"/>
    <x v="0"/>
    <s v="US"/>
    <x v="0"/>
    <s v="USD"/>
    <n v="1470056614"/>
    <n v="1467464614"/>
    <b v="0"/>
    <x v="99"/>
    <b v="1"/>
    <s v="music/pop"/>
    <n v="1.0067349999999999"/>
    <s v="Funded"/>
    <n v="26.148961038961041"/>
    <x v="4"/>
    <s v="pop"/>
    <x v="1670"/>
    <x v="1671"/>
  </r>
  <r>
    <n v="1672"/>
    <s v="High Altotude Debut Album"/>
    <s v="Sweet, sweet harmonies from Portland Oregon's premiere high school women's a cappella group."/>
    <n v="1700"/>
    <n v="1920"/>
    <x v="0"/>
    <s v="US"/>
    <x v="0"/>
    <s v="USD"/>
    <n v="1338824730"/>
    <n v="1336232730"/>
    <b v="0"/>
    <x v="72"/>
    <b v="1"/>
    <s v="music/pop"/>
    <n v="1.1294117647058823"/>
    <s v="Funded"/>
    <n v="39.183673469387756"/>
    <x v="4"/>
    <s v="pop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s v="USD"/>
    <n v="1425675892"/>
    <n v="1423083892"/>
    <b v="0"/>
    <x v="211"/>
    <b v="1"/>
    <s v="music/pop"/>
    <n v="1.2809523809523808"/>
    <s v="Funded"/>
    <n v="45.593220338983052"/>
    <x v="4"/>
    <s v="pop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s v="USD"/>
    <n v="1471503540"/>
    <n v="1468852306"/>
    <b v="0"/>
    <x v="116"/>
    <b v="1"/>
    <s v="music/pop"/>
    <n v="2.0169999999999999"/>
    <s v="Funded"/>
    <n v="89.247787610619469"/>
    <x v="4"/>
    <s v="pop"/>
    <x v="1673"/>
    <x v="1674"/>
  </r>
  <r>
    <n v="1675"/>
    <s v="The Great Party's Debut Album!"/>
    <s v="The Great Party is releasing their debut album. Here's your chance to be a part of it!"/>
    <n v="1000"/>
    <n v="1374.16"/>
    <x v="0"/>
    <s v="US"/>
    <x v="0"/>
    <s v="USD"/>
    <n v="1318802580"/>
    <n v="1316194540"/>
    <b v="0"/>
    <x v="69"/>
    <b v="1"/>
    <s v="music/pop"/>
    <n v="1.37416"/>
    <s v="Funded"/>
    <n v="40.416470588235299"/>
    <x v="4"/>
    <s v="pop"/>
    <x v="1674"/>
    <x v="1675"/>
  </r>
  <r>
    <n v="1676"/>
    <s v="Bridge 19 CD Release Tour"/>
    <s v="Help fund Bridge 19's tour in support of their first duo record, to be released in May 2012."/>
    <n v="3000"/>
    <n v="3460"/>
    <x v="0"/>
    <s v="US"/>
    <x v="0"/>
    <s v="USD"/>
    <n v="1334980740"/>
    <n v="1330968347"/>
    <b v="0"/>
    <x v="288"/>
    <b v="1"/>
    <s v="music/pop"/>
    <n v="1.1533333333333333"/>
    <s v="Funded"/>
    <n v="82.38095238095238"/>
    <x v="4"/>
    <s v="pop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s v="EUR"/>
    <n v="1460786340"/>
    <n v="1455615976"/>
    <b v="0"/>
    <x v="288"/>
    <b v="1"/>
    <s v="music/pop"/>
    <n v="1.1166666666666667"/>
    <s v="Funded"/>
    <n v="159.52380952380952"/>
    <x v="4"/>
    <s v="pop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s v="USD"/>
    <n v="1391718671"/>
    <n v="1390509071"/>
    <b v="0"/>
    <x v="72"/>
    <b v="1"/>
    <s v="music/pop"/>
    <n v="1.1839999999999999"/>
    <s v="Funded"/>
    <n v="36.244897959183675"/>
    <x v="4"/>
    <s v="pop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s v="USD"/>
    <n v="1311298745"/>
    <n v="1309311545"/>
    <b v="0"/>
    <x v="66"/>
    <b v="1"/>
    <s v="music/pop"/>
    <n v="1.75"/>
    <s v="Funded"/>
    <n v="62.5"/>
    <x v="4"/>
    <s v="pop"/>
    <x v="1678"/>
    <x v="1679"/>
  </r>
  <r>
    <n v="1680"/>
    <s v="Kick Out a Record"/>
    <s v="Working Musician dilemma #164: how the taxman put Kick the Record 2.0 on hold"/>
    <n v="1000"/>
    <n v="1175"/>
    <x v="0"/>
    <s v="US"/>
    <x v="0"/>
    <s v="USD"/>
    <n v="1405188667"/>
    <n v="1402596667"/>
    <b v="0"/>
    <x v="20"/>
    <b v="1"/>
    <s v="music/pop"/>
    <n v="1.175"/>
    <s v="Funded"/>
    <n v="47"/>
    <x v="4"/>
    <s v="pop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s v="USD"/>
    <n v="1490752800"/>
    <n v="1486522484"/>
    <b v="0"/>
    <x v="330"/>
    <b v="0"/>
    <s v="music/faith"/>
    <n v="1.0142212307692309"/>
    <s v="Funded"/>
    <n v="74.575090497737563"/>
    <x v="4"/>
    <s v="faith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s v="USD"/>
    <n v="1492142860"/>
    <n v="1486962460"/>
    <b v="0"/>
    <x v="78"/>
    <b v="0"/>
    <s v="music/faith"/>
    <n v="0"/>
    <s v="Not Funded"/>
    <e v="#DIV/0!"/>
    <x v="4"/>
    <s v="faith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6"/>
    <s v="EUR"/>
    <n v="1491590738"/>
    <n v="1489517138"/>
    <b v="0"/>
    <x v="73"/>
    <b v="0"/>
    <s v="music/faith"/>
    <n v="0.21714285714285714"/>
    <s v="Not Funded"/>
    <n v="76"/>
    <x v="4"/>
    <s v="faith"/>
    <x v="1682"/>
    <x v="1683"/>
  </r>
  <r>
    <n v="1684"/>
    <s v="Goodness &amp; Mercy EP - Marty Mikles"/>
    <s v="New Music from Marty Mikles!  A new EP all about God's Goodness &amp; Mercy."/>
    <n v="8000"/>
    <n v="8730"/>
    <x v="3"/>
    <s v="US"/>
    <x v="0"/>
    <s v="USD"/>
    <n v="1489775641"/>
    <n v="1487360041"/>
    <b v="0"/>
    <x v="21"/>
    <b v="0"/>
    <s v="music/faith"/>
    <n v="1.0912500000000001"/>
    <s v="Funded"/>
    <n v="86.43564356435644"/>
    <x v="4"/>
    <s v="faith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s v="USD"/>
    <n v="1490331623"/>
    <n v="1487743223"/>
    <b v="0"/>
    <x v="41"/>
    <b v="0"/>
    <s v="music/faith"/>
    <n v="1.0285714285714285"/>
    <s v="Funded"/>
    <n v="24"/>
    <x v="4"/>
    <s v="faith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s v="CAD"/>
    <n v="1493320519"/>
    <n v="1488140119"/>
    <b v="0"/>
    <x v="29"/>
    <b v="0"/>
    <s v="music/faith"/>
    <n v="3.5999999999999999E-3"/>
    <s v="Not Funded"/>
    <n v="18"/>
    <x v="4"/>
    <s v="faith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s v="USD"/>
    <n v="1491855300"/>
    <n v="1488935245"/>
    <b v="0"/>
    <x v="70"/>
    <b v="0"/>
    <s v="music/faith"/>
    <n v="0.3125"/>
    <s v="Not Funded"/>
    <n v="80.128205128205124"/>
    <x v="4"/>
    <s v="faith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s v="USD"/>
    <n v="1491738594"/>
    <n v="1489150194"/>
    <b v="0"/>
    <x v="63"/>
    <b v="0"/>
    <s v="music/faith"/>
    <n v="0.443"/>
    <s v="Not Funded"/>
    <n v="253.14285714285714"/>
    <x v="4"/>
    <s v="faith"/>
    <x v="1687"/>
    <x v="1688"/>
  </r>
  <r>
    <n v="1689"/>
    <s v="Fly Away"/>
    <s v="Praising the Living God in the second half of life."/>
    <n v="2400"/>
    <n v="2400"/>
    <x v="3"/>
    <s v="US"/>
    <x v="0"/>
    <s v="USD"/>
    <n v="1489700230"/>
    <n v="1487111830"/>
    <b v="0"/>
    <x v="25"/>
    <b v="0"/>
    <s v="music/faith"/>
    <n v="1"/>
    <s v="Funded"/>
    <n v="171.42857142857142"/>
    <x v="4"/>
    <s v="faith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s v="USD"/>
    <n v="1491470442"/>
    <n v="1488882042"/>
    <b v="0"/>
    <x v="202"/>
    <b v="0"/>
    <s v="music/faith"/>
    <n v="0.254"/>
    <s v="Not Funded"/>
    <n v="57.727272727272727"/>
    <x v="4"/>
    <s v="faith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s v="USD"/>
    <n v="1491181200"/>
    <n v="1488387008"/>
    <b v="0"/>
    <x v="44"/>
    <b v="0"/>
    <s v="music/faith"/>
    <n v="0.33473333333333333"/>
    <s v="Not Funded"/>
    <n v="264.26315789473682"/>
    <x v="4"/>
    <s v="faith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s v="USD"/>
    <n v="1490572740"/>
    <n v="1487734667"/>
    <b v="0"/>
    <x v="41"/>
    <b v="0"/>
    <s v="music/faith"/>
    <n v="0.47799999999999998"/>
    <s v="Not Funded"/>
    <n v="159.33333333333334"/>
    <x v="4"/>
    <s v="faith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s v="GBP"/>
    <n v="1491768000"/>
    <n v="1489097112"/>
    <b v="0"/>
    <x v="22"/>
    <b v="0"/>
    <s v="music/faith"/>
    <n v="9.3333333333333338E-2"/>
    <s v="Not Funded"/>
    <n v="35"/>
    <x v="4"/>
    <s v="faith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s v="USD"/>
    <n v="1490589360"/>
    <n v="1488038674"/>
    <b v="0"/>
    <x v="29"/>
    <b v="0"/>
    <s v="music/faith"/>
    <n v="5.0000000000000001E-4"/>
    <s v="Not Funded"/>
    <n v="5"/>
    <x v="4"/>
    <s v="faith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s v="USD"/>
    <n v="1491786000"/>
    <n v="1488847514"/>
    <b v="0"/>
    <x v="23"/>
    <b v="0"/>
    <s v="music/faith"/>
    <n v="0.11708333333333333"/>
    <s v="Not Funded"/>
    <n v="61.086956521739133"/>
    <x v="4"/>
    <s v="faith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s v="USD"/>
    <n v="1491007211"/>
    <n v="1488418811"/>
    <b v="0"/>
    <x v="78"/>
    <b v="0"/>
    <s v="music/faith"/>
    <n v="0"/>
    <s v="Not Funded"/>
    <e v="#DIV/0!"/>
    <x v="4"/>
    <s v="faith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s v="USD"/>
    <n v="1491781648"/>
    <n v="1489193248"/>
    <b v="0"/>
    <x v="19"/>
    <b v="0"/>
    <s v="music/faith"/>
    <n v="0.20208000000000001"/>
    <s v="Not Funded"/>
    <n v="114.81818181818181"/>
    <x v="4"/>
    <s v="faith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s v="USD"/>
    <n v="1490499180"/>
    <n v="1488430760"/>
    <b v="0"/>
    <x v="78"/>
    <b v="0"/>
    <s v="music/faith"/>
    <n v="0"/>
    <s v="Not Funded"/>
    <e v="#DIV/0!"/>
    <x v="4"/>
    <s v="faith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s v="USD"/>
    <n v="1491943445"/>
    <n v="1489351445"/>
    <b v="0"/>
    <x v="80"/>
    <b v="0"/>
    <s v="music/faith"/>
    <n v="4.2311459353574929E-2"/>
    <s v="Not Funded"/>
    <n v="54"/>
    <x v="4"/>
    <s v="faith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s v="USD"/>
    <n v="1491019200"/>
    <n v="1488418990"/>
    <b v="0"/>
    <x v="1"/>
    <b v="0"/>
    <s v="music/faith"/>
    <n v="0.2606"/>
    <s v="Not Funded"/>
    <n v="65.974683544303801"/>
    <x v="4"/>
    <s v="faith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s v="USD"/>
    <n v="1421337405"/>
    <n v="1418745405"/>
    <b v="0"/>
    <x v="84"/>
    <b v="0"/>
    <s v="music/faith"/>
    <n v="1.9801980198019802E-3"/>
    <s v="Not Funded"/>
    <n v="5"/>
    <x v="4"/>
    <s v="faith"/>
    <x v="1700"/>
    <x v="1701"/>
  </r>
  <r>
    <n v="1702"/>
    <s v="lyndale lewis and new vision prosper cd release"/>
    <s v="I can do all things through christ jesus"/>
    <n v="16500"/>
    <n v="1"/>
    <x v="2"/>
    <s v="US"/>
    <x v="0"/>
    <s v="USD"/>
    <n v="1427745150"/>
    <n v="1425156750"/>
    <b v="0"/>
    <x v="29"/>
    <b v="0"/>
    <s v="music/faith"/>
    <n v="6.0606060606060605E-5"/>
    <s v="Not Funded"/>
    <n v="1"/>
    <x v="4"/>
    <s v="faith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s v="USD"/>
    <n v="1441003537"/>
    <n v="1435819537"/>
    <b v="0"/>
    <x v="84"/>
    <b v="0"/>
    <s v="music/faith"/>
    <n v="1.0200000000000001E-2"/>
    <s v="Not Funded"/>
    <n v="25.5"/>
    <x v="4"/>
    <s v="faith"/>
    <x v="1702"/>
    <x v="1703"/>
  </r>
  <r>
    <n v="1704"/>
    <s v="Jericho Down Worship Album"/>
    <s v="We want to record an album of popular praise &amp; worship songs with our own influence and style."/>
    <n v="2000"/>
    <n v="1302"/>
    <x v="2"/>
    <s v="US"/>
    <x v="0"/>
    <s v="USD"/>
    <n v="1424056873"/>
    <n v="1421464873"/>
    <b v="0"/>
    <x v="202"/>
    <b v="0"/>
    <s v="music/faith"/>
    <n v="0.65100000000000002"/>
    <s v="Not Funded"/>
    <n v="118.36363636363636"/>
    <x v="4"/>
    <s v="faith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s v="USD"/>
    <n v="1441814400"/>
    <n v="1440807846"/>
    <b v="0"/>
    <x v="78"/>
    <b v="0"/>
    <s v="music/faith"/>
    <n v="0"/>
    <s v="Not Funded"/>
    <e v="#DIV/0!"/>
    <x v="4"/>
    <s v="faith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12"/>
    <s v="EUR"/>
    <n v="1440314472"/>
    <n v="1435130472"/>
    <b v="0"/>
    <x v="78"/>
    <b v="0"/>
    <s v="music/faith"/>
    <n v="0"/>
    <s v="Not Funded"/>
    <e v="#DIV/0!"/>
    <x v="4"/>
    <s v="faith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s v="USD"/>
    <n v="1459181895"/>
    <n v="1456593495"/>
    <b v="0"/>
    <x v="82"/>
    <b v="0"/>
    <s v="music/faith"/>
    <n v="9.74E-2"/>
    <s v="Not Funded"/>
    <n v="54.111111111111114"/>
    <x v="4"/>
    <s v="faith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s v="USD"/>
    <n v="1462135706"/>
    <n v="1458679706"/>
    <b v="0"/>
    <x v="78"/>
    <b v="0"/>
    <s v="music/faith"/>
    <n v="0"/>
    <s v="Not Funded"/>
    <e v="#DIV/0!"/>
    <x v="4"/>
    <s v="faith"/>
    <x v="1707"/>
    <x v="1708"/>
  </r>
  <r>
    <n v="1709"/>
    <s v="Psalms"/>
    <s v="A project to set psalms to music. The psalms are taken from the English Standard Version (ESV) of the Bible."/>
    <n v="1750"/>
    <n v="85"/>
    <x v="2"/>
    <s v="US"/>
    <x v="0"/>
    <s v="USD"/>
    <n v="1409513940"/>
    <n v="1405949514"/>
    <b v="0"/>
    <x v="80"/>
    <b v="0"/>
    <s v="music/faith"/>
    <n v="4.8571428571428571E-2"/>
    <s v="Not Funded"/>
    <n v="21.25"/>
    <x v="4"/>
    <s v="faith"/>
    <x v="1708"/>
    <x v="1709"/>
  </r>
  <r>
    <n v="1710"/>
    <s v="Producing a live album of our upcoming Europe tour"/>
    <s v="We want to create a gospel live album which has never been produced before."/>
    <n v="5000"/>
    <n v="34"/>
    <x v="2"/>
    <s v="DE"/>
    <x v="12"/>
    <s v="EUR"/>
    <n v="1453122000"/>
    <n v="1449151888"/>
    <b v="0"/>
    <x v="29"/>
    <b v="0"/>
    <s v="music/faith"/>
    <n v="6.7999999999999996E-3"/>
    <s v="Not Funded"/>
    <n v="34"/>
    <x v="4"/>
    <s v="faith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s v="USD"/>
    <n v="1409585434"/>
    <n v="1406907034"/>
    <b v="0"/>
    <x v="84"/>
    <b v="0"/>
    <s v="music/faith"/>
    <n v="0.105"/>
    <s v="Not Funded"/>
    <n v="525"/>
    <x v="4"/>
    <s v="faith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s v="USD"/>
    <n v="1435701353"/>
    <n v="1430517353"/>
    <b v="0"/>
    <x v="78"/>
    <b v="0"/>
    <s v="music/faith"/>
    <n v="0"/>
    <s v="Not Funded"/>
    <e v="#DIV/0!"/>
    <x v="4"/>
    <s v="faith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s v="USD"/>
    <n v="1412536412"/>
    <n v="1409944412"/>
    <b v="0"/>
    <x v="29"/>
    <b v="0"/>
    <s v="music/faith"/>
    <n v="1.6666666666666666E-2"/>
    <s v="Not Funded"/>
    <n v="50"/>
    <x v="4"/>
    <s v="faith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s v="USD"/>
    <n v="1430517761"/>
    <n v="1427925761"/>
    <b v="0"/>
    <x v="57"/>
    <b v="0"/>
    <s v="music/faith"/>
    <n v="7.868E-2"/>
    <s v="Not Funded"/>
    <n v="115.70588235294117"/>
    <x v="4"/>
    <s v="faith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s v="USD"/>
    <n v="1427772120"/>
    <n v="1425186785"/>
    <b v="0"/>
    <x v="84"/>
    <b v="0"/>
    <s v="music/faith"/>
    <n v="2.2000000000000001E-3"/>
    <s v="Not Funded"/>
    <n v="5.5"/>
    <x v="4"/>
    <s v="faith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s v="USD"/>
    <n v="1481295099"/>
    <n v="1477835499"/>
    <b v="0"/>
    <x v="83"/>
    <b v="0"/>
    <s v="music/faith"/>
    <n v="7.4999999999999997E-2"/>
    <s v="Not Funded"/>
    <n v="50"/>
    <x v="4"/>
    <s v="faith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s v="US"/>
    <x v="0"/>
    <s v="USD"/>
    <n v="1461211200"/>
    <n v="1459467238"/>
    <b v="0"/>
    <x v="14"/>
    <b v="0"/>
    <s v="music/faith"/>
    <n v="0.42725880551301687"/>
    <s v="Not Funded"/>
    <n v="34.024390243902438"/>
    <x v="4"/>
    <s v="faith"/>
    <x v="1716"/>
    <x v="1717"/>
  </r>
  <r>
    <n v="1718"/>
    <s v="The Prodigal Son"/>
    <s v="A melody for the galaxy."/>
    <n v="35000"/>
    <n v="75"/>
    <x v="2"/>
    <s v="US"/>
    <x v="0"/>
    <s v="USD"/>
    <n v="1463201940"/>
    <n v="1459435149"/>
    <b v="0"/>
    <x v="84"/>
    <b v="0"/>
    <s v="music/faith"/>
    <n v="2.142857142857143E-3"/>
    <s v="Not Funded"/>
    <n v="37.5"/>
    <x v="4"/>
    <s v="faith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s v="USD"/>
    <n v="1410958191"/>
    <n v="1408366191"/>
    <b v="0"/>
    <x v="83"/>
    <b v="0"/>
    <s v="music/faith"/>
    <n v="8.7500000000000008E-3"/>
    <s v="Not Funded"/>
    <n v="11.666666666666666"/>
    <x v="4"/>
    <s v="faith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s v="USD"/>
    <n v="1415562471"/>
    <n v="1412966871"/>
    <b v="0"/>
    <x v="22"/>
    <b v="0"/>
    <s v="music/faith"/>
    <n v="5.6250000000000001E-2"/>
    <s v="Not Funded"/>
    <n v="28.125"/>
    <x v="4"/>
    <s v="faith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s v="USD"/>
    <n v="1449831863"/>
    <n v="1447239863"/>
    <b v="0"/>
    <x v="78"/>
    <b v="0"/>
    <s v="music/faith"/>
    <n v="0"/>
    <s v="Not Funded"/>
    <e v="#DIV/0!"/>
    <x v="4"/>
    <s v="faith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s v="USD"/>
    <n v="1459642200"/>
    <n v="1456441429"/>
    <b v="0"/>
    <x v="29"/>
    <b v="0"/>
    <s v="music/faith"/>
    <n v="3.4722222222222224E-4"/>
    <s v="Not Funded"/>
    <n v="1"/>
    <x v="4"/>
    <s v="faith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s v="USD"/>
    <n v="1435730400"/>
    <n v="1430855315"/>
    <b v="0"/>
    <x v="83"/>
    <b v="0"/>
    <s v="music/faith"/>
    <n v="6.5000000000000002E-2"/>
    <s v="Not Funded"/>
    <n v="216.66666666666666"/>
    <x v="4"/>
    <s v="faith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s v="USD"/>
    <n v="1414707762"/>
    <n v="1412115762"/>
    <b v="0"/>
    <x v="80"/>
    <b v="0"/>
    <s v="music/faith"/>
    <n v="5.8333333333333336E-3"/>
    <s v="Not Funded"/>
    <n v="8.75"/>
    <x v="4"/>
    <s v="faith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s v="USD"/>
    <n v="1408922049"/>
    <n v="1406330049"/>
    <b v="0"/>
    <x v="82"/>
    <b v="0"/>
    <s v="music/faith"/>
    <n v="0.10181818181818182"/>
    <s v="Not Funded"/>
    <n v="62.222222222222221"/>
    <x v="4"/>
    <s v="faith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x v="0"/>
    <s v="USD"/>
    <n v="1403906664"/>
    <n v="1401401064"/>
    <b v="0"/>
    <x v="38"/>
    <b v="0"/>
    <s v="music/faith"/>
    <n v="0.33784615384615385"/>
    <s v="Not Funded"/>
    <n v="137.25"/>
    <x v="4"/>
    <s v="faith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s v="GBP"/>
    <n v="1428231600"/>
    <n v="1423520177"/>
    <b v="0"/>
    <x v="29"/>
    <b v="0"/>
    <s v="music/faith"/>
    <n v="3.3333333333333332E-4"/>
    <s v="Not Funded"/>
    <n v="1"/>
    <x v="4"/>
    <s v="faith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s v="USD"/>
    <n v="1445439674"/>
    <n v="1442847674"/>
    <b v="0"/>
    <x v="63"/>
    <b v="0"/>
    <s v="music/faith"/>
    <n v="0.68400000000000005"/>
    <s v="Not Funded"/>
    <n v="122.14285714285714"/>
    <x v="4"/>
    <s v="faith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s v="USD"/>
    <n v="1465521306"/>
    <n v="1460337306"/>
    <b v="0"/>
    <x v="78"/>
    <b v="0"/>
    <s v="music/faith"/>
    <n v="0"/>
    <s v="Not Funded"/>
    <e v="#DIV/0!"/>
    <x v="4"/>
    <s v="faith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s v="USD"/>
    <n v="1445738783"/>
    <n v="1443146783"/>
    <b v="0"/>
    <x v="78"/>
    <b v="0"/>
    <s v="music/faith"/>
    <n v="0"/>
    <s v="Not Funded"/>
    <e v="#DIV/0!"/>
    <x v="4"/>
    <s v="faith"/>
    <x v="1729"/>
    <x v="1730"/>
  </r>
  <r>
    <n v="1731"/>
    <s v="Sam Cox Band First Christian Tour"/>
    <s v="We are a Christin Worship band looking to midwest tour. God Bless!"/>
    <n v="1000"/>
    <n v="0"/>
    <x v="2"/>
    <s v="US"/>
    <x v="0"/>
    <s v="USD"/>
    <n v="1434034800"/>
    <n v="1432849552"/>
    <b v="0"/>
    <x v="78"/>
    <b v="0"/>
    <s v="music/faith"/>
    <n v="0"/>
    <s v="Not Funded"/>
    <e v="#DIV/0!"/>
    <x v="4"/>
    <s v="faith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s v="USD"/>
    <n v="1452920400"/>
    <n v="1447777481"/>
    <b v="0"/>
    <x v="78"/>
    <b v="0"/>
    <s v="music/faith"/>
    <n v="0"/>
    <s v="Not Funded"/>
    <e v="#DIV/0!"/>
    <x v="4"/>
    <s v="faith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s v="USD"/>
    <n v="1473802200"/>
    <n v="1472746374"/>
    <b v="0"/>
    <x v="78"/>
    <b v="0"/>
    <s v="music/faith"/>
    <n v="0"/>
    <s v="Not Funded"/>
    <e v="#DIV/0!"/>
    <x v="4"/>
    <s v="faith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s v="USD"/>
    <n v="1431046356"/>
    <n v="1428454356"/>
    <b v="0"/>
    <x v="29"/>
    <b v="0"/>
    <s v="music/faith"/>
    <n v="2.2222222222222223E-4"/>
    <s v="Not Funded"/>
    <n v="1"/>
    <x v="4"/>
    <s v="faith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s v="USD"/>
    <n v="1470598345"/>
    <n v="1468006345"/>
    <b v="0"/>
    <x v="84"/>
    <b v="0"/>
    <s v="music/faith"/>
    <n v="0.11"/>
    <s v="Not Funded"/>
    <n v="55"/>
    <x v="4"/>
    <s v="faith"/>
    <x v="1734"/>
    <x v="1735"/>
  </r>
  <r>
    <n v="1736"/>
    <s v="In His Presence"/>
    <s v="A unique meditative album reflecting on the life of Christ, inviting Him into your presence"/>
    <n v="3000"/>
    <n v="22"/>
    <x v="2"/>
    <s v="US"/>
    <x v="0"/>
    <s v="USD"/>
    <n v="1447018833"/>
    <n v="1444423233"/>
    <b v="0"/>
    <x v="29"/>
    <b v="0"/>
    <s v="music/faith"/>
    <n v="7.3333333333333332E-3"/>
    <s v="Not Funded"/>
    <n v="22"/>
    <x v="4"/>
    <s v="faith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s v="USD"/>
    <n v="1437432392"/>
    <n v="1434840392"/>
    <b v="0"/>
    <x v="41"/>
    <b v="0"/>
    <s v="music/faith"/>
    <n v="0.21249999999999999"/>
    <s v="Not Funded"/>
    <n v="56.666666666666664"/>
    <x v="4"/>
    <s v="faith"/>
    <x v="1736"/>
    <x v="1737"/>
  </r>
  <r>
    <n v="1738"/>
    <s v="The Flashing Lights"/>
    <s v="Music that inspires and gives hope for overcoming and change. And it is good music."/>
    <n v="5000"/>
    <n v="20"/>
    <x v="2"/>
    <s v="US"/>
    <x v="0"/>
    <s v="USD"/>
    <n v="1412283542"/>
    <n v="1409691542"/>
    <b v="0"/>
    <x v="29"/>
    <b v="0"/>
    <s v="music/faith"/>
    <n v="4.0000000000000001E-3"/>
    <s v="Not Funded"/>
    <n v="20"/>
    <x v="4"/>
    <s v="faith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s v="USD"/>
    <n v="1462391932"/>
    <n v="1457297932"/>
    <b v="0"/>
    <x v="29"/>
    <b v="0"/>
    <s v="music/faith"/>
    <n v="1E-3"/>
    <s v="Not Funded"/>
    <n v="1"/>
    <x v="4"/>
    <s v="faith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s v="USD"/>
    <n v="1437075422"/>
    <n v="1434483422"/>
    <b v="0"/>
    <x v="78"/>
    <b v="0"/>
    <s v="music/faith"/>
    <n v="0"/>
    <s v="Not Funded"/>
    <e v="#DIV/0!"/>
    <x v="4"/>
    <s v="faith"/>
    <x v="1739"/>
    <x v="1740"/>
  </r>
  <r>
    <n v="1741"/>
    <s v="Caught off Guard"/>
    <s v="A photo journal documenting my experiences and travels across New Zealand"/>
    <n v="1200"/>
    <n v="1330"/>
    <x v="0"/>
    <s v="GB"/>
    <x v="1"/>
    <s v="GBP"/>
    <n v="1433948671"/>
    <n v="1430060671"/>
    <b v="0"/>
    <x v="47"/>
    <b v="1"/>
    <s v="photography/photobooks"/>
    <n v="1.1083333333333334"/>
    <s v="Funded"/>
    <n v="25.576923076923077"/>
    <x v="8"/>
    <s v="photobooks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s v="USD"/>
    <n v="1483822800"/>
    <n v="1481058170"/>
    <b v="0"/>
    <x v="69"/>
    <b v="1"/>
    <s v="photography/photobooks"/>
    <n v="1.0874999999999999"/>
    <s v="Funded"/>
    <n v="63.970588235294116"/>
    <x v="8"/>
    <s v="photobooks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s v="USD"/>
    <n v="1472270340"/>
    <n v="1470348775"/>
    <b v="0"/>
    <x v="85"/>
    <b v="1"/>
    <s v="photography/photobooks"/>
    <n v="1.0041666666666667"/>
    <s v="Funded"/>
    <n v="89.925373134328353"/>
    <x v="8"/>
    <s v="photobooks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s v="GBP"/>
    <n v="1425821477"/>
    <n v="1421937077"/>
    <b v="0"/>
    <x v="16"/>
    <b v="1"/>
    <s v="photography/photobooks"/>
    <n v="1.1845454545454546"/>
    <s v="Funded"/>
    <n v="93.071428571428569"/>
    <x v="8"/>
    <s v="photobooks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s v="USD"/>
    <n v="1482372000"/>
    <n v="1479276838"/>
    <b v="0"/>
    <x v="30"/>
    <b v="1"/>
    <s v="photography/photobooks"/>
    <n v="1.1401428571428571"/>
    <s v="Funded"/>
    <n v="89.674157303370791"/>
    <x v="8"/>
    <s v="photobooks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s v="USD"/>
    <n v="1479952800"/>
    <n v="1477368867"/>
    <b v="0"/>
    <x v="329"/>
    <b v="1"/>
    <s v="photography/photobooks"/>
    <n v="1.4810000000000001"/>
    <s v="Funded"/>
    <n v="207.61682242990653"/>
    <x v="8"/>
    <s v="photobooks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s v="GBP"/>
    <n v="1447426800"/>
    <n v="1444904830"/>
    <b v="0"/>
    <x v="180"/>
    <b v="1"/>
    <s v="photography/photobooks"/>
    <n v="1.0495555555555556"/>
    <s v="Funded"/>
    <n v="59.408805031446541"/>
    <x v="8"/>
    <s v="photobooks"/>
    <x v="1746"/>
    <x v="1747"/>
  </r>
  <r>
    <n v="1748"/>
    <s v="So It Is: Vancouver"/>
    <s v="Telling the story of the city through remarkable people who live in Vancouver today."/>
    <n v="50000"/>
    <n v="64974"/>
    <x v="0"/>
    <s v="CA"/>
    <x v="5"/>
    <s v="CAD"/>
    <n v="1441234143"/>
    <n v="1438642143"/>
    <b v="0"/>
    <x v="331"/>
    <b v="1"/>
    <s v="photography/photobooks"/>
    <n v="1.29948"/>
    <s v="Funded"/>
    <n v="358.97237569060775"/>
    <x v="8"/>
    <s v="photobooks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19"/>
    <s v="EUR"/>
    <n v="1488394800"/>
    <n v="1485213921"/>
    <b v="0"/>
    <x v="132"/>
    <b v="1"/>
    <s v="photography/photobooks"/>
    <n v="1.2348756218905472"/>
    <s v="Funded"/>
    <n v="94.736641221374043"/>
    <x v="8"/>
    <s v="photobooks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s v="USD"/>
    <n v="1461096304"/>
    <n v="1458936304"/>
    <b v="0"/>
    <x v="207"/>
    <b v="1"/>
    <s v="photography/photobooks"/>
    <n v="2.0162"/>
    <s v="Funded"/>
    <n v="80.647999999999996"/>
    <x v="8"/>
    <s v="photobooks"/>
    <x v="1749"/>
    <x v="1750"/>
  </r>
  <r>
    <n v="1751"/>
    <s v="Daily Bread: Stories from Rural Greece"/>
    <s v="Photographs and stories culled from 10 years of road trips through rural Greece"/>
    <n v="10000"/>
    <n v="10290"/>
    <x v="0"/>
    <s v="US"/>
    <x v="0"/>
    <s v="USD"/>
    <n v="1426787123"/>
    <n v="1424198723"/>
    <b v="0"/>
    <x v="42"/>
    <b v="1"/>
    <s v="photography/photobooks"/>
    <n v="1.0289999999999999"/>
    <s v="Funded"/>
    <n v="168.68852459016392"/>
    <x v="8"/>
    <s v="photobooks"/>
    <x v="1750"/>
    <x v="1751"/>
  </r>
  <r>
    <n v="1752"/>
    <s v="Adfectus Book"/>
    <s v="A little book of calm, in picture form, that will soothe the soul and un-furrow the brow."/>
    <n v="1200"/>
    <n v="3122"/>
    <x v="0"/>
    <s v="GB"/>
    <x v="1"/>
    <s v="GBP"/>
    <n v="1476425082"/>
    <n v="1473833082"/>
    <b v="0"/>
    <x v="240"/>
    <b v="1"/>
    <s v="photography/photobooks"/>
    <n v="2.6016666666666666"/>
    <s v="Funded"/>
    <n v="34.68888888888889"/>
    <x v="8"/>
    <s v="photobooks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8"/>
    <s v="DKK"/>
    <n v="1458579568"/>
    <n v="1455991168"/>
    <b v="0"/>
    <x v="2"/>
    <b v="1"/>
    <s v="photography/photobooks"/>
    <n v="1.08"/>
    <s v="Funded"/>
    <n v="462.85714285714283"/>
    <x v="8"/>
    <s v="photobooks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s v="CAD"/>
    <n v="1428091353"/>
    <n v="1425502953"/>
    <b v="0"/>
    <x v="240"/>
    <b v="1"/>
    <s v="photography/photobooks"/>
    <n v="1.1052941176470588"/>
    <s v="Funded"/>
    <n v="104.38888888888889"/>
    <x v="8"/>
    <s v="photobooks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s v="USD"/>
    <n v="1444071361"/>
    <n v="1441479361"/>
    <b v="0"/>
    <x v="80"/>
    <b v="1"/>
    <s v="photography/photobooks"/>
    <n v="1.2"/>
    <s v="Funded"/>
    <n v="7.5"/>
    <x v="8"/>
    <s v="photobooks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s v="USD"/>
    <n v="1472443269"/>
    <n v="1468987269"/>
    <b v="0"/>
    <x v="148"/>
    <b v="1"/>
    <s v="photography/photobooks"/>
    <n v="1.0282909090909091"/>
    <s v="Funded"/>
    <n v="47.13"/>
    <x v="8"/>
    <s v="photobooks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s v="USD"/>
    <n v="1485631740"/>
    <n v="1483041083"/>
    <b v="0"/>
    <x v="25"/>
    <b v="1"/>
    <s v="photography/photobooks"/>
    <n v="1.1599999999999999"/>
    <s v="Funded"/>
    <n v="414.28571428571428"/>
    <x v="8"/>
    <s v="photobooks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s v="USD"/>
    <n v="1468536992"/>
    <n v="1463352992"/>
    <b v="0"/>
    <x v="74"/>
    <b v="1"/>
    <s v="photography/photobooks"/>
    <n v="1.147"/>
    <s v="Funded"/>
    <n v="42.481481481481481"/>
    <x v="8"/>
    <s v="photobooks"/>
    <x v="1757"/>
    <x v="1758"/>
  </r>
  <r>
    <n v="1759"/>
    <s v="Death Valley"/>
    <s v="Death Valley will be the first photo book of Andi State"/>
    <n v="5000"/>
    <n v="5330"/>
    <x v="0"/>
    <s v="US"/>
    <x v="0"/>
    <s v="USD"/>
    <n v="1427309629"/>
    <n v="1425585229"/>
    <b v="0"/>
    <x v="72"/>
    <b v="1"/>
    <s v="photography/photobooks"/>
    <n v="1.0660000000000001"/>
    <s v="Funded"/>
    <n v="108.77551020408163"/>
    <x v="8"/>
    <s v="photobooks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s v="USD"/>
    <n v="1456416513"/>
    <n v="1454688513"/>
    <b v="0"/>
    <x v="332"/>
    <b v="1"/>
    <s v="photography/photobooks"/>
    <n v="1.6544000000000001"/>
    <s v="Funded"/>
    <n v="81.098039215686271"/>
    <x v="8"/>
    <s v="photobooks"/>
    <x v="1759"/>
    <x v="1760"/>
  </r>
  <r>
    <n v="1761"/>
    <s v="I Wanted To See Boobs"/>
    <s v="A hardcover photobook telling the naked truth of a young photographers journey."/>
    <n v="100"/>
    <n v="155"/>
    <x v="0"/>
    <s v="GB"/>
    <x v="1"/>
    <s v="GBP"/>
    <n v="1442065060"/>
    <n v="1437745060"/>
    <b v="0"/>
    <x v="83"/>
    <b v="1"/>
    <s v="photography/photobooks"/>
    <n v="1.55"/>
    <s v="Funded"/>
    <n v="51.666666666666664"/>
    <x v="8"/>
    <s v="photobooks"/>
    <x v="1760"/>
    <x v="1761"/>
  </r>
  <r>
    <n v="1762"/>
    <s v="&quot;The Naked Pixel&quot; Ali Pakele"/>
    <s v="Project rewards $25 gets you 190+ digital images"/>
    <n v="100"/>
    <n v="885"/>
    <x v="0"/>
    <s v="US"/>
    <x v="0"/>
    <s v="USD"/>
    <n v="1457739245"/>
    <n v="1455147245"/>
    <b v="0"/>
    <x v="20"/>
    <b v="1"/>
    <s v="photography/photobooks"/>
    <n v="8.85"/>
    <s v="Funded"/>
    <n v="35.4"/>
    <x v="8"/>
    <s v="photobooks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s v="USD"/>
    <n v="1477255840"/>
    <n v="1474663840"/>
    <b v="0"/>
    <x v="115"/>
    <b v="1"/>
    <s v="photography/photobooks"/>
    <n v="1.0190833333333333"/>
    <s v="Funded"/>
    <n v="103.63559322033899"/>
    <x v="8"/>
    <s v="photobooks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s v="GBP"/>
    <n v="1407065979"/>
    <n v="1404560379"/>
    <b v="1"/>
    <x v="70"/>
    <b v="0"/>
    <s v="photography/photobooks"/>
    <n v="0.19600000000000001"/>
    <s v="Not Funded"/>
    <n v="55.282051282051285"/>
    <x v="8"/>
    <s v="photobooks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s v="USD"/>
    <n v="1407972712"/>
    <n v="1405380712"/>
    <b v="1"/>
    <x v="273"/>
    <b v="0"/>
    <s v="photography/photobooks"/>
    <n v="0.59467839999999994"/>
    <s v="Not Funded"/>
    <n v="72.16970873786407"/>
    <x v="8"/>
    <s v="photobooks"/>
    <x v="1764"/>
    <x v="1765"/>
  </r>
  <r>
    <n v="1766"/>
    <s v="Photographic book on Melbourne's music scene"/>
    <s v="I want to create a beautiful book which documents the Melbourne music scene."/>
    <n v="1500"/>
    <n v="0"/>
    <x v="2"/>
    <s v="AU"/>
    <x v="2"/>
    <s v="AUD"/>
    <n v="1408999088"/>
    <n v="1407184688"/>
    <b v="1"/>
    <x v="78"/>
    <b v="0"/>
    <s v="photography/photobooks"/>
    <n v="0"/>
    <s v="Not Funded"/>
    <e v="#DIV/0!"/>
    <x v="8"/>
    <s v="photobooks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s v="USD"/>
    <n v="1407080884"/>
    <n v="1404488884"/>
    <b v="1"/>
    <x v="70"/>
    <b v="0"/>
    <s v="photography/photobooks"/>
    <n v="0.4572"/>
    <s v="Not Funded"/>
    <n v="58.615384615384613"/>
    <x v="8"/>
    <s v="photobooks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s v="USD"/>
    <n v="1411824444"/>
    <n v="1406640444"/>
    <b v="1"/>
    <x v="41"/>
    <b v="0"/>
    <s v="photography/photobooks"/>
    <n v="3.7400000000000003E-2"/>
    <s v="Not Funded"/>
    <n v="12.466666666666667"/>
    <x v="8"/>
    <s v="photobooks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s v="USD"/>
    <n v="1421177959"/>
    <n v="1418585959"/>
    <b v="1"/>
    <x v="19"/>
    <b v="0"/>
    <s v="photography/photobooks"/>
    <n v="2.7025E-2"/>
    <s v="Not Funded"/>
    <n v="49.136363636363633"/>
    <x v="8"/>
    <s v="photobooks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s v="USD"/>
    <n v="1413312194"/>
    <n v="1410288194"/>
    <b v="1"/>
    <x v="297"/>
    <b v="0"/>
    <s v="photography/photobooks"/>
    <n v="0.56514285714285717"/>
    <s v="Not Funded"/>
    <n v="150.5"/>
    <x v="8"/>
    <s v="photobooks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s v="GBP"/>
    <n v="1414107040"/>
    <n v="1411515040"/>
    <b v="1"/>
    <x v="20"/>
    <b v="0"/>
    <s v="photography/photobooks"/>
    <n v="0.21309523809523809"/>
    <s v="Not Funded"/>
    <n v="35.799999999999997"/>
    <x v="8"/>
    <s v="photobooks"/>
    <x v="1770"/>
    <x v="1771"/>
  </r>
  <r>
    <n v="1772"/>
    <s v="White Mountain"/>
    <s v="A photobook and a short documentary film telling the story of Holocaust in Northwestern Lithuania"/>
    <n v="5500"/>
    <n v="858"/>
    <x v="2"/>
    <s v="GB"/>
    <x v="1"/>
    <s v="GBP"/>
    <n v="1404666836"/>
    <n v="1399482836"/>
    <b v="1"/>
    <x v="10"/>
    <b v="0"/>
    <s v="photography/photobooks"/>
    <n v="0.156"/>
    <s v="Not Funded"/>
    <n v="45.157894736842103"/>
    <x v="8"/>
    <s v="photobooks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s v="USD"/>
    <n v="1421691298"/>
    <n v="1417803298"/>
    <b v="1"/>
    <x v="10"/>
    <b v="0"/>
    <s v="photography/photobooks"/>
    <n v="6.2566666666666673E-2"/>
    <s v="Not Funded"/>
    <n v="98.78947368421052"/>
    <x v="8"/>
    <s v="photobooks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s v="USD"/>
    <n v="1417273140"/>
    <n v="1413609292"/>
    <b v="1"/>
    <x v="62"/>
    <b v="0"/>
    <s v="photography/photobooks"/>
    <n v="0.4592"/>
    <s v="Not Funded"/>
    <n v="88.307692307692307"/>
    <x v="8"/>
    <s v="photobooks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s v="USD"/>
    <n v="1414193160"/>
    <n v="1410305160"/>
    <b v="1"/>
    <x v="204"/>
    <b v="0"/>
    <s v="photography/photobooks"/>
    <n v="0.65101538461538466"/>
    <s v="Not Funded"/>
    <n v="170.62903225806451"/>
    <x v="8"/>
    <s v="photobooks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s v="GBP"/>
    <n v="1414623471"/>
    <n v="1411513071"/>
    <b v="1"/>
    <x v="80"/>
    <b v="0"/>
    <s v="photography/photobooks"/>
    <n v="6.7000000000000004E-2"/>
    <s v="Not Funded"/>
    <n v="83.75"/>
    <x v="8"/>
    <s v="photobooks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9"/>
    <s v="EUR"/>
    <n v="1424421253"/>
    <n v="1421829253"/>
    <b v="1"/>
    <x v="73"/>
    <b v="0"/>
    <s v="photography/photobooks"/>
    <n v="0.135625"/>
    <s v="Not Funded"/>
    <n v="65.099999999999994"/>
    <x v="8"/>
    <s v="photobooks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s v="USD"/>
    <n v="1427485395"/>
    <n v="1423600995"/>
    <b v="1"/>
    <x v="41"/>
    <b v="0"/>
    <s v="photography/photobooks"/>
    <n v="1.9900000000000001E-2"/>
    <s v="Not Funded"/>
    <n v="66.333333333333329"/>
    <x v="8"/>
    <s v="photobooks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s v="USD"/>
    <n v="1472834180"/>
    <n v="1470242180"/>
    <b v="1"/>
    <x v="44"/>
    <b v="0"/>
    <s v="photography/photobooks"/>
    <n v="0.36236363636363639"/>
    <s v="Not Funded"/>
    <n v="104.89473684210526"/>
    <x v="8"/>
    <s v="photobooks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s v="USD"/>
    <n v="1467469510"/>
    <n v="1462285510"/>
    <b v="1"/>
    <x v="215"/>
    <b v="0"/>
    <s v="photography/photobooks"/>
    <n v="0.39743333333333336"/>
    <s v="Not Funded"/>
    <n v="78.440789473684205"/>
    <x v="8"/>
    <s v="photobooks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s v="USD"/>
    <n v="1473950945"/>
    <n v="1471272545"/>
    <b v="1"/>
    <x v="54"/>
    <b v="0"/>
    <s v="photography/photobooks"/>
    <n v="0.25763636363636366"/>
    <s v="Not Funded"/>
    <n v="59.041666666666664"/>
    <x v="8"/>
    <s v="photobooks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s v="USD"/>
    <n v="1456062489"/>
    <n v="1453211289"/>
    <b v="1"/>
    <x v="88"/>
    <b v="0"/>
    <s v="photography/photobooks"/>
    <n v="0.15491428571428573"/>
    <s v="Not Funded"/>
    <n v="71.34210526315789"/>
    <x v="8"/>
    <s v="photobooks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s v="USD"/>
    <n v="1432248478"/>
    <n v="1429656478"/>
    <b v="1"/>
    <x v="333"/>
    <b v="0"/>
    <s v="photography/photobooks"/>
    <n v="0.236925"/>
    <s v="Not Funded"/>
    <n v="51.227027027027027"/>
    <x v="8"/>
    <s v="photobooks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s v="USD"/>
    <n v="1422674700"/>
    <n v="1419954240"/>
    <b v="1"/>
    <x v="51"/>
    <b v="0"/>
    <s v="photography/photobooks"/>
    <n v="0.39760000000000001"/>
    <s v="Not Funded"/>
    <n v="60.242424242424242"/>
    <x v="8"/>
    <s v="photobooks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s v="USD"/>
    <n v="1413417600"/>
    <n v="1410750855"/>
    <b v="1"/>
    <x v="52"/>
    <b v="0"/>
    <s v="photography/photobooks"/>
    <n v="0.20220833333333332"/>
    <s v="Not Funded"/>
    <n v="44.935185185185183"/>
    <x v="8"/>
    <s v="photobooks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9"/>
    <s v="EUR"/>
    <n v="1418649177"/>
    <n v="1416057177"/>
    <b v="1"/>
    <x v="60"/>
    <b v="0"/>
    <s v="photography/photobooks"/>
    <n v="0.47631578947368419"/>
    <s v="Not Funded"/>
    <n v="31.206896551724139"/>
    <x v="8"/>
    <s v="photobooks"/>
    <x v="1785"/>
    <x v="1786"/>
  </r>
  <r>
    <n v="1787"/>
    <s v="Alpamayo to Yerupaja"/>
    <s v="Raising awareness to the effects of global warming through photographs of the high mountains of Peru."/>
    <n v="10000"/>
    <n v="1533"/>
    <x v="2"/>
    <s v="US"/>
    <x v="0"/>
    <s v="USD"/>
    <n v="1428158637"/>
    <n v="1425570237"/>
    <b v="1"/>
    <x v="54"/>
    <b v="0"/>
    <s v="photography/photobooks"/>
    <n v="0.15329999999999999"/>
    <s v="Not Funded"/>
    <n v="63.875"/>
    <x v="8"/>
    <s v="photobooks"/>
    <x v="1786"/>
    <x v="1787"/>
  </r>
  <r>
    <n v="1788"/>
    <s v="Beyond the Pale"/>
    <s v="A photo book celebrating Goths, exploring their lives and giving an insight into what Goth is for them."/>
    <n v="5500"/>
    <n v="76"/>
    <x v="2"/>
    <s v="GB"/>
    <x v="1"/>
    <s v="GBP"/>
    <n v="1414795542"/>
    <n v="1412203542"/>
    <b v="1"/>
    <x v="80"/>
    <b v="0"/>
    <s v="photography/photobooks"/>
    <n v="1.3818181818181818E-2"/>
    <s v="Not Funded"/>
    <n v="19"/>
    <x v="8"/>
    <s v="photobooks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s v="USD"/>
    <n v="1421042403"/>
    <n v="1415858403"/>
    <b v="1"/>
    <x v="80"/>
    <b v="0"/>
    <s v="photography/photobooks"/>
    <n v="5.0000000000000001E-3"/>
    <s v="Not Funded"/>
    <n v="10"/>
    <x v="8"/>
    <s v="photobooks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s v="USD"/>
    <n v="1423152678"/>
    <n v="1420560678"/>
    <b v="1"/>
    <x v="41"/>
    <b v="0"/>
    <s v="photography/photobooks"/>
    <n v="4.9575757575757579E-2"/>
    <s v="Not Funded"/>
    <n v="109.06666666666666"/>
    <x v="8"/>
    <s v="photobooks"/>
    <x v="1789"/>
    <x v="1790"/>
  </r>
  <r>
    <n v="1791"/>
    <s v="disCover: Napoli"/>
    <s v="For the love of street photography and the beauty of traditional cultures in southern Italy."/>
    <n v="3000"/>
    <n v="107"/>
    <x v="2"/>
    <s v="GB"/>
    <x v="1"/>
    <s v="GBP"/>
    <n v="1422553565"/>
    <n v="1417369565"/>
    <b v="1"/>
    <x v="80"/>
    <b v="0"/>
    <s v="photography/photobooks"/>
    <n v="3.5666666666666666E-2"/>
    <s v="Not Funded"/>
    <n v="26.75"/>
    <x v="8"/>
    <s v="photobooks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s v="USD"/>
    <n v="1439189940"/>
    <n v="1435970682"/>
    <b v="1"/>
    <x v="237"/>
    <b v="0"/>
    <s v="photography/photobooks"/>
    <n v="0.61124000000000001"/>
    <s v="Not Funded"/>
    <n v="109.93525179856115"/>
    <x v="8"/>
    <s v="photobooks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s v="AUD"/>
    <n v="1417127040"/>
    <n v="1414531440"/>
    <b v="1"/>
    <x v="84"/>
    <b v="0"/>
    <s v="photography/photobooks"/>
    <n v="1.3333333333333334E-2"/>
    <s v="Not Funded"/>
    <n v="20"/>
    <x v="8"/>
    <s v="photobooks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s v="USD"/>
    <n v="1423660422"/>
    <n v="1420636422"/>
    <b v="1"/>
    <x v="59"/>
    <b v="0"/>
    <s v="photography/photobooks"/>
    <n v="0.11077777777777778"/>
    <s v="Not Funded"/>
    <n v="55.388888888888886"/>
    <x v="8"/>
    <s v="photobooks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x v="12"/>
    <s v="EUR"/>
    <n v="1476460800"/>
    <n v="1473922541"/>
    <b v="1"/>
    <x v="75"/>
    <b v="0"/>
    <s v="photography/photobooks"/>
    <n v="0.38735714285714284"/>
    <s v="Not Funded"/>
    <n v="133.90123456790124"/>
    <x v="8"/>
    <s v="photobooks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s v="GBP"/>
    <n v="1469356366"/>
    <n v="1464172366"/>
    <b v="1"/>
    <x v="48"/>
    <b v="0"/>
    <s v="photography/photobooks"/>
    <n v="0.22052631578947368"/>
    <s v="Not Funded"/>
    <n v="48.720930232558139"/>
    <x v="8"/>
    <s v="photobooks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s v="USD"/>
    <n v="1481809189"/>
    <n v="1479217189"/>
    <b v="1"/>
    <x v="205"/>
    <b v="0"/>
    <s v="photography/photobooks"/>
    <n v="0.67549999999999999"/>
    <s v="Not Funded"/>
    <n v="48.25"/>
    <x v="8"/>
    <s v="photobooks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s v="USD"/>
    <n v="1454572233"/>
    <n v="1449388233"/>
    <b v="1"/>
    <x v="77"/>
    <b v="0"/>
    <s v="photography/photobooks"/>
    <n v="0.136375"/>
    <s v="Not Funded"/>
    <n v="58.972972972972975"/>
    <x v="8"/>
    <s v="photobooks"/>
    <x v="1797"/>
    <x v="1798"/>
  </r>
  <r>
    <n v="1799"/>
    <s v="The UnDiscovered Image"/>
    <s v="The UnDiscovered Image, a monthly publication dedicated to photographers."/>
    <n v="4000"/>
    <n v="69.83"/>
    <x v="2"/>
    <s v="GB"/>
    <x v="1"/>
    <s v="GBP"/>
    <n v="1415740408"/>
    <n v="1414008808"/>
    <b v="1"/>
    <x v="79"/>
    <b v="0"/>
    <s v="photography/photobooks"/>
    <n v="1.7457500000000001E-2"/>
    <s v="Not Funded"/>
    <n v="11.638333333333334"/>
    <x v="8"/>
    <s v="photobooks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s v="GBP"/>
    <n v="1476109970"/>
    <n v="1473517970"/>
    <b v="1"/>
    <x v="116"/>
    <b v="0"/>
    <s v="photography/photobooks"/>
    <n v="0.20449632511889321"/>
    <s v="Not Funded"/>
    <n v="83.716814159292042"/>
    <x v="8"/>
    <s v="photobooks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s v="GBP"/>
    <n v="1450181400"/>
    <n v="1447429868"/>
    <b v="1"/>
    <x v="77"/>
    <b v="0"/>
    <s v="photography/photobooks"/>
    <n v="0.13852941176470587"/>
    <s v="Not Funded"/>
    <n v="63.648648648648646"/>
    <x v="8"/>
    <s v="photobooks"/>
    <x v="1800"/>
    <x v="1801"/>
  </r>
  <r>
    <n v="1802"/>
    <s v="Out Of The Dark"/>
    <s v="Inner Darkness turned into a photobook. Personal work i shot during my recovery...in Berlin."/>
    <n v="3500"/>
    <n v="1697"/>
    <x v="2"/>
    <s v="DE"/>
    <x v="12"/>
    <s v="EUR"/>
    <n v="1435442340"/>
    <n v="1433416830"/>
    <b v="1"/>
    <x v="59"/>
    <b v="0"/>
    <s v="photography/photobooks"/>
    <n v="0.48485714285714288"/>
    <s v="Not Funded"/>
    <n v="94.277777777777771"/>
    <x v="8"/>
    <s v="photobooks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s v="USD"/>
    <n v="1423878182"/>
    <n v="1421199782"/>
    <b v="1"/>
    <x v="11"/>
    <b v="0"/>
    <s v="photography/photobooks"/>
    <n v="0.308"/>
    <s v="Not Funded"/>
    <n v="71.86666666666666"/>
    <x v="8"/>
    <s v="photobooks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s v="USD"/>
    <n v="1447521404"/>
    <n v="1444061804"/>
    <b v="1"/>
    <x v="47"/>
    <b v="0"/>
    <s v="photography/photobooks"/>
    <n v="0.35174193548387095"/>
    <s v="Not Funded"/>
    <n v="104.84615384615384"/>
    <x v="8"/>
    <s v="photobooks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12"/>
    <s v="EUR"/>
    <n v="1443808800"/>
    <n v="1441048658"/>
    <b v="1"/>
    <x v="259"/>
    <b v="0"/>
    <s v="photography/photobooks"/>
    <n v="0.36404444444444445"/>
    <s v="Not Funded"/>
    <n v="67.139344262295083"/>
    <x v="8"/>
    <s v="photobooks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s v="GBP"/>
    <n v="1412090349"/>
    <n v="1409066349"/>
    <b v="1"/>
    <x v="22"/>
    <b v="0"/>
    <s v="photography/photobooks"/>
    <n v="2.955E-2"/>
    <s v="Not Funded"/>
    <n v="73.875"/>
    <x v="8"/>
    <s v="photobooks"/>
    <x v="1805"/>
    <x v="1806"/>
  </r>
  <r>
    <n v="1807"/>
    <s v="Anywhere but Here"/>
    <s v="I want to explore alternative cultures and lifestyles in America."/>
    <n v="5000"/>
    <n v="553"/>
    <x v="2"/>
    <s v="US"/>
    <x v="0"/>
    <s v="USD"/>
    <n v="1411868313"/>
    <n v="1409276313"/>
    <b v="1"/>
    <x v="22"/>
    <b v="0"/>
    <s v="photography/photobooks"/>
    <n v="0.1106"/>
    <s v="Not Funded"/>
    <n v="69.125"/>
    <x v="8"/>
    <s v="photobooks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s v="USD"/>
    <n v="1486830030"/>
    <n v="1483806030"/>
    <b v="1"/>
    <x v="93"/>
    <b v="0"/>
    <s v="photography/photobooks"/>
    <n v="0.41407142857142859"/>
    <s v="Not Funded"/>
    <n v="120.77083333333333"/>
    <x v="8"/>
    <s v="photobooks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s v="CAD"/>
    <n v="1425246439"/>
    <n v="1422222439"/>
    <b v="1"/>
    <x v="82"/>
    <b v="0"/>
    <s v="photography/photobooks"/>
    <n v="0.10857142857142857"/>
    <s v="Not Funded"/>
    <n v="42.222222222222221"/>
    <x v="8"/>
    <s v="photobooks"/>
    <x v="1808"/>
    <x v="1809"/>
  </r>
  <r>
    <n v="1810"/>
    <s v="Film Speed"/>
    <s v="Film Speed is a series of Zines focusing on architecture shot completely on 35 and 120mm film."/>
    <n v="450"/>
    <n v="15"/>
    <x v="2"/>
    <s v="US"/>
    <x v="0"/>
    <s v="USD"/>
    <n v="1408657826"/>
    <n v="1407621026"/>
    <b v="0"/>
    <x v="84"/>
    <b v="0"/>
    <s v="photography/photobooks"/>
    <n v="3.3333333333333333E-2"/>
    <s v="Not Funded"/>
    <n v="7.5"/>
    <x v="8"/>
    <s v="photobooks"/>
    <x v="1809"/>
    <x v="1810"/>
  </r>
  <r>
    <n v="1811"/>
    <s v="The Year of Sunsets"/>
    <s v="A collection of 365 color photographs of sunsets in 2014, beautifully presented in a hardcover book."/>
    <n v="54000"/>
    <n v="40"/>
    <x v="2"/>
    <s v="US"/>
    <x v="0"/>
    <s v="USD"/>
    <n v="1414123200"/>
    <n v="1408962270"/>
    <b v="0"/>
    <x v="55"/>
    <b v="0"/>
    <s v="photography/photobooks"/>
    <n v="7.407407407407407E-4"/>
    <s v="Not Funded"/>
    <n v="1.5384615384615385"/>
    <x v="8"/>
    <s v="photobooks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s v="GBP"/>
    <n v="1467531536"/>
    <n v="1464939536"/>
    <b v="0"/>
    <x v="23"/>
    <b v="0"/>
    <s v="photography/photobooks"/>
    <n v="0.13307692307692306"/>
    <s v="Not Funded"/>
    <n v="37.608695652173914"/>
    <x v="8"/>
    <s v="photobooks"/>
    <x v="1811"/>
    <x v="1812"/>
  </r>
  <r>
    <n v="1813"/>
    <s v="Libya : The Lost Days"/>
    <s v="This project aims to document, Libyan photographic history; through both print and artisan mediums ."/>
    <n v="8750"/>
    <n v="0"/>
    <x v="2"/>
    <s v="GB"/>
    <x v="1"/>
    <s v="GBP"/>
    <n v="1407532812"/>
    <n v="1404940812"/>
    <b v="0"/>
    <x v="78"/>
    <b v="0"/>
    <s v="photography/photobooks"/>
    <n v="0"/>
    <s v="Not Funded"/>
    <e v="#DIV/0!"/>
    <x v="8"/>
    <s v="photobooks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s v="GBP"/>
    <n v="1425108736"/>
    <n v="1422516736"/>
    <b v="0"/>
    <x v="205"/>
    <b v="0"/>
    <s v="photography/photobooks"/>
    <n v="0.49183333333333334"/>
    <s v="Not Funded"/>
    <n v="42.157142857142858"/>
    <x v="8"/>
    <s v="photobooks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s v="USD"/>
    <n v="1435787137"/>
    <n v="1434577537"/>
    <b v="0"/>
    <x v="78"/>
    <b v="0"/>
    <s v="photography/photobooks"/>
    <n v="0"/>
    <s v="Not Funded"/>
    <e v="#DIV/0!"/>
    <x v="8"/>
    <s v="photobooks"/>
    <x v="1814"/>
    <x v="1815"/>
  </r>
  <r>
    <n v="1816"/>
    <s v="Moments of Passion"/>
    <s v="A unique Photographic Book Project about the Passionate Moments and Strong Emotions that lie within Karate"/>
    <n v="25000"/>
    <n v="509"/>
    <x v="2"/>
    <s v="CH"/>
    <x v="16"/>
    <s v="CHF"/>
    <n v="1469473200"/>
    <n v="1467061303"/>
    <b v="0"/>
    <x v="79"/>
    <b v="0"/>
    <s v="photography/photobooks"/>
    <n v="2.036E-2"/>
    <s v="Not Funded"/>
    <n v="84.833333333333329"/>
    <x v="8"/>
    <s v="photobooks"/>
    <x v="1815"/>
    <x v="1816"/>
  </r>
  <r>
    <n v="1817"/>
    <s v="Through the Lens of Jerry Gustafson"/>
    <s v="Hundreds of breathtaking rodeo photographs collected in a beautiful coffee table book."/>
    <n v="18000"/>
    <n v="9419"/>
    <x v="2"/>
    <s v="US"/>
    <x v="0"/>
    <s v="USD"/>
    <n v="1485759540"/>
    <n v="1480607607"/>
    <b v="0"/>
    <x v="61"/>
    <b v="0"/>
    <s v="photography/photobooks"/>
    <n v="0.52327777777777773"/>
    <s v="Not Funded"/>
    <n v="94.19"/>
    <x v="8"/>
    <s v="photobooks"/>
    <x v="1816"/>
    <x v="1817"/>
  </r>
  <r>
    <n v="1818"/>
    <s v="Give Me Your Goofy-ist"/>
    <s v="We are all different, this is a way to honor and celebrate the authenticity in being different."/>
    <n v="15000"/>
    <n v="0"/>
    <x v="2"/>
    <s v="US"/>
    <x v="0"/>
    <s v="USD"/>
    <n v="1428035850"/>
    <n v="1425447450"/>
    <b v="0"/>
    <x v="78"/>
    <b v="0"/>
    <s v="photography/photobooks"/>
    <n v="0"/>
    <s v="Not Funded"/>
    <e v="#DIV/0!"/>
    <x v="8"/>
    <s v="photobooks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s v="USD"/>
    <n v="1406743396"/>
    <n v="1404151396"/>
    <b v="0"/>
    <x v="80"/>
    <b v="0"/>
    <s v="photography/photobooks"/>
    <n v="2.0833333333333332E-2"/>
    <s v="Not Funded"/>
    <n v="6.25"/>
    <x v="8"/>
    <s v="photobooks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s v="USD"/>
    <n v="1427850090"/>
    <n v="1425261690"/>
    <b v="0"/>
    <x v="22"/>
    <b v="0"/>
    <s v="photography/photobooks"/>
    <n v="6.565384615384616E-2"/>
    <s v="Not Funded"/>
    <n v="213.375"/>
    <x v="8"/>
    <s v="photobooks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s v="USD"/>
    <n v="1330760367"/>
    <n v="1326872367"/>
    <b v="0"/>
    <x v="7"/>
    <b v="1"/>
    <s v="music/rock"/>
    <n v="1.3489"/>
    <s v="Funded"/>
    <n v="59.162280701754383"/>
    <x v="4"/>
    <s v="rock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x v="5"/>
    <s v="CAD"/>
    <n v="1391194860"/>
    <n v="1388084862"/>
    <b v="0"/>
    <x v="202"/>
    <b v="1"/>
    <s v="music/rock"/>
    <n v="1"/>
    <s v="Funded"/>
    <n v="27.272727272727273"/>
    <x v="4"/>
    <s v="rock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s v="USD"/>
    <n v="1351095976"/>
    <n v="1348503976"/>
    <b v="0"/>
    <x v="51"/>
    <b v="1"/>
    <s v="music/rock"/>
    <n v="1.1585714285714286"/>
    <s v="Funded"/>
    <n v="24.575757575757574"/>
    <x v="4"/>
    <s v="rock"/>
    <x v="1822"/>
    <x v="1823"/>
  </r>
  <r>
    <n v="1824"/>
    <s v="Tin Man's Broken Wisdom Fund"/>
    <s v="cd fund raiser"/>
    <n v="3000"/>
    <n v="3002"/>
    <x v="0"/>
    <s v="US"/>
    <x v="0"/>
    <s v="USD"/>
    <n v="1389146880"/>
    <n v="1387403967"/>
    <b v="0"/>
    <x v="244"/>
    <b v="1"/>
    <s v="music/rock"/>
    <n v="1.0006666666666666"/>
    <s v="Funded"/>
    <n v="75.05"/>
    <x v="4"/>
    <s v="rock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s v="USD"/>
    <n v="1373572903"/>
    <n v="1371585703"/>
    <b v="0"/>
    <x v="133"/>
    <b v="1"/>
    <s v="music/rock"/>
    <n v="1.0505"/>
    <s v="Funded"/>
    <n v="42.02"/>
    <x v="4"/>
    <s v="rock"/>
    <x v="1824"/>
    <x v="1825"/>
  </r>
  <r>
    <n v="1826"/>
    <s v="BEAR GHOST! Professional Recording! Yay!"/>
    <s v="Hear your favorite Bear Ghost in eargasmic quality!"/>
    <n v="2000"/>
    <n v="2020"/>
    <x v="0"/>
    <s v="US"/>
    <x v="0"/>
    <s v="USD"/>
    <n v="1392675017"/>
    <n v="1390083017"/>
    <b v="0"/>
    <x v="44"/>
    <b v="1"/>
    <s v="music/rock"/>
    <n v="1.01"/>
    <s v="Funded"/>
    <n v="53.157894736842103"/>
    <x v="4"/>
    <s v="rock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s v="USD"/>
    <n v="1299138561"/>
    <n v="1294818561"/>
    <b v="0"/>
    <x v="93"/>
    <b v="1"/>
    <s v="music/rock"/>
    <n v="1.0066250000000001"/>
    <s v="Funded"/>
    <n v="83.885416666666671"/>
    <x v="4"/>
    <s v="rock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s v="USD"/>
    <n v="1399672800"/>
    <n v="1396906530"/>
    <b v="0"/>
    <x v="53"/>
    <b v="1"/>
    <s v="music/rock"/>
    <n v="1.0016"/>
    <s v="Funded"/>
    <n v="417.33333333333331"/>
    <x v="4"/>
    <s v="rock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s v="USD"/>
    <n v="1295647200"/>
    <n v="1291428371"/>
    <b v="0"/>
    <x v="51"/>
    <b v="1"/>
    <s v="music/rock"/>
    <n v="1.6668333333333334"/>
    <s v="Funded"/>
    <n v="75.765151515151516"/>
    <x v="4"/>
    <s v="rock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s v="USD"/>
    <n v="1393259107"/>
    <n v="1390667107"/>
    <b v="0"/>
    <x v="334"/>
    <b v="1"/>
    <s v="music/rock"/>
    <n v="1.0153333333333334"/>
    <s v="Funded"/>
    <n v="67.389380530973455"/>
    <x v="4"/>
    <s v="rock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s v="USD"/>
    <n v="1336866863"/>
    <n v="1335570863"/>
    <b v="0"/>
    <x v="25"/>
    <b v="1"/>
    <s v="music/rock"/>
    <n v="1.03"/>
    <s v="Funded"/>
    <n v="73.571428571428569"/>
    <x v="4"/>
    <s v="rock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s v="USD"/>
    <n v="1299243427"/>
    <n v="1296651427"/>
    <b v="0"/>
    <x v="9"/>
    <b v="1"/>
    <s v="music/rock"/>
    <n v="1.4285714285714286"/>
    <s v="Funded"/>
    <n v="25"/>
    <x v="4"/>
    <s v="rock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s v="USD"/>
    <n v="1362211140"/>
    <n v="1359421403"/>
    <b v="0"/>
    <x v="20"/>
    <b v="1"/>
    <s v="music/rock"/>
    <n v="2.625"/>
    <s v="Funded"/>
    <n v="42"/>
    <x v="4"/>
    <s v="rock"/>
    <x v="1832"/>
    <x v="1833"/>
  </r>
  <r>
    <n v="1834"/>
    <s v="TDJ - All Part of the Plan EP/Tour"/>
    <s v="Help us fund our first tour and promote our new EP!"/>
    <n v="10000"/>
    <n v="11805"/>
    <x v="0"/>
    <s v="US"/>
    <x v="0"/>
    <s v="USD"/>
    <n v="1422140895"/>
    <n v="1418684895"/>
    <b v="0"/>
    <x v="240"/>
    <b v="1"/>
    <s v="music/rock"/>
    <n v="1.1805000000000001"/>
    <s v="Funded"/>
    <n v="131.16666666666666"/>
    <x v="4"/>
    <s v="rock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s v="GBP"/>
    <n v="1459439471"/>
    <n v="1456851071"/>
    <b v="0"/>
    <x v="202"/>
    <b v="1"/>
    <s v="music/rock"/>
    <n v="1.04"/>
    <s v="Funded"/>
    <n v="47.272727272727273"/>
    <x v="4"/>
    <s v="rock"/>
    <x v="1834"/>
    <x v="1835"/>
  </r>
  <r>
    <n v="1836"/>
    <s v="KICKSTART OUR &lt;+3"/>
    <s v="Help fund our 2013 Sound &amp; Lighting Touring rig!"/>
    <n v="5000"/>
    <n v="10017"/>
    <x v="0"/>
    <s v="US"/>
    <x v="0"/>
    <s v="USD"/>
    <n v="1361129129"/>
    <n v="1359660329"/>
    <b v="0"/>
    <x v="165"/>
    <b v="1"/>
    <s v="music/rock"/>
    <n v="2.0034000000000001"/>
    <s v="Funded"/>
    <n v="182.12727272727273"/>
    <x v="4"/>
    <s v="rock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s v="USD"/>
    <n v="1332029335"/>
    <n v="1326848935"/>
    <b v="0"/>
    <x v="209"/>
    <b v="1"/>
    <s v="music/rock"/>
    <n v="3.0683333333333334"/>
    <s v="Funded"/>
    <n v="61.366666666666667"/>
    <x v="4"/>
    <s v="rock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s v="USD"/>
    <n v="1317438000"/>
    <n v="1314989557"/>
    <b v="0"/>
    <x v="33"/>
    <b v="1"/>
    <s v="music/rock"/>
    <n v="1.00149"/>
    <s v="Funded"/>
    <n v="35.767499999999998"/>
    <x v="4"/>
    <s v="rock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s v="USD"/>
    <n v="1475342382"/>
    <n v="1472750382"/>
    <b v="0"/>
    <x v="43"/>
    <b v="1"/>
    <s v="music/rock"/>
    <n v="2.0529999999999999"/>
    <s v="Funded"/>
    <n v="45.62222222222222"/>
    <x v="4"/>
    <s v="rock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s v="USD"/>
    <n v="1367902740"/>
    <n v="1366251510"/>
    <b v="0"/>
    <x v="62"/>
    <b v="1"/>
    <s v="music/rock"/>
    <n v="1.0888888888888888"/>
    <s v="Funded"/>
    <n v="75.384615384615387"/>
    <x v="4"/>
    <s v="rock"/>
    <x v="1839"/>
    <x v="1840"/>
  </r>
  <r>
    <n v="1841"/>
    <s v="Hydra Effect Debut EP"/>
    <s v="Hard Rock with a Positive Message. Help us fund, release and promote our debut EP!"/>
    <n v="2000"/>
    <n v="2035"/>
    <x v="0"/>
    <s v="US"/>
    <x v="0"/>
    <s v="USD"/>
    <n v="1400561940"/>
    <n v="1397679445"/>
    <b v="0"/>
    <x v="244"/>
    <b v="1"/>
    <s v="music/rock"/>
    <n v="1.0175000000000001"/>
    <s v="Funded"/>
    <n v="50.875"/>
    <x v="4"/>
    <s v="rock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s v="USD"/>
    <n v="1425275940"/>
    <n v="1422371381"/>
    <b v="0"/>
    <x v="64"/>
    <b v="1"/>
    <s v="music/rock"/>
    <n v="1.2524999999999999"/>
    <s v="Funded"/>
    <n v="119.28571428571429"/>
    <x v="4"/>
    <s v="rock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s v="USD"/>
    <n v="1298245954"/>
    <n v="1295653954"/>
    <b v="0"/>
    <x v="179"/>
    <b v="1"/>
    <s v="music/rock"/>
    <n v="1.2400610000000001"/>
    <s v="Funded"/>
    <n v="92.541865671641801"/>
    <x v="4"/>
    <s v="rock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s v="USD"/>
    <n v="1307761200"/>
    <n v="1304464914"/>
    <b v="0"/>
    <x v="9"/>
    <b v="1"/>
    <s v="music/rock"/>
    <n v="1.014"/>
    <s v="Funded"/>
    <n v="76.05"/>
    <x v="4"/>
    <s v="rock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s v="USD"/>
    <n v="1466139300"/>
    <n v="1464854398"/>
    <b v="0"/>
    <x v="10"/>
    <b v="1"/>
    <s v="music/rock"/>
    <n v="1"/>
    <s v="Funded"/>
    <n v="52.631578947368418"/>
    <x v="4"/>
    <s v="rock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s v="USD"/>
    <n v="1355585777"/>
    <n v="1352993777"/>
    <b v="0"/>
    <x v="335"/>
    <b v="1"/>
    <s v="music/rock"/>
    <n v="1.3792666666666666"/>
    <s v="Funded"/>
    <n v="98.990430622009569"/>
    <x v="4"/>
    <s v="rock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s v="USD"/>
    <n v="1429594832"/>
    <n v="1427780432"/>
    <b v="0"/>
    <x v="44"/>
    <b v="1"/>
    <s v="music/rock"/>
    <n v="1.2088000000000001"/>
    <s v="Funded"/>
    <n v="79.526315789473685"/>
    <x v="4"/>
    <s v="rock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s v="USD"/>
    <n v="1312095540"/>
    <n v="1306608888"/>
    <b v="0"/>
    <x v="54"/>
    <b v="1"/>
    <s v="music/rock"/>
    <n v="1.0736666666666668"/>
    <s v="Funded"/>
    <n v="134.20833333333334"/>
    <x v="4"/>
    <s v="rock"/>
    <x v="1847"/>
    <x v="1848"/>
  </r>
  <r>
    <n v="1849"/>
    <s v="Release the Skyline Album"/>
    <s v="Release the Skylines is a small, local Cleveland metal band looking to record an album."/>
    <n v="300"/>
    <n v="301"/>
    <x v="0"/>
    <s v="US"/>
    <x v="0"/>
    <s v="USD"/>
    <n v="1350505059"/>
    <n v="1347913059"/>
    <b v="0"/>
    <x v="22"/>
    <b v="1"/>
    <s v="music/rock"/>
    <n v="1.0033333333333334"/>
    <s v="Funded"/>
    <n v="37.625"/>
    <x v="4"/>
    <s v="rock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s v="USD"/>
    <n v="1405033300"/>
    <n v="1402441300"/>
    <b v="0"/>
    <x v="122"/>
    <b v="1"/>
    <s v="music/rock"/>
    <n v="1.0152222222222222"/>
    <s v="Funded"/>
    <n v="51.044692737430168"/>
    <x v="4"/>
    <s v="rock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s v="USD"/>
    <n v="1406509200"/>
    <n v="1404769538"/>
    <b v="0"/>
    <x v="55"/>
    <b v="1"/>
    <s v="music/rock"/>
    <n v="1.0007692307692309"/>
    <s v="Funded"/>
    <n v="50.03846153846154"/>
    <x v="4"/>
    <s v="rock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s v="USD"/>
    <n v="1429920000"/>
    <n v="1426703452"/>
    <b v="0"/>
    <x v="132"/>
    <b v="1"/>
    <s v="music/rock"/>
    <n v="1.1696666666666666"/>
    <s v="Funded"/>
    <n v="133.93129770992365"/>
    <x v="4"/>
    <s v="rock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s v="USD"/>
    <n v="1352860017"/>
    <n v="1348536417"/>
    <b v="0"/>
    <x v="25"/>
    <b v="1"/>
    <s v="music/rock"/>
    <n v="1.01875"/>
    <s v="Funded"/>
    <n v="58.214285714285715"/>
    <x v="4"/>
    <s v="rock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s v="USD"/>
    <n v="1369355437"/>
    <n v="1366763437"/>
    <b v="0"/>
    <x v="49"/>
    <b v="1"/>
    <s v="music/rock"/>
    <n v="1.0212366666666666"/>
    <s v="Funded"/>
    <n v="88.037643678160919"/>
    <x v="4"/>
    <s v="rock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s v="CAD"/>
    <n v="1389012940"/>
    <n v="1385124940"/>
    <b v="0"/>
    <x v="277"/>
    <b v="1"/>
    <s v="music/rock"/>
    <n v="1.5405897142857143"/>
    <s v="Funded"/>
    <n v="70.576753926701571"/>
    <x v="4"/>
    <s v="rock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s v="USD"/>
    <n v="1405715472"/>
    <n v="1403901072"/>
    <b v="0"/>
    <x v="44"/>
    <b v="1"/>
    <s v="music/rock"/>
    <n v="1.0125"/>
    <s v="Funded"/>
    <n v="53.289473684210527"/>
    <x v="4"/>
    <s v="rock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s v="USD"/>
    <n v="1410546413"/>
    <n v="1407954413"/>
    <b v="0"/>
    <x v="19"/>
    <b v="1"/>
    <s v="music/rock"/>
    <n v="1"/>
    <s v="Funded"/>
    <n v="136.36363636363637"/>
    <x v="4"/>
    <s v="rock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s v="USD"/>
    <n v="1324014521"/>
    <n v="1318826921"/>
    <b v="0"/>
    <x v="184"/>
    <b v="1"/>
    <s v="music/rock"/>
    <n v="1.0874800874800874"/>
    <s v="Funded"/>
    <n v="40.547315436241611"/>
    <x v="4"/>
    <s v="rock"/>
    <x v="1857"/>
    <x v="1858"/>
  </r>
  <r>
    <n v="1859"/>
    <s v="Queen Kwong Tour to London and Paris"/>
    <s v="Queen Kwong is going ON TOUR to London and Paris!"/>
    <n v="3000"/>
    <n v="3955"/>
    <x v="0"/>
    <s v="US"/>
    <x v="0"/>
    <s v="USD"/>
    <n v="1316716129"/>
    <n v="1314124129"/>
    <b v="0"/>
    <x v="66"/>
    <b v="1"/>
    <s v="music/rock"/>
    <n v="1.3183333333333334"/>
    <s v="Funded"/>
    <n v="70.625"/>
    <x v="4"/>
    <s v="rock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s v="USD"/>
    <n v="1391706084"/>
    <n v="1389891684"/>
    <b v="0"/>
    <x v="10"/>
    <b v="1"/>
    <s v="music/rock"/>
    <n v="1.3346666666666667"/>
    <s v="Funded"/>
    <n v="52.684210526315788"/>
    <x v="4"/>
    <s v="rock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s v="GBP"/>
    <n v="1422256341"/>
    <n v="1419664341"/>
    <b v="0"/>
    <x v="78"/>
    <b v="0"/>
    <s v="games/mobile games"/>
    <n v="0"/>
    <s v="Not Funded"/>
    <e v="#DIV/0!"/>
    <x v="6"/>
    <s v="mobile games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s v="USD"/>
    <n v="1488958200"/>
    <n v="1484912974"/>
    <b v="0"/>
    <x v="38"/>
    <b v="0"/>
    <s v="games/mobile games"/>
    <n v="8.0833333333333326E-2"/>
    <s v="Not Funded"/>
    <n v="90.9375"/>
    <x v="6"/>
    <s v="mobile games"/>
    <x v="1861"/>
    <x v="1862"/>
  </r>
  <r>
    <n v="1863"/>
    <s v="Project: 20M813"/>
    <s v="This is an Android game where you take control of the zombies and try to eat your way to world domination!"/>
    <n v="2500"/>
    <n v="10"/>
    <x v="2"/>
    <s v="US"/>
    <x v="0"/>
    <s v="USD"/>
    <n v="1402600085"/>
    <n v="1400008085"/>
    <b v="0"/>
    <x v="84"/>
    <b v="0"/>
    <s v="games/mobile games"/>
    <n v="4.0000000000000001E-3"/>
    <s v="Not Funded"/>
    <n v="5"/>
    <x v="6"/>
    <s v="mobile games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s v="USD"/>
    <n v="1399223500"/>
    <n v="1396631500"/>
    <b v="0"/>
    <x v="53"/>
    <b v="0"/>
    <s v="games/mobile games"/>
    <n v="0.42892307692307691"/>
    <s v="Not Funded"/>
    <n v="58.083333333333336"/>
    <x v="6"/>
    <s v="mobile games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s v="GBP"/>
    <n v="1478425747"/>
    <n v="1475398147"/>
    <b v="0"/>
    <x v="84"/>
    <b v="0"/>
    <s v="games/mobile games"/>
    <n v="3.6363636363636364E-5"/>
    <s v="Not Funded"/>
    <n v="2"/>
    <x v="6"/>
    <s v="mobile games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s v="USD"/>
    <n v="1488340800"/>
    <n v="1483768497"/>
    <b v="0"/>
    <x v="84"/>
    <b v="0"/>
    <s v="games/mobile games"/>
    <n v="5.0000000000000001E-3"/>
    <s v="Not Funded"/>
    <n v="62.5"/>
    <x v="6"/>
    <s v="mobile games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s v="USD"/>
    <n v="1478383912"/>
    <n v="1475791912"/>
    <b v="0"/>
    <x v="29"/>
    <b v="0"/>
    <s v="games/mobile games"/>
    <n v="5.0000000000000001E-4"/>
    <s v="Not Funded"/>
    <n v="10"/>
    <x v="6"/>
    <s v="mobile games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s v="USD"/>
    <n v="1450166340"/>
    <n v="1448044925"/>
    <b v="0"/>
    <x v="57"/>
    <b v="0"/>
    <s v="games/mobile games"/>
    <n v="4.8680000000000001E-2"/>
    <s v="Not Funded"/>
    <n v="71.588235294117652"/>
    <x v="6"/>
    <s v="mobile games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s v="USD"/>
    <n v="1483488249"/>
    <n v="1480896249"/>
    <b v="0"/>
    <x v="78"/>
    <b v="0"/>
    <s v="games/mobile games"/>
    <n v="0"/>
    <s v="Not Funded"/>
    <e v="#DIV/0!"/>
    <x v="6"/>
    <s v="mobile games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s v="USD"/>
    <n v="1454213820"/>
    <n v="1451723535"/>
    <b v="0"/>
    <x v="202"/>
    <b v="0"/>
    <s v="games/mobile games"/>
    <n v="0.10314285714285715"/>
    <s v="Not Funded"/>
    <n v="32.81818181818182"/>
    <x v="6"/>
    <s v="mobile games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s v="USD"/>
    <n v="1416512901"/>
    <n v="1413053301"/>
    <b v="0"/>
    <x v="195"/>
    <b v="0"/>
    <s v="games/mobile games"/>
    <n v="0.7178461538461538"/>
    <s v="Not Funded"/>
    <n v="49.11578947368421"/>
    <x v="6"/>
    <s v="mobile games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s v="USD"/>
    <n v="1435633602"/>
    <n v="1433041602"/>
    <b v="0"/>
    <x v="62"/>
    <b v="0"/>
    <s v="games/mobile games"/>
    <n v="1.06E-2"/>
    <s v="Not Funded"/>
    <n v="16.307692307692307"/>
    <x v="6"/>
    <s v="mobile games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s v="CAD"/>
    <n v="1436373900"/>
    <n v="1433861210"/>
    <b v="0"/>
    <x v="84"/>
    <b v="0"/>
    <s v="games/mobile games"/>
    <n v="4.4999999999999997E-3"/>
    <s v="Not Funded"/>
    <n v="18"/>
    <x v="6"/>
    <s v="mobile games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s v="USD"/>
    <n v="1467155733"/>
    <n v="1465427733"/>
    <b v="0"/>
    <x v="84"/>
    <b v="0"/>
    <s v="games/mobile games"/>
    <n v="1.6249999999999999E-4"/>
    <s v="Not Funded"/>
    <n v="13"/>
    <x v="6"/>
    <s v="mobile games"/>
    <x v="1873"/>
    <x v="1874"/>
  </r>
  <r>
    <n v="1875"/>
    <s v="Claws &amp; Fins"/>
    <s v="Sea opposition of Crab's family and angry fishes. Who is going to win, and who is going to loose ?!"/>
    <n v="10000"/>
    <n v="51"/>
    <x v="2"/>
    <s v="US"/>
    <x v="0"/>
    <s v="USD"/>
    <n v="1470519308"/>
    <n v="1465335308"/>
    <b v="0"/>
    <x v="83"/>
    <b v="0"/>
    <s v="games/mobile games"/>
    <n v="5.1000000000000004E-3"/>
    <s v="Not Funded"/>
    <n v="17"/>
    <x v="6"/>
    <s v="mobile games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s v="AUD"/>
    <n v="1402901405"/>
    <n v="1400309405"/>
    <b v="0"/>
    <x v="78"/>
    <b v="0"/>
    <s v="games/mobile games"/>
    <n v="0"/>
    <s v="Not Funded"/>
    <e v="#DIV/0!"/>
    <x v="6"/>
    <s v="mobile games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s v="USD"/>
    <n v="1425170525"/>
    <n v="1422664925"/>
    <b v="0"/>
    <x v="78"/>
    <b v="0"/>
    <s v="games/mobile games"/>
    <n v="0"/>
    <s v="Not Funded"/>
    <e v="#DIV/0!"/>
    <x v="6"/>
    <s v="mobile games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s v="AUD"/>
    <n v="1402618355"/>
    <n v="1400026355"/>
    <b v="0"/>
    <x v="78"/>
    <b v="0"/>
    <s v="games/mobile games"/>
    <n v="0"/>
    <s v="Not Funded"/>
    <e v="#DIV/0!"/>
    <x v="6"/>
    <s v="mobile games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s v="EUR"/>
    <n v="1457966129"/>
    <n v="1455377729"/>
    <b v="0"/>
    <x v="84"/>
    <b v="0"/>
    <s v="games/mobile games"/>
    <n v="1.1999999999999999E-3"/>
    <s v="Not Funded"/>
    <n v="3"/>
    <x v="6"/>
    <s v="mobile games"/>
    <x v="1878"/>
    <x v="1879"/>
  </r>
  <r>
    <n v="1880"/>
    <s v="Sim Betting Football"/>
    <s v="Sim Betting Football is the only football (soccer) betting simulation  game."/>
    <n v="5000"/>
    <n v="1004"/>
    <x v="2"/>
    <s v="GB"/>
    <x v="1"/>
    <s v="GBP"/>
    <n v="1459341380"/>
    <n v="1456839380"/>
    <b v="0"/>
    <x v="54"/>
    <b v="0"/>
    <s v="games/mobile games"/>
    <n v="0.20080000000000001"/>
    <s v="Not Funded"/>
    <n v="41.833333333333336"/>
    <x v="6"/>
    <s v="mobile games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s v="USD"/>
    <n v="1425955189"/>
    <n v="1423366789"/>
    <b v="0"/>
    <x v="16"/>
    <b v="1"/>
    <s v="music/indie rock"/>
    <n v="1.726845"/>
    <s v="Funded"/>
    <n v="49.338428571428572"/>
    <x v="4"/>
    <s v="indie rock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s v="USD"/>
    <n v="1341964080"/>
    <n v="1339109212"/>
    <b v="0"/>
    <x v="75"/>
    <b v="1"/>
    <s v="music/indie rock"/>
    <n v="1.008955223880597"/>
    <s v="Funded"/>
    <n v="41.728395061728392"/>
    <x v="4"/>
    <s v="indie rock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s v="USD"/>
    <n v="1333921508"/>
    <n v="1331333108"/>
    <b v="0"/>
    <x v="58"/>
    <b v="1"/>
    <s v="music/indie rock"/>
    <n v="1.0480480480480481"/>
    <s v="Funded"/>
    <n v="32.71875"/>
    <x v="4"/>
    <s v="indie rock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s v="USD"/>
    <n v="1354017600"/>
    <n v="1350967535"/>
    <b v="0"/>
    <x v="55"/>
    <b v="1"/>
    <s v="music/indie rock"/>
    <n v="1.351"/>
    <s v="Funded"/>
    <n v="51.96153846153846"/>
    <x v="4"/>
    <s v="indie rock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s v="USD"/>
    <n v="1344636000"/>
    <n v="1341800110"/>
    <b v="0"/>
    <x v="217"/>
    <b v="1"/>
    <s v="music/indie rock"/>
    <n v="1.1632786885245903"/>
    <s v="Funded"/>
    <n v="50.685714285714283"/>
    <x v="4"/>
    <s v="indie rock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s v="USD"/>
    <n v="1415832338"/>
    <n v="1413236738"/>
    <b v="0"/>
    <x v="60"/>
    <b v="1"/>
    <s v="music/indie rock"/>
    <n v="1.0208333333333333"/>
    <s v="Funded"/>
    <n v="42.241379310344826"/>
    <x v="4"/>
    <s v="indie rock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s v="EUR"/>
    <n v="1449178200"/>
    <n v="1447614732"/>
    <b v="0"/>
    <x v="22"/>
    <b v="1"/>
    <s v="music/indie rock"/>
    <n v="1.1116666666666666"/>
    <s v="Funded"/>
    <n v="416.875"/>
    <x v="4"/>
    <s v="indie rock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s v="USD"/>
    <n v="1275368340"/>
    <n v="1272692732"/>
    <b v="0"/>
    <x v="30"/>
    <b v="1"/>
    <s v="music/indie rock"/>
    <n v="1.6608000000000001"/>
    <s v="Funded"/>
    <n v="46.651685393258425"/>
    <x v="4"/>
    <s v="indie rock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s v="USD"/>
    <n v="1363024946"/>
    <n v="1359140546"/>
    <b v="0"/>
    <x v="34"/>
    <b v="1"/>
    <s v="music/indie rock"/>
    <n v="1.0660000000000001"/>
    <s v="Funded"/>
    <n v="48.454545454545453"/>
    <x v="4"/>
    <s v="indie rock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s v="USD"/>
    <n v="1355597528"/>
    <n v="1353005528"/>
    <b v="0"/>
    <x v="336"/>
    <b v="1"/>
    <s v="music/indie rock"/>
    <n v="1.4458441666666668"/>
    <s v="Funded"/>
    <n v="70.5289837398374"/>
    <x v="4"/>
    <s v="indie rock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s v="USD"/>
    <n v="1279778400"/>
    <n v="1275851354"/>
    <b v="0"/>
    <x v="148"/>
    <b v="1"/>
    <s v="music/indie rock"/>
    <n v="1.0555000000000001"/>
    <s v="Funded"/>
    <n v="87.958333333333329"/>
    <x v="4"/>
    <s v="indie rock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s v="USD"/>
    <n v="1307459881"/>
    <n v="1304867881"/>
    <b v="0"/>
    <x v="55"/>
    <b v="1"/>
    <s v="music/indie rock"/>
    <n v="1.3660000000000001"/>
    <s v="Funded"/>
    <n v="26.26923076923077"/>
    <x v="4"/>
    <s v="indie rock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s v="USD"/>
    <n v="1302926340"/>
    <n v="1301524585"/>
    <b v="0"/>
    <x v="43"/>
    <b v="1"/>
    <s v="music/indie rock"/>
    <n v="1.04"/>
    <s v="Funded"/>
    <n v="57.777777777777779"/>
    <x v="4"/>
    <s v="indie rock"/>
    <x v="1892"/>
    <x v="1893"/>
  </r>
  <r>
    <n v="1894"/>
    <s v="Help me release my first 3 song EP!!"/>
    <s v="Im trying to raise $1000 for a 3 song EP in a studio!"/>
    <n v="1000"/>
    <n v="1145"/>
    <x v="0"/>
    <s v="US"/>
    <x v="0"/>
    <s v="USD"/>
    <n v="1329082983"/>
    <n v="1326404583"/>
    <b v="0"/>
    <x v="9"/>
    <b v="1"/>
    <s v="music/indie rock"/>
    <n v="1.145"/>
    <s v="Funded"/>
    <n v="57.25"/>
    <x v="4"/>
    <s v="indie rock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s v="USD"/>
    <n v="1445363722"/>
    <n v="1442771722"/>
    <b v="0"/>
    <x v="5"/>
    <b v="1"/>
    <s v="music/indie rock"/>
    <n v="1.0171957671957672"/>
    <s v="Funded"/>
    <n v="196.34042553191489"/>
    <x v="4"/>
    <s v="indie rock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s v="USD"/>
    <n v="1334250165"/>
    <n v="1331658165"/>
    <b v="0"/>
    <x v="62"/>
    <b v="1"/>
    <s v="music/indie rock"/>
    <n v="1.2394678492239468"/>
    <s v="Funded"/>
    <n v="43"/>
    <x v="4"/>
    <s v="indie rock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s v="USD"/>
    <n v="1393966800"/>
    <n v="1392040806"/>
    <b v="0"/>
    <x v="275"/>
    <b v="1"/>
    <s v="music/indie rock"/>
    <n v="1.0245669291338582"/>
    <s v="Funded"/>
    <n v="35.551912568306008"/>
    <x v="4"/>
    <s v="indie rock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s v="USD"/>
    <n v="1454349600"/>
    <n v="1451277473"/>
    <b v="0"/>
    <x v="64"/>
    <b v="1"/>
    <s v="music/indie rock"/>
    <n v="1.4450000000000001"/>
    <s v="Funded"/>
    <n v="68.80952380952381"/>
    <x v="4"/>
    <s v="indie rock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s v="USD"/>
    <n v="1427319366"/>
    <n v="1424730966"/>
    <b v="0"/>
    <x v="288"/>
    <b v="1"/>
    <s v="music/indie rock"/>
    <n v="1.3333333333333333"/>
    <s v="Funded"/>
    <n v="28.571428571428573"/>
    <x v="4"/>
    <s v="indie rock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s v="USD"/>
    <n v="1349517540"/>
    <n v="1347137731"/>
    <b v="0"/>
    <x v="241"/>
    <b v="1"/>
    <s v="music/indie rock"/>
    <n v="1.0936440000000001"/>
    <s v="Funded"/>
    <n v="50.631666666666668"/>
    <x v="4"/>
    <s v="indie rock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s v="GBP"/>
    <n v="1432299600"/>
    <n v="1429707729"/>
    <b v="0"/>
    <x v="20"/>
    <b v="0"/>
    <s v="technology/gadgets"/>
    <n v="2.696969696969697E-2"/>
    <s v="Not Funded"/>
    <n v="106.8"/>
    <x v="2"/>
    <s v="gadgets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9"/>
    <s v="EUR"/>
    <n v="1425495447"/>
    <n v="1422903447"/>
    <b v="0"/>
    <x v="83"/>
    <b v="0"/>
    <s v="technology/gadgets"/>
    <n v="1.2E-2"/>
    <s v="Not Funded"/>
    <n v="4"/>
    <x v="2"/>
    <s v="gadgets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s v="USD"/>
    <n v="1485541791"/>
    <n v="1480357791"/>
    <b v="0"/>
    <x v="14"/>
    <b v="0"/>
    <s v="technology/gadgets"/>
    <n v="0.46600000000000003"/>
    <s v="Not Funded"/>
    <n v="34.097560975609753"/>
    <x v="2"/>
    <s v="gadgets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s v="USD"/>
    <n v="1451752021"/>
    <n v="1447864021"/>
    <b v="0"/>
    <x v="84"/>
    <b v="0"/>
    <s v="technology/gadgets"/>
    <n v="1E-3"/>
    <s v="Not Funded"/>
    <n v="25"/>
    <x v="2"/>
    <s v="gadgets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s v="USD"/>
    <n v="1410127994"/>
    <n v="1407535994"/>
    <b v="0"/>
    <x v="80"/>
    <b v="0"/>
    <s v="technology/gadgets"/>
    <n v="1.6800000000000001E-3"/>
    <s v="Not Funded"/>
    <n v="10.5"/>
    <x v="2"/>
    <s v="gadgets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s v="USD"/>
    <n v="1466697983"/>
    <n v="1464105983"/>
    <b v="0"/>
    <x v="221"/>
    <b v="0"/>
    <s v="technology/gadgets"/>
    <n v="0.42759999999999998"/>
    <s v="Not Funded"/>
    <n v="215.95959595959596"/>
    <x v="2"/>
    <s v="gadgets"/>
    <x v="1905"/>
    <x v="1906"/>
  </r>
  <r>
    <n v="1907"/>
    <s v="Litter-Buddy"/>
    <s v="Litter-Buddy is great economical alternative to leading pet waste disposal systems with cartridge bag elements."/>
    <n v="30000"/>
    <n v="85"/>
    <x v="2"/>
    <s v="US"/>
    <x v="0"/>
    <s v="USD"/>
    <n v="1400853925"/>
    <n v="1399557925"/>
    <b v="0"/>
    <x v="80"/>
    <b v="0"/>
    <s v="technology/gadgets"/>
    <n v="2.8333333333333335E-3"/>
    <s v="Not Funded"/>
    <n v="21.25"/>
    <x v="2"/>
    <s v="gadgets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s v="USD"/>
    <n v="1483048900"/>
    <n v="1480456900"/>
    <b v="0"/>
    <x v="80"/>
    <b v="0"/>
    <s v="technology/gadgets"/>
    <n v="1.7319999999999999E-2"/>
    <s v="Not Funded"/>
    <n v="108.25"/>
    <x v="2"/>
    <s v="gadgets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s v="USD"/>
    <n v="1414059479"/>
    <n v="1411467479"/>
    <b v="0"/>
    <x v="44"/>
    <b v="0"/>
    <s v="technology/gadgets"/>
    <n v="0.14111428571428572"/>
    <s v="Not Funded"/>
    <n v="129.97368421052633"/>
    <x v="2"/>
    <s v="gadgets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9"/>
    <s v="EUR"/>
    <n v="1446331500"/>
    <n v="1442531217"/>
    <b v="0"/>
    <x v="168"/>
    <b v="0"/>
    <s v="technology/gadgets"/>
    <n v="0.39395294117647056"/>
    <s v="Not Funded"/>
    <n v="117.49473684210527"/>
    <x v="2"/>
    <s v="gadgets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s v="NZD"/>
    <n v="1407545334"/>
    <n v="1404953334"/>
    <b v="0"/>
    <x v="29"/>
    <b v="0"/>
    <s v="technology/gadgets"/>
    <n v="2.3529411764705883E-4"/>
    <s v="Not Funded"/>
    <n v="10"/>
    <x v="2"/>
    <s v="gadgets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s v="USD"/>
    <n v="1433395560"/>
    <n v="1430803560"/>
    <b v="0"/>
    <x v="288"/>
    <b v="0"/>
    <s v="technology/gadgets"/>
    <n v="0.59299999999999997"/>
    <s v="Not Funded"/>
    <n v="70.595238095238102"/>
    <x v="2"/>
    <s v="gadgets"/>
    <x v="1911"/>
    <x v="1912"/>
  </r>
  <r>
    <n v="1913"/>
    <s v="Tibio - Spreading warmth in everyones home"/>
    <s v="Tibio is a revolutionary new product designed to solve an age old problem."/>
    <n v="48000"/>
    <n v="637"/>
    <x v="2"/>
    <s v="GB"/>
    <x v="1"/>
    <s v="GBP"/>
    <n v="1412770578"/>
    <n v="1410178578"/>
    <b v="0"/>
    <x v="55"/>
    <b v="0"/>
    <s v="technology/gadgets"/>
    <n v="1.3270833333333334E-2"/>
    <s v="Not Funded"/>
    <n v="24.5"/>
    <x v="2"/>
    <s v="gadgets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s v="USD"/>
    <n v="1414814340"/>
    <n v="1413519073"/>
    <b v="0"/>
    <x v="84"/>
    <b v="0"/>
    <s v="technology/gadgets"/>
    <n v="9.0090090090090086E-2"/>
    <s v="Not Funded"/>
    <n v="30"/>
    <x v="2"/>
    <s v="gadgets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s v="USD"/>
    <n v="1409620222"/>
    <n v="1407892222"/>
    <b v="0"/>
    <x v="80"/>
    <b v="0"/>
    <s v="technology/gadgets"/>
    <n v="1.6E-2"/>
    <s v="Not Funded"/>
    <n v="2"/>
    <x v="2"/>
    <s v="gadgets"/>
    <x v="1914"/>
    <x v="1915"/>
  </r>
  <r>
    <n v="1916"/>
    <s v="The Paint Can Holder by U.S. Green Products"/>
    <s v="The Paint Can Holder Makes Painting Easier and Safer on Extension Ladders."/>
    <n v="20000"/>
    <n v="102"/>
    <x v="2"/>
    <s v="US"/>
    <x v="0"/>
    <s v="USD"/>
    <n v="1478542375"/>
    <n v="1476378775"/>
    <b v="0"/>
    <x v="79"/>
    <b v="0"/>
    <s v="technology/gadgets"/>
    <n v="5.1000000000000004E-3"/>
    <s v="Not Funded"/>
    <n v="17"/>
    <x v="2"/>
    <s v="gadgets"/>
    <x v="1915"/>
    <x v="1916"/>
  </r>
  <r>
    <n v="1917"/>
    <s v="Chronovisor:The MOST innovative watch for night time reading"/>
    <s v="Let's build a legendary brand altogether"/>
    <n v="390000"/>
    <n v="205025"/>
    <x v="2"/>
    <s v="HK"/>
    <x v="7"/>
    <s v="HKD"/>
    <n v="1486708133"/>
    <n v="1484116133"/>
    <b v="0"/>
    <x v="16"/>
    <b v="0"/>
    <s v="technology/gadgets"/>
    <n v="0.52570512820512816"/>
    <s v="Not Funded"/>
    <n v="2928.9285714285716"/>
    <x v="2"/>
    <s v="gadgets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s v="USD"/>
    <n v="1407869851"/>
    <n v="1404845851"/>
    <b v="0"/>
    <x v="82"/>
    <b v="0"/>
    <s v="technology/gadgets"/>
    <n v="1.04E-2"/>
    <s v="Not Funded"/>
    <n v="28.888888888888889"/>
    <x v="2"/>
    <s v="gadgets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s v="USD"/>
    <n v="1432069249"/>
    <n v="1429477249"/>
    <b v="0"/>
    <x v="22"/>
    <b v="0"/>
    <s v="technology/gadgets"/>
    <n v="0.47399999999999998"/>
    <s v="Not Funded"/>
    <n v="29.625"/>
    <x v="2"/>
    <s v="gadgets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s v="GBP"/>
    <n v="1445468400"/>
    <n v="1443042061"/>
    <b v="0"/>
    <x v="217"/>
    <b v="0"/>
    <s v="technology/gadgets"/>
    <n v="0.43030000000000002"/>
    <s v="Not Funded"/>
    <n v="40.980952380952381"/>
    <x v="2"/>
    <s v="gadgets"/>
    <x v="1919"/>
    <x v="1920"/>
  </r>
  <r>
    <n v="1921"/>
    <s v="The Fine Spirits are making an album!"/>
    <s v="The Fine Spirits are making an album, but we need your help!"/>
    <n v="1500"/>
    <n v="2052"/>
    <x v="0"/>
    <s v="US"/>
    <x v="0"/>
    <s v="USD"/>
    <n v="1342243143"/>
    <n v="1339651143"/>
    <b v="0"/>
    <x v="44"/>
    <b v="1"/>
    <s v="music/indie rock"/>
    <n v="1.3680000000000001"/>
    <s v="Funded"/>
    <n v="54"/>
    <x v="4"/>
    <s v="indie rock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s v="USD"/>
    <n v="1386828507"/>
    <n v="1384236507"/>
    <b v="0"/>
    <x v="31"/>
    <b v="1"/>
    <s v="music/indie rock"/>
    <n v="1.1555"/>
    <s v="Funded"/>
    <n v="36.109375"/>
    <x v="4"/>
    <s v="indie rock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s v="USD"/>
    <n v="1317099540"/>
    <n v="1313612532"/>
    <b v="0"/>
    <x v="62"/>
    <b v="1"/>
    <s v="music/indie rock"/>
    <n v="2.4079999999999999"/>
    <s v="Funded"/>
    <n v="23.153846153846153"/>
    <x v="4"/>
    <s v="indie rock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s v="USD"/>
    <n v="1389814380"/>
    <n v="1387390555"/>
    <b v="0"/>
    <x v="51"/>
    <b v="1"/>
    <s v="music/indie rock"/>
    <n v="1.1439999999999999"/>
    <s v="Funded"/>
    <n v="104"/>
    <x v="4"/>
    <s v="indie rock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s v="USD"/>
    <n v="1381449600"/>
    <n v="1379540288"/>
    <b v="0"/>
    <x v="47"/>
    <b v="1"/>
    <s v="music/indie rock"/>
    <n v="1.1033333333333333"/>
    <s v="Funded"/>
    <n v="31.826923076923077"/>
    <x v="4"/>
    <s v="indie rock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s v="USD"/>
    <n v="1288657560"/>
    <n v="1286319256"/>
    <b v="0"/>
    <x v="329"/>
    <b v="1"/>
    <s v="music/indie rock"/>
    <n v="1.9537933333333333"/>
    <s v="Funded"/>
    <n v="27.3896261682243"/>
    <x v="4"/>
    <s v="indie rock"/>
    <x v="1925"/>
    <x v="1926"/>
  </r>
  <r>
    <n v="1927"/>
    <s v="GBS Detroit Presents Hampshire"/>
    <s v="Hampshire is headed to GBS Detroit."/>
    <n v="600"/>
    <n v="620"/>
    <x v="0"/>
    <s v="US"/>
    <x v="0"/>
    <s v="USD"/>
    <n v="1331182740"/>
    <n v="1329856839"/>
    <b v="0"/>
    <x v="202"/>
    <b v="1"/>
    <s v="music/indie rock"/>
    <n v="1.0333333333333334"/>
    <s v="Funded"/>
    <n v="56.363636363636367"/>
    <x v="4"/>
    <s v="indie rock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s v="USD"/>
    <n v="1367940794"/>
    <n v="1365348794"/>
    <b v="0"/>
    <x v="69"/>
    <b v="1"/>
    <s v="music/indie rock"/>
    <n v="1.031372549019608"/>
    <s v="Funded"/>
    <n v="77.352941176470594"/>
    <x v="4"/>
    <s v="indie rock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s v="USD"/>
    <n v="1309825866"/>
    <n v="1306197066"/>
    <b v="0"/>
    <x v="11"/>
    <b v="1"/>
    <s v="music/indie rock"/>
    <n v="1.003125"/>
    <s v="Funded"/>
    <n v="42.8"/>
    <x v="4"/>
    <s v="indie rock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s v="USD"/>
    <n v="1373203482"/>
    <n v="1368019482"/>
    <b v="0"/>
    <x v="55"/>
    <b v="1"/>
    <s v="music/indie rock"/>
    <n v="1.27"/>
    <s v="Funded"/>
    <n v="48.846153846153847"/>
    <x v="4"/>
    <s v="indie rock"/>
    <x v="1929"/>
    <x v="1930"/>
  </r>
  <r>
    <n v="1931"/>
    <s v="New Lions After Dark EP!"/>
    <s v="We're an indie rock band from Clearwater, FL headed back into the studio to finish our latest EP."/>
    <n v="2000"/>
    <n v="2412.02"/>
    <x v="0"/>
    <s v="US"/>
    <x v="0"/>
    <s v="USD"/>
    <n v="1337657400"/>
    <n v="1336512309"/>
    <b v="0"/>
    <x v="133"/>
    <b v="1"/>
    <s v="music/indie rock"/>
    <n v="1.20601"/>
    <s v="Funded"/>
    <n v="48.240400000000001"/>
    <x v="4"/>
    <s v="indie rock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s v="USD"/>
    <n v="1327433173"/>
    <n v="1325618773"/>
    <b v="0"/>
    <x v="144"/>
    <b v="1"/>
    <s v="music/indie rock"/>
    <n v="1.0699047619047619"/>
    <s v="Funded"/>
    <n v="70.212500000000006"/>
    <x v="4"/>
    <s v="indie rock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s v="USD"/>
    <n v="1411787307"/>
    <n v="1409195307"/>
    <b v="0"/>
    <x v="238"/>
    <b v="1"/>
    <s v="music/indie rock"/>
    <n v="1.7243333333333333"/>
    <s v="Funded"/>
    <n v="94.054545454545448"/>
    <x v="4"/>
    <s v="indie rock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s v="USD"/>
    <n v="1324789200"/>
    <n v="1321649321"/>
    <b v="0"/>
    <x v="99"/>
    <b v="1"/>
    <s v="music/indie rock"/>
    <n v="1.2362"/>
    <s v="Funded"/>
    <n v="80.272727272727266"/>
    <x v="4"/>
    <s v="indie rock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s v="USD"/>
    <n v="1403326740"/>
    <n v="1400106171"/>
    <b v="0"/>
    <x v="133"/>
    <b v="1"/>
    <s v="music/indie rock"/>
    <n v="1.0840000000000001"/>
    <s v="Funded"/>
    <n v="54.2"/>
    <x v="4"/>
    <s v="indie rock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s v="USD"/>
    <n v="1323151140"/>
    <n v="1320528070"/>
    <b v="0"/>
    <x v="108"/>
    <b v="1"/>
    <s v="music/indie rock"/>
    <n v="1.1652013333333333"/>
    <s v="Funded"/>
    <n v="60.26903448275862"/>
    <x v="4"/>
    <s v="indie rock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s v="USD"/>
    <n v="1339732740"/>
    <n v="1338346281"/>
    <b v="0"/>
    <x v="60"/>
    <b v="1"/>
    <s v="music/indie rock"/>
    <n v="1.8724499999999999"/>
    <s v="Funded"/>
    <n v="38.740344827586206"/>
    <x v="4"/>
    <s v="indie rock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s v="USD"/>
    <n v="1372741200"/>
    <n v="1370067231"/>
    <b v="0"/>
    <x v="229"/>
    <b v="1"/>
    <s v="music/indie rock"/>
    <n v="1.1593333333333333"/>
    <s v="Funded"/>
    <n v="152.54385964912279"/>
    <x v="4"/>
    <s v="indie rock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s v="USD"/>
    <n v="1362955108"/>
    <n v="1360366708"/>
    <b v="0"/>
    <x v="93"/>
    <b v="1"/>
    <s v="music/indie rock"/>
    <n v="1.107"/>
    <s v="Funded"/>
    <n v="115.3125"/>
    <x v="4"/>
    <s v="indie rock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s v="USD"/>
    <n v="1308110340"/>
    <n v="1304770233"/>
    <b v="0"/>
    <x v="162"/>
    <b v="1"/>
    <s v="music/indie rock"/>
    <n v="1.7092307692307693"/>
    <s v="Funded"/>
    <n v="35.838709677419352"/>
    <x v="4"/>
    <s v="indie rock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s v="USD"/>
    <n v="1400137131"/>
    <n v="1397545131"/>
    <b v="1"/>
    <x v="337"/>
    <b v="1"/>
    <s v="technology/hardware"/>
    <n v="1.2611835600000001"/>
    <s v="Funded"/>
    <n v="64.570118779438872"/>
    <x v="2"/>
    <s v="hardware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s v="USD"/>
    <n v="1309809140"/>
    <n v="1302033140"/>
    <b v="1"/>
    <x v="195"/>
    <b v="1"/>
    <s v="technology/hardware"/>
    <n v="1.3844033333333334"/>
    <s v="Funded"/>
    <n v="87.436000000000007"/>
    <x v="2"/>
    <s v="hardware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s v="USD"/>
    <n v="1470896916"/>
    <n v="1467008916"/>
    <b v="1"/>
    <x v="338"/>
    <b v="1"/>
    <s v="technology/hardware"/>
    <n v="17.052499999999998"/>
    <s v="Funded"/>
    <n v="68.815577078288939"/>
    <x v="2"/>
    <s v="hardware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s v="USD"/>
    <n v="1398952890"/>
    <n v="1396360890"/>
    <b v="1"/>
    <x v="339"/>
    <b v="1"/>
    <s v="technology/hardware"/>
    <n v="7.8805550000000002"/>
    <s v="Funded"/>
    <n v="176.200223588597"/>
    <x v="2"/>
    <s v="hardware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s v="EUR"/>
    <n v="1436680958"/>
    <n v="1433224958"/>
    <b v="1"/>
    <x v="340"/>
    <b v="1"/>
    <s v="technology/hardware"/>
    <n v="3.4801799999999998"/>
    <s v="Funded"/>
    <n v="511.79117647058825"/>
    <x v="2"/>
    <s v="hardware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s v="USD"/>
    <n v="1397961361"/>
    <n v="1392780961"/>
    <b v="1"/>
    <x v="16"/>
    <b v="1"/>
    <s v="technology/hardware"/>
    <n v="1.4974666666666667"/>
    <s v="Funded"/>
    <n v="160.44285714285715"/>
    <x v="2"/>
    <s v="hardware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s v="USD"/>
    <n v="1258955940"/>
    <n v="1255730520"/>
    <b v="1"/>
    <x v="23"/>
    <b v="1"/>
    <s v="technology/hardware"/>
    <n v="1.0063375000000001"/>
    <s v="Funded"/>
    <n v="35.003043478260871"/>
    <x v="2"/>
    <s v="hardware"/>
    <x v="1946"/>
    <x v="1947"/>
  </r>
  <r>
    <n v="1948"/>
    <s v="UDOO X86: The Most Powerful Maker Board Ever"/>
    <s v="10 times more powerful than Raspberry Pi 3, x86 64-bit architecture"/>
    <n v="100000"/>
    <n v="800211"/>
    <x v="0"/>
    <s v="US"/>
    <x v="0"/>
    <s v="USD"/>
    <n v="1465232520"/>
    <n v="1460557809"/>
    <b v="1"/>
    <x v="341"/>
    <b v="1"/>
    <s v="technology/hardware"/>
    <n v="8.0021100000000001"/>
    <s v="Funded"/>
    <n v="188.50671378091872"/>
    <x v="2"/>
    <s v="hardware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s v="GB"/>
    <x v="1"/>
    <s v="GBP"/>
    <n v="1404986951"/>
    <n v="1402394951"/>
    <b v="1"/>
    <x v="342"/>
    <b v="1"/>
    <s v="technology/hardware"/>
    <n v="1.0600260000000001"/>
    <s v="Funded"/>
    <n v="56.204984093319197"/>
    <x v="2"/>
    <s v="hardware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s v="USD"/>
    <n v="1303446073"/>
    <n v="1300767673"/>
    <b v="1"/>
    <x v="343"/>
    <b v="1"/>
    <s v="technology/hardware"/>
    <n v="2.0051866666666669"/>
    <s v="Funded"/>
    <n v="51.3054157782516"/>
    <x v="2"/>
    <s v="hardware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s v="USD"/>
    <n v="1478516737"/>
    <n v="1475921137"/>
    <b v="1"/>
    <x v="344"/>
    <b v="1"/>
    <s v="technology/hardware"/>
    <n v="2.1244399999999999"/>
    <s v="Funded"/>
    <n v="127.36450839328538"/>
    <x v="2"/>
    <s v="hardware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s v="CAD"/>
    <n v="1381934015"/>
    <n v="1378737215"/>
    <b v="1"/>
    <x v="345"/>
    <b v="1"/>
    <s v="technology/hardware"/>
    <n v="1.9847237142857144"/>
    <s v="Funded"/>
    <n v="101.85532258064516"/>
    <x v="2"/>
    <s v="hardware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x v="0"/>
    <s v="USD"/>
    <n v="1330657200"/>
    <n v="1328158065"/>
    <b v="1"/>
    <x v="206"/>
    <b v="1"/>
    <s v="technology/hardware"/>
    <n v="2.2594666666666665"/>
    <s v="Funded"/>
    <n v="230.55782312925169"/>
    <x v="2"/>
    <s v="hardware"/>
    <x v="1952"/>
    <x v="1953"/>
  </r>
  <r>
    <n v="1954"/>
    <s v="Orison â€“ Rethink the Power of Energy"/>
    <s v="The First Home Battery System You Simply Plug in to Install"/>
    <n v="50000"/>
    <n v="349474"/>
    <x v="0"/>
    <s v="US"/>
    <x v="0"/>
    <s v="USD"/>
    <n v="1457758800"/>
    <n v="1453730176"/>
    <b v="1"/>
    <x v="119"/>
    <b v="1"/>
    <s v="technology/hardware"/>
    <n v="6.9894800000000004"/>
    <s v="Funded"/>
    <n v="842.10602409638557"/>
    <x v="2"/>
    <s v="hardware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s v="USD"/>
    <n v="1337799600"/>
    <n v="1334989881"/>
    <b v="1"/>
    <x v="126"/>
    <b v="1"/>
    <s v="technology/hardware"/>
    <n v="3.9859528571428569"/>
    <s v="Funded"/>
    <n v="577.27593103448271"/>
    <x v="2"/>
    <s v="hardware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s v="USD"/>
    <n v="1429391405"/>
    <n v="1425507005"/>
    <b v="1"/>
    <x v="346"/>
    <b v="1"/>
    <s v="technology/hardware"/>
    <n v="2.9403333333333332"/>
    <s v="Funded"/>
    <n v="483.34246575342468"/>
    <x v="2"/>
    <s v="hardware"/>
    <x v="1955"/>
    <x v="1956"/>
  </r>
  <r>
    <n v="1957"/>
    <s v="freeSoC and freeSoC Mini"/>
    <s v="An open hardware platform for the best microcontroller in the world."/>
    <n v="30000"/>
    <n v="50251.41"/>
    <x v="0"/>
    <s v="US"/>
    <x v="0"/>
    <s v="USD"/>
    <n v="1351304513"/>
    <n v="1348712513"/>
    <b v="1"/>
    <x v="347"/>
    <b v="1"/>
    <s v="technology/hardware"/>
    <n v="1.6750470000000002"/>
    <s v="Funded"/>
    <n v="76.138500000000008"/>
    <x v="2"/>
    <s v="hardware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s v="USD"/>
    <n v="1364078561"/>
    <n v="1361490161"/>
    <b v="1"/>
    <x v="348"/>
    <b v="1"/>
    <s v="technology/hardware"/>
    <n v="14.355717142857143"/>
    <s v="Funded"/>
    <n v="74.107684365781708"/>
    <x v="2"/>
    <s v="hardware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s v="USD"/>
    <n v="1412121600"/>
    <n v="1408565860"/>
    <b v="1"/>
    <x v="349"/>
    <b v="1"/>
    <s v="technology/hardware"/>
    <n v="1.5673440000000001"/>
    <s v="Funded"/>
    <n v="36.965660377358489"/>
    <x v="2"/>
    <s v="hardware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x v="11"/>
    <s v="SEK"/>
    <n v="1419151341"/>
    <n v="1416559341"/>
    <b v="1"/>
    <x v="51"/>
    <b v="1"/>
    <s v="technology/hardware"/>
    <n v="1.1790285714285715"/>
    <s v="Funded"/>
    <n v="2500.969696969697"/>
    <x v="2"/>
    <s v="hardware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s v="USD"/>
    <n v="1349495940"/>
    <n v="1346042417"/>
    <b v="1"/>
    <x v="350"/>
    <b v="1"/>
    <s v="technology/hardware"/>
    <n v="11.053811999999999"/>
    <s v="Funded"/>
    <n v="67.690214329454989"/>
    <x v="2"/>
    <s v="hardware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s v="USD"/>
    <n v="1400006636"/>
    <n v="1397414636"/>
    <b v="1"/>
    <x v="351"/>
    <b v="1"/>
    <s v="technology/hardware"/>
    <n v="1.9292499999999999"/>
    <s v="Funded"/>
    <n v="63.04738562091503"/>
    <x v="2"/>
    <s v="hardware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s v="GBP"/>
    <n v="1410862734"/>
    <n v="1407838734"/>
    <b v="1"/>
    <x v="242"/>
    <b v="1"/>
    <s v="technology/hardware"/>
    <n v="1.268842105263158"/>
    <s v="Funded"/>
    <n v="117.6"/>
    <x v="2"/>
    <s v="hardware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13"/>
    <s v="EUR"/>
    <n v="1461306772"/>
    <n v="1458714772"/>
    <b v="1"/>
    <x v="352"/>
    <b v="1"/>
    <s v="technology/hardware"/>
    <n v="2.5957748878923765"/>
    <s v="Funded"/>
    <n v="180.75185011709601"/>
    <x v="2"/>
    <s v="hardware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s v="USD"/>
    <n v="1326330000"/>
    <n v="1324433310"/>
    <b v="1"/>
    <x v="273"/>
    <b v="1"/>
    <s v="technology/hardware"/>
    <n v="2.6227999999999998"/>
    <s v="Funded"/>
    <n v="127.32038834951456"/>
    <x v="2"/>
    <s v="hardware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s v="USD"/>
    <n v="1408021098"/>
    <n v="1405429098"/>
    <b v="1"/>
    <x v="353"/>
    <b v="1"/>
    <s v="technology/hardware"/>
    <n v="2.0674309000000002"/>
    <s v="Funded"/>
    <n v="136.6444745538665"/>
    <x v="2"/>
    <s v="hardware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s v="USD"/>
    <n v="1398959729"/>
    <n v="1396367729"/>
    <b v="1"/>
    <x v="316"/>
    <b v="1"/>
    <s v="technology/hardware"/>
    <n v="3.7012999999999998"/>
    <s v="Funded"/>
    <n v="182.78024691358024"/>
    <x v="2"/>
    <s v="hardware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s v="USD"/>
    <n v="1480777515"/>
    <n v="1478095515"/>
    <b v="1"/>
    <x v="354"/>
    <b v="1"/>
    <s v="technology/hardware"/>
    <n v="2.8496600000000001"/>
    <s v="Funded"/>
    <n v="279.37843137254902"/>
    <x v="2"/>
    <s v="hardware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s v="GBP"/>
    <n v="1470423668"/>
    <n v="1467831668"/>
    <b v="1"/>
    <x v="355"/>
    <b v="1"/>
    <s v="technology/hardware"/>
    <n v="5.7907999999999999"/>
    <s v="Funded"/>
    <n v="61.375728669846318"/>
    <x v="2"/>
    <s v="hardware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s v="USD"/>
    <n v="1366429101"/>
    <n v="1361248701"/>
    <b v="1"/>
    <x v="356"/>
    <b v="1"/>
    <s v="technology/hardware"/>
    <n v="11.318"/>
    <s v="Funded"/>
    <n v="80.727532097004286"/>
    <x v="2"/>
    <s v="hardware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s v="USD"/>
    <n v="1384488000"/>
    <n v="1381752061"/>
    <b v="1"/>
    <x v="357"/>
    <b v="1"/>
    <s v="technology/hardware"/>
    <n v="2.6302771750000002"/>
    <s v="Funded"/>
    <n v="272.35590732591254"/>
    <x v="2"/>
    <s v="hardware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s v="USD"/>
    <n v="1353201444"/>
    <n v="1350605844"/>
    <b v="1"/>
    <x v="146"/>
    <b v="1"/>
    <s v="technology/hardware"/>
    <n v="6.7447999999999997"/>
    <s v="Funded"/>
    <n v="70.848739495798313"/>
    <x v="2"/>
    <s v="hardware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s v="USD"/>
    <n v="1470466800"/>
    <n v="1467134464"/>
    <b v="1"/>
    <x v="358"/>
    <b v="1"/>
    <s v="technology/hardware"/>
    <n v="2.5683081313131315"/>
    <s v="Funded"/>
    <n v="247.94003412969283"/>
    <x v="2"/>
    <s v="hardware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s v="GBP"/>
    <n v="1376899269"/>
    <n v="1371715269"/>
    <b v="1"/>
    <x v="359"/>
    <b v="1"/>
    <s v="technology/hardware"/>
    <n v="3.7549600000000001"/>
    <s v="Funded"/>
    <n v="186.81393034825871"/>
    <x v="2"/>
    <s v="hardware"/>
    <x v="1973"/>
    <x v="1974"/>
  </r>
  <r>
    <n v="1975"/>
    <s v="Bugle2: A DIY Phono Preamp"/>
    <s v="The Bugle2 is a second generation DIY kit phono preamplifier for vinyl playback."/>
    <n v="16000"/>
    <n v="33393.339999999997"/>
    <x v="0"/>
    <s v="US"/>
    <x v="0"/>
    <s v="USD"/>
    <n v="1362938851"/>
    <n v="1360346851"/>
    <b v="1"/>
    <x v="35"/>
    <b v="1"/>
    <s v="technology/hardware"/>
    <n v="2.0870837499999997"/>
    <s v="Funded"/>
    <n v="131.98948616600788"/>
    <x v="2"/>
    <s v="hardware"/>
    <x v="1974"/>
    <x v="1975"/>
  </r>
  <r>
    <n v="1976"/>
    <s v="Pi Lite white - Bright white LED display for Raspberry Pi"/>
    <s v="Can you help us make an ultra bright white one a reality?"/>
    <n v="4000"/>
    <n v="13864"/>
    <x v="0"/>
    <s v="GB"/>
    <x v="1"/>
    <s v="GBP"/>
    <n v="1373751325"/>
    <n v="1371159325"/>
    <b v="1"/>
    <x v="360"/>
    <b v="1"/>
    <s v="technology/hardware"/>
    <n v="3.4660000000000002"/>
    <s v="Funded"/>
    <n v="29.310782241014799"/>
    <x v="2"/>
    <s v="hardware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s v="USD"/>
    <n v="1450511940"/>
    <n v="1446527540"/>
    <b v="1"/>
    <x v="361"/>
    <b v="1"/>
    <s v="technology/hardware"/>
    <n v="4.0232999999999999"/>
    <s v="Funded"/>
    <n v="245.02436053593178"/>
    <x v="2"/>
    <s v="hardware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s v="USD"/>
    <n v="1339484400"/>
    <n v="1336627492"/>
    <b v="1"/>
    <x v="362"/>
    <b v="1"/>
    <s v="technology/hardware"/>
    <n v="10.2684514"/>
    <s v="Funded"/>
    <n v="1323.2540463917526"/>
    <x v="2"/>
    <s v="hardware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s v="USD"/>
    <n v="1447909140"/>
    <n v="1444734146"/>
    <b v="1"/>
    <x v="363"/>
    <b v="1"/>
    <s v="technology/hardware"/>
    <n v="1.14901155"/>
    <s v="Funded"/>
    <n v="282.65966789667897"/>
    <x v="2"/>
    <s v="hardware"/>
    <x v="1978"/>
    <x v="1979"/>
  </r>
  <r>
    <n v="1980"/>
    <s v="YOUMO - Your Smart Modular Power Strip"/>
    <s v="Multi-power charging that is smarter, stylish and designed for you."/>
    <n v="50000"/>
    <n v="177412.01"/>
    <x v="0"/>
    <s v="DE"/>
    <x v="12"/>
    <s v="EUR"/>
    <n v="1459684862"/>
    <n v="1456232462"/>
    <b v="1"/>
    <x v="364"/>
    <b v="1"/>
    <s v="technology/hardware"/>
    <n v="3.5482402000000004"/>
    <s v="Funded"/>
    <n v="91.214401028277635"/>
    <x v="2"/>
    <s v="hardware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s v="CAD"/>
    <n v="1404926665"/>
    <n v="1402334665"/>
    <b v="0"/>
    <x v="8"/>
    <b v="0"/>
    <s v="photography/people"/>
    <n v="5.0799999999999998E-2"/>
    <s v="Not Funded"/>
    <n v="31.75"/>
    <x v="8"/>
    <s v="people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7"/>
    <s v="HKD"/>
    <n v="1480863887"/>
    <n v="1478268287"/>
    <b v="0"/>
    <x v="78"/>
    <b v="0"/>
    <s v="photography/people"/>
    <n v="0"/>
    <s v="Not Funded"/>
    <e v="#DIV/0!"/>
    <x v="8"/>
    <s v="people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s v="USD"/>
    <n v="1472799600"/>
    <n v="1470874618"/>
    <b v="0"/>
    <x v="38"/>
    <b v="0"/>
    <s v="photography/people"/>
    <n v="4.2999999999999997E-2"/>
    <s v="Not Funded"/>
    <n v="88.6875"/>
    <x v="8"/>
    <s v="people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s v="USD"/>
    <n v="1417377481"/>
    <n v="1412189881"/>
    <b v="0"/>
    <x v="63"/>
    <b v="0"/>
    <s v="photography/people"/>
    <n v="0.21146666666666666"/>
    <s v="Not Funded"/>
    <n v="453.14285714285717"/>
    <x v="8"/>
    <s v="people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s v="GBP"/>
    <n v="1470178800"/>
    <n v="1467650771"/>
    <b v="0"/>
    <x v="80"/>
    <b v="0"/>
    <s v="photography/people"/>
    <n v="3.1875000000000001E-2"/>
    <s v="Not Funded"/>
    <n v="12.75"/>
    <x v="8"/>
    <s v="people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s v="GBP"/>
    <n v="1457947483"/>
    <n v="1455359083"/>
    <b v="0"/>
    <x v="29"/>
    <b v="0"/>
    <s v="photography/people"/>
    <n v="5.0000000000000001E-4"/>
    <s v="Not Funded"/>
    <n v="1"/>
    <x v="8"/>
    <s v="people"/>
    <x v="1985"/>
    <x v="1986"/>
  </r>
  <r>
    <n v="1987"/>
    <s v="Ethiopia: Beheld"/>
    <s v="A collection of images that depicts the beauty and diversity within Ethiopia"/>
    <n v="5500"/>
    <n v="2336"/>
    <x v="2"/>
    <s v="GB"/>
    <x v="1"/>
    <s v="GBP"/>
    <n v="1425223276"/>
    <n v="1422631276"/>
    <b v="0"/>
    <x v="33"/>
    <b v="0"/>
    <s v="photography/people"/>
    <n v="0.42472727272727273"/>
    <s v="Not Funded"/>
    <n v="83.428571428571431"/>
    <x v="8"/>
    <s v="people"/>
    <x v="1986"/>
    <x v="1987"/>
  </r>
  <r>
    <n v="1988"/>
    <s v="Phillip Michael Photography"/>
    <s v="Expressing art in an image!"/>
    <n v="6000"/>
    <n v="25"/>
    <x v="2"/>
    <s v="US"/>
    <x v="0"/>
    <s v="USD"/>
    <n v="1440094742"/>
    <n v="1437502742"/>
    <b v="0"/>
    <x v="29"/>
    <b v="0"/>
    <s v="photography/people"/>
    <n v="4.1666666666666666E-3"/>
    <s v="Not Funded"/>
    <n v="25"/>
    <x v="8"/>
    <s v="people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s v="USD"/>
    <n v="1481473208"/>
    <n v="1478881208"/>
    <b v="0"/>
    <x v="29"/>
    <b v="0"/>
    <s v="photography/people"/>
    <n v="0.01"/>
    <s v="Not Funded"/>
    <n v="50"/>
    <x v="8"/>
    <s v="people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s v="USD"/>
    <n v="1455338532"/>
    <n v="1454042532"/>
    <b v="0"/>
    <x v="81"/>
    <b v="0"/>
    <s v="photography/people"/>
    <n v="0.16966666666666666"/>
    <s v="Not Funded"/>
    <n v="101.8"/>
    <x v="8"/>
    <s v="people"/>
    <x v="1989"/>
    <x v="1990"/>
  </r>
  <r>
    <n v="1991"/>
    <s v="Portraits of Resilience"/>
    <s v="Taking (and giving) professional portraits of survivors of human trafficking in Myanmar."/>
    <n v="2000"/>
    <n v="140"/>
    <x v="2"/>
    <s v="US"/>
    <x v="0"/>
    <s v="USD"/>
    <n v="1435958786"/>
    <n v="1434144386"/>
    <b v="0"/>
    <x v="83"/>
    <b v="0"/>
    <s v="photography/people"/>
    <n v="7.0000000000000007E-2"/>
    <s v="Not Funded"/>
    <n v="46.666666666666664"/>
    <x v="8"/>
    <s v="people"/>
    <x v="1990"/>
    <x v="1991"/>
  </r>
  <r>
    <n v="1992"/>
    <s v="The Wonderful World of Princes &amp; Princesses"/>
    <s v="A complete revamp of all the Disney Princes &amp; Princesses!"/>
    <n v="1500"/>
    <n v="2"/>
    <x v="2"/>
    <s v="US"/>
    <x v="0"/>
    <s v="USD"/>
    <n v="1424229991"/>
    <n v="1421637991"/>
    <b v="0"/>
    <x v="84"/>
    <b v="0"/>
    <s v="photography/people"/>
    <n v="1.3333333333333333E-3"/>
    <s v="Not Funded"/>
    <n v="1"/>
    <x v="8"/>
    <s v="people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s v="GBP"/>
    <n v="1450706837"/>
    <n v="1448114837"/>
    <b v="0"/>
    <x v="78"/>
    <b v="0"/>
    <s v="photography/people"/>
    <n v="0"/>
    <s v="Not Funded"/>
    <e v="#DIV/0!"/>
    <x v="8"/>
    <s v="people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s v="USD"/>
    <n v="1481072942"/>
    <n v="1475885342"/>
    <b v="0"/>
    <x v="78"/>
    <b v="0"/>
    <s v="photography/people"/>
    <n v="0"/>
    <s v="Not Funded"/>
    <e v="#DIV/0!"/>
    <x v="8"/>
    <s v="people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s v="CAD"/>
    <n v="1437082736"/>
    <n v="1435354736"/>
    <b v="0"/>
    <x v="83"/>
    <b v="0"/>
    <s v="photography/people"/>
    <n v="7.8E-2"/>
    <s v="Not Funded"/>
    <n v="26"/>
    <x v="8"/>
    <s v="people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s v="USD"/>
    <n v="1405021211"/>
    <n v="1402429211"/>
    <b v="0"/>
    <x v="78"/>
    <b v="0"/>
    <s v="photography/people"/>
    <n v="0"/>
    <s v="Not Funded"/>
    <e v="#DIV/0!"/>
    <x v="8"/>
    <s v="people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s v="USD"/>
    <n v="1409091612"/>
    <n v="1406499612"/>
    <b v="0"/>
    <x v="78"/>
    <b v="0"/>
    <s v="photography/people"/>
    <n v="0"/>
    <s v="Not Funded"/>
    <e v="#DIV/0!"/>
    <x v="8"/>
    <s v="people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s v="USD"/>
    <n v="1406861438"/>
    <n v="1402973438"/>
    <b v="0"/>
    <x v="83"/>
    <b v="0"/>
    <s v="photography/people"/>
    <n v="0.26200000000000001"/>
    <s v="Not Funded"/>
    <n v="218.33333333333334"/>
    <x v="8"/>
    <s v="people"/>
    <x v="1997"/>
    <x v="1998"/>
  </r>
  <r>
    <n v="1999"/>
    <s v="Planet Venus"/>
    <s v="This is a portrait photo project aiming to inspire women to explore themselves and live their passion"/>
    <n v="31000"/>
    <n v="236"/>
    <x v="2"/>
    <s v="GB"/>
    <x v="1"/>
    <s v="GBP"/>
    <n v="1415882108"/>
    <n v="1413286508"/>
    <b v="0"/>
    <x v="63"/>
    <b v="0"/>
    <s v="photography/people"/>
    <n v="7.6129032258064515E-3"/>
    <s v="Not Funded"/>
    <n v="33.714285714285715"/>
    <x v="8"/>
    <s v="people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s v="CAD"/>
    <n v="1452120613"/>
    <n v="1449528613"/>
    <b v="0"/>
    <x v="20"/>
    <b v="0"/>
    <s v="photography/people"/>
    <n v="0.125"/>
    <s v="Not Funded"/>
    <n v="25"/>
    <x v="8"/>
    <s v="people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12"/>
    <s v="EUR"/>
    <n v="1434139200"/>
    <n v="1431406916"/>
    <b v="1"/>
    <x v="365"/>
    <b v="1"/>
    <s v="technology/hardware"/>
    <n v="3.8212909090909091"/>
    <s v="Funded"/>
    <n v="128.38790470372632"/>
    <x v="2"/>
    <s v="hardware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s v="USD"/>
    <n v="1485191143"/>
    <n v="1482599143"/>
    <b v="1"/>
    <x v="366"/>
    <b v="1"/>
    <s v="technology/hardware"/>
    <n v="2.1679422000000002"/>
    <s v="Funded"/>
    <n v="78.834261818181815"/>
    <x v="2"/>
    <s v="hardware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s v="USD"/>
    <n v="1278111600"/>
    <n v="1276830052"/>
    <b v="1"/>
    <x v="57"/>
    <b v="1"/>
    <s v="technology/hardware"/>
    <n v="3.12"/>
    <s v="Funded"/>
    <n v="91.764705882352942"/>
    <x v="2"/>
    <s v="hardware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s v="USD"/>
    <n v="1405002663"/>
    <n v="1402410663"/>
    <b v="1"/>
    <x v="178"/>
    <b v="1"/>
    <s v="technology/hardware"/>
    <n v="2.3442048"/>
    <s v="Funded"/>
    <n v="331.10237288135596"/>
    <x v="2"/>
    <s v="hardware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s v="USD"/>
    <n v="1381895940"/>
    <n v="1379532618"/>
    <b v="1"/>
    <x v="277"/>
    <b v="1"/>
    <s v="technology/hardware"/>
    <n v="1.236801"/>
    <s v="Funded"/>
    <n v="194.26193717277485"/>
    <x v="2"/>
    <s v="hardware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s v="USD"/>
    <n v="1417611645"/>
    <n v="1414584045"/>
    <b v="1"/>
    <x v="175"/>
    <b v="1"/>
    <s v="technology/hardware"/>
    <n v="2.4784000000000002"/>
    <s v="Funded"/>
    <n v="408.97689768976898"/>
    <x v="2"/>
    <s v="hardware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s v="USD"/>
    <n v="1282622400"/>
    <n v="1276891586"/>
    <b v="1"/>
    <x v="89"/>
    <b v="1"/>
    <s v="technology/hardware"/>
    <n v="1.157092"/>
    <s v="Funded"/>
    <n v="84.459270072992695"/>
    <x v="2"/>
    <s v="hardware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s v="USD"/>
    <n v="1316442622"/>
    <n v="1312641022"/>
    <b v="1"/>
    <x v="14"/>
    <b v="1"/>
    <s v="technology/hardware"/>
    <n v="1.1707484768810599"/>
    <s v="Funded"/>
    <n v="44.853658536585364"/>
    <x v="2"/>
    <s v="hardware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12"/>
    <s v="EUR"/>
    <n v="1479890743"/>
    <n v="1476776743"/>
    <b v="1"/>
    <x v="367"/>
    <b v="1"/>
    <s v="technology/hardware"/>
    <n v="3.05158"/>
    <s v="Funded"/>
    <n v="383.3643216080402"/>
    <x v="2"/>
    <s v="hardware"/>
    <x v="2008"/>
    <x v="2009"/>
  </r>
  <r>
    <n v="2010"/>
    <s v="Weighitz: Weigh Smarter"/>
    <s v="Weighitz are miniature smart scales designed to weigh anything in the home."/>
    <n v="30000"/>
    <n v="96015.9"/>
    <x v="0"/>
    <s v="US"/>
    <x v="0"/>
    <s v="USD"/>
    <n v="1471564491"/>
    <n v="1468972491"/>
    <b v="1"/>
    <x v="368"/>
    <b v="1"/>
    <s v="technology/hardware"/>
    <n v="3.2005299999999997"/>
    <s v="Funded"/>
    <n v="55.276856649395505"/>
    <x v="2"/>
    <s v="hardware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15"/>
    <s v="EUR"/>
    <n v="1452553200"/>
    <n v="1449650173"/>
    <b v="1"/>
    <x v="369"/>
    <b v="1"/>
    <s v="technology/hardware"/>
    <n v="8.1956399999999991"/>
    <s v="Funded"/>
    <n v="422.02059732234807"/>
    <x v="2"/>
    <s v="hardware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s v="USD"/>
    <n v="1423165441"/>
    <n v="1420573441"/>
    <b v="1"/>
    <x v="275"/>
    <b v="1"/>
    <s v="technology/hardware"/>
    <n v="2.3490000000000002"/>
    <s v="Funded"/>
    <n v="64.180327868852459"/>
    <x v="2"/>
    <s v="hardware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s v="USD"/>
    <n v="1468019014"/>
    <n v="1462835014"/>
    <b v="1"/>
    <x v="370"/>
    <b v="1"/>
    <s v="technology/hardware"/>
    <n v="4.9491375"/>
    <s v="Funded"/>
    <n v="173.57781674704077"/>
    <x v="2"/>
    <s v="hardware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s v="USD"/>
    <n v="1364184539"/>
    <n v="1361250539"/>
    <b v="1"/>
    <x v="371"/>
    <b v="1"/>
    <s v="technology/hardware"/>
    <n v="78.137822333333332"/>
    <s v="Funded"/>
    <n v="88.601680840609291"/>
    <x v="2"/>
    <s v="hardware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s v="USD"/>
    <n v="1315602163"/>
    <n v="1313010163"/>
    <b v="1"/>
    <x v="372"/>
    <b v="1"/>
    <s v="technology/hardware"/>
    <n v="1.1300013888888889"/>
    <s v="Funded"/>
    <n v="50.222283950617282"/>
    <x v="2"/>
    <s v="hardware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s v="USD"/>
    <n v="1362863299"/>
    <n v="1360271299"/>
    <b v="1"/>
    <x v="373"/>
    <b v="1"/>
    <s v="technology/hardware"/>
    <n v="9.2154220000000002"/>
    <s v="Funded"/>
    <n v="192.38876826722338"/>
    <x v="2"/>
    <s v="hardware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s v="USD"/>
    <n v="1332561600"/>
    <n v="1329873755"/>
    <b v="1"/>
    <x v="374"/>
    <b v="1"/>
    <s v="technology/hardware"/>
    <n v="1.2510239999999999"/>
    <s v="Funded"/>
    <n v="73.416901408450698"/>
    <x v="2"/>
    <s v="hardware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17"/>
    <s v="EUR"/>
    <n v="1439455609"/>
    <n v="1436863609"/>
    <b v="1"/>
    <x v="375"/>
    <b v="1"/>
    <s v="technology/hardware"/>
    <n v="1.0224343076923077"/>
    <s v="Funded"/>
    <n v="147.68495555555555"/>
    <x v="2"/>
    <s v="hardware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s v="USD"/>
    <n v="1474563621"/>
    <n v="1471971621"/>
    <b v="1"/>
    <x v="376"/>
    <b v="1"/>
    <s v="technology/hardware"/>
    <n v="4.8490975000000001"/>
    <s v="Funded"/>
    <n v="108.96848314606741"/>
    <x v="2"/>
    <s v="hardware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s v="USD"/>
    <n v="1400108640"/>
    <n v="1396923624"/>
    <b v="1"/>
    <x v="259"/>
    <b v="1"/>
    <s v="technology/hardware"/>
    <n v="1.9233333333333333"/>
    <s v="Funded"/>
    <n v="23.647540983606557"/>
    <x v="2"/>
    <s v="hardware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s v="USD"/>
    <n v="1411522897"/>
    <n v="1407634897"/>
    <b v="1"/>
    <x v="195"/>
    <b v="1"/>
    <s v="technology/hardware"/>
    <n v="2.8109999999999999"/>
    <s v="Funded"/>
    <n v="147.94736842105263"/>
    <x v="2"/>
    <s v="hardware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s v="USD"/>
    <n v="1465652372"/>
    <n v="1463060372"/>
    <b v="1"/>
    <x v="166"/>
    <b v="1"/>
    <s v="technology/hardware"/>
    <n v="1.2513700000000001"/>
    <s v="Funded"/>
    <n v="385.03692307692307"/>
    <x v="2"/>
    <s v="hardware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s v="USD"/>
    <n v="1434017153"/>
    <n v="1431425153"/>
    <b v="1"/>
    <x v="377"/>
    <b v="1"/>
    <s v="technology/hardware"/>
    <n v="1.61459"/>
    <s v="Funded"/>
    <n v="457.39093484419266"/>
    <x v="2"/>
    <s v="hardware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s v="USD"/>
    <n v="1344826800"/>
    <n v="1341875544"/>
    <b v="1"/>
    <x v="217"/>
    <b v="1"/>
    <s v="technology/hardware"/>
    <n v="5.8535000000000004"/>
    <s v="Funded"/>
    <n v="222.99047619047619"/>
    <x v="2"/>
    <s v="hardware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12"/>
    <s v="EUR"/>
    <n v="1433996746"/>
    <n v="1431404746"/>
    <b v="1"/>
    <x v="378"/>
    <b v="1"/>
    <s v="technology/hardware"/>
    <n v="2.0114999999999998"/>
    <s v="Funded"/>
    <n v="220.74074074074073"/>
    <x v="2"/>
    <s v="hardware"/>
    <x v="2024"/>
    <x v="2025"/>
  </r>
  <r>
    <n v="2026"/>
    <s v="MIDI Sprout - Biodata Sonification Device"/>
    <s v="MIDI Sprout enables plants to play synthesizers in real time."/>
    <n v="25000"/>
    <n v="33370.769999999997"/>
    <x v="0"/>
    <s v="US"/>
    <x v="0"/>
    <s v="USD"/>
    <n v="1398052740"/>
    <n v="1394127585"/>
    <b v="1"/>
    <x v="379"/>
    <b v="1"/>
    <s v="technology/hardware"/>
    <n v="1.3348307999999998"/>
    <s v="Funded"/>
    <n v="73.503898678414089"/>
    <x v="2"/>
    <s v="hardware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s v="USD"/>
    <n v="1427740319"/>
    <n v="1423855919"/>
    <b v="1"/>
    <x v="380"/>
    <b v="1"/>
    <s v="technology/hardware"/>
    <n v="1.2024900000000001"/>
    <s v="Funded"/>
    <n v="223.09647495361781"/>
    <x v="2"/>
    <s v="hardware"/>
    <x v="2026"/>
    <x v="2027"/>
  </r>
  <r>
    <n v="2028"/>
    <s v="Building the Open Source Bussard Fusion Reactor "/>
    <s v="Building an open source Bussard fusion reactor, aka the Polywell."/>
    <n v="3000"/>
    <n v="3785"/>
    <x v="0"/>
    <s v="US"/>
    <x v="0"/>
    <s v="USD"/>
    <n v="1268690100"/>
    <n v="1265493806"/>
    <b v="1"/>
    <x v="1"/>
    <b v="1"/>
    <s v="technology/hardware"/>
    <n v="1.2616666666666667"/>
    <s v="Funded"/>
    <n v="47.911392405063289"/>
    <x v="2"/>
    <s v="hardware"/>
    <x v="2027"/>
    <x v="2028"/>
  </r>
  <r>
    <n v="2029"/>
    <s v="Lumin8 Pro"/>
    <s v="Lumin8 Pro is a fun and easy to use light controller that makes light dance to your favorite music."/>
    <n v="2500"/>
    <n v="9030"/>
    <x v="0"/>
    <s v="US"/>
    <x v="0"/>
    <s v="USD"/>
    <n v="1409099481"/>
    <n v="1406507481"/>
    <b v="1"/>
    <x v="225"/>
    <b v="1"/>
    <s v="technology/hardware"/>
    <n v="3.6120000000000001"/>
    <s v="Funded"/>
    <n v="96.063829787234042"/>
    <x v="2"/>
    <s v="hardware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s v="GBP"/>
    <n v="1354233296"/>
    <n v="1351641296"/>
    <b v="1"/>
    <x v="381"/>
    <b v="1"/>
    <s v="technology/hardware"/>
    <n v="2.26239013671875"/>
    <s v="Funded"/>
    <n v="118.6144"/>
    <x v="2"/>
    <s v="hardware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x v="9"/>
    <s v="EUR"/>
    <n v="1420765200"/>
    <n v="1417506853"/>
    <b v="1"/>
    <x v="278"/>
    <b v="1"/>
    <s v="technology/hardware"/>
    <n v="1.2035"/>
    <s v="Funded"/>
    <n v="118.45472440944881"/>
    <x v="2"/>
    <s v="hardware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s v="USD"/>
    <n v="1481778000"/>
    <n v="1479216874"/>
    <b v="1"/>
    <x v="382"/>
    <b v="1"/>
    <s v="technology/hardware"/>
    <n v="3.0418799999999999"/>
    <s v="Funded"/>
    <n v="143.21468926553672"/>
    <x v="2"/>
    <s v="hardware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s v="USD"/>
    <n v="1398477518"/>
    <n v="1395885518"/>
    <b v="1"/>
    <x v="150"/>
    <b v="1"/>
    <s v="technology/hardware"/>
    <n v="1.7867599999999999"/>
    <s v="Funded"/>
    <n v="282.71518987341773"/>
    <x v="2"/>
    <s v="hardware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s v="USD"/>
    <n v="1430981880"/>
    <n v="1426216033"/>
    <b v="1"/>
    <x v="278"/>
    <b v="1"/>
    <s v="technology/hardware"/>
    <n v="3.868199871794872"/>
    <s v="Funded"/>
    <n v="593.93620078740162"/>
    <x v="2"/>
    <s v="hardware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s v="USD"/>
    <n v="1450486800"/>
    <n v="1446562807"/>
    <b v="1"/>
    <x v="383"/>
    <b v="1"/>
    <s v="technology/hardware"/>
    <n v="2.1103642500000004"/>
    <s v="Funded"/>
    <n v="262.15704968944101"/>
    <x v="2"/>
    <s v="hardware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s v="USD"/>
    <n v="1399668319"/>
    <n v="1397076319"/>
    <b v="1"/>
    <x v="384"/>
    <b v="1"/>
    <s v="technology/hardware"/>
    <n v="1.3166833333333334"/>
    <s v="Funded"/>
    <n v="46.580778301886795"/>
    <x v="2"/>
    <s v="hardware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s v="USD"/>
    <n v="1388383353"/>
    <n v="1383195753"/>
    <b v="1"/>
    <x v="385"/>
    <b v="1"/>
    <s v="technology/hardware"/>
    <n v="3.0047639999999998"/>
    <s v="Funded"/>
    <n v="70.041118881118877"/>
    <x v="2"/>
    <s v="hardware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s v="GBP"/>
    <n v="1372701600"/>
    <n v="1369895421"/>
    <b v="1"/>
    <x v="386"/>
    <b v="1"/>
    <s v="technology/hardware"/>
    <n v="4.2051249999999998"/>
    <s v="Funded"/>
    <n v="164.90686274509804"/>
    <x v="2"/>
    <s v="hardware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s v="USD"/>
    <n v="1480568340"/>
    <n v="1477996325"/>
    <b v="1"/>
    <x v="169"/>
    <b v="1"/>
    <s v="technology/hardware"/>
    <n v="1.362168"/>
    <s v="Funded"/>
    <n v="449.26385224274406"/>
    <x v="2"/>
    <s v="hardware"/>
    <x v="2038"/>
    <x v="2039"/>
  </r>
  <r>
    <n v="2040"/>
    <s v="Programmable Capacitor"/>
    <s v="4.29 Billion+ Capacitor Combinations._x000a_No Coding Required."/>
    <n v="3000"/>
    <n v="7445.14"/>
    <x v="0"/>
    <s v="US"/>
    <x v="0"/>
    <s v="USD"/>
    <n v="1384557303"/>
    <n v="1383257703"/>
    <b v="1"/>
    <x v="197"/>
    <b v="1"/>
    <s v="technology/hardware"/>
    <n v="2.4817133333333334"/>
    <s v="Funded"/>
    <n v="27.472841328413285"/>
    <x v="2"/>
    <s v="hardware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s v="USD"/>
    <n v="1478785027"/>
    <n v="1476189427"/>
    <b v="0"/>
    <x v="148"/>
    <b v="1"/>
    <s v="technology/hardware"/>
    <n v="1.8186315789473684"/>
    <s v="Funded"/>
    <n v="143.97499999999999"/>
    <x v="2"/>
    <s v="hardware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s v="USD"/>
    <n v="1453481974"/>
    <n v="1448297974"/>
    <b v="0"/>
    <x v="205"/>
    <b v="1"/>
    <s v="technology/hardware"/>
    <n v="1.2353000000000001"/>
    <s v="Funded"/>
    <n v="88.23571428571428"/>
    <x v="2"/>
    <s v="hardware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s v="USD"/>
    <n v="1481432340"/>
    <n v="1476764077"/>
    <b v="0"/>
    <x v="189"/>
    <b v="1"/>
    <s v="technology/hardware"/>
    <n v="5.0620938628158845"/>
    <s v="Funded"/>
    <n v="36.326424870466319"/>
    <x v="2"/>
    <s v="hardware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s v="USD"/>
    <n v="1434212714"/>
    <n v="1431620714"/>
    <b v="0"/>
    <x v="387"/>
    <b v="1"/>
    <s v="technology/hardware"/>
    <n v="1.0821333333333334"/>
    <s v="Funded"/>
    <n v="90.177777777777777"/>
    <x v="2"/>
    <s v="hardware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s v="USD"/>
    <n v="1341799647"/>
    <n v="1339207647"/>
    <b v="0"/>
    <x v="40"/>
    <b v="1"/>
    <s v="technology/hardware"/>
    <n v="8.1918387755102042"/>
    <s v="Funded"/>
    <n v="152.62361216730039"/>
    <x v="2"/>
    <s v="hardware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s v="USD"/>
    <n v="1369282044"/>
    <n v="1366690044"/>
    <b v="0"/>
    <x v="37"/>
    <b v="1"/>
    <s v="technology/hardware"/>
    <n v="1.2110000000000001"/>
    <s v="Funded"/>
    <n v="55.806451612903224"/>
    <x v="2"/>
    <s v="hardware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s v="AUD"/>
    <n v="1429228800"/>
    <n v="1426714870"/>
    <b v="0"/>
    <x v="388"/>
    <b v="1"/>
    <s v="technology/hardware"/>
    <n v="1.0299897959183673"/>
    <s v="Funded"/>
    <n v="227.85327313769753"/>
    <x v="2"/>
    <s v="hardware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s v="USD"/>
    <n v="1369323491"/>
    <n v="1366731491"/>
    <b v="0"/>
    <x v="389"/>
    <b v="1"/>
    <s v="technology/hardware"/>
    <n v="1.4833229411764706"/>
    <s v="Funded"/>
    <n v="91.82989803350327"/>
    <x v="2"/>
    <s v="hardware"/>
    <x v="2047"/>
    <x v="2048"/>
  </r>
  <r>
    <n v="2049"/>
    <s v="LOCK8 - the World's First Smart Bike Lock"/>
    <s v="Keyless. Alarm secured. GPS tracking."/>
    <n v="50000"/>
    <n v="60095.35"/>
    <x v="0"/>
    <s v="GB"/>
    <x v="1"/>
    <s v="GBP"/>
    <n v="1386025140"/>
    <n v="1382963963"/>
    <b v="0"/>
    <x v="390"/>
    <b v="1"/>
    <s v="technology/hardware"/>
    <n v="1.2019070000000001"/>
    <s v="Funded"/>
    <n v="80.991037735849048"/>
    <x v="2"/>
    <s v="hardware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s v="USD"/>
    <n v="1433036578"/>
    <n v="1429580578"/>
    <b v="0"/>
    <x v="203"/>
    <b v="1"/>
    <s v="technology/hardware"/>
    <n v="4.7327000000000004"/>
    <s v="Funded"/>
    <n v="278.39411764705881"/>
    <x v="2"/>
    <s v="hardware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s v="USD"/>
    <n v="1388017937"/>
    <n v="1385425937"/>
    <b v="0"/>
    <x v="391"/>
    <b v="1"/>
    <s v="technology/hardware"/>
    <n v="1.303625"/>
    <s v="Funded"/>
    <n v="43.095041322314053"/>
    <x v="2"/>
    <s v="hardware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s v="USD"/>
    <n v="1455933653"/>
    <n v="1452045653"/>
    <b v="0"/>
    <x v="392"/>
    <b v="1"/>
    <s v="technology/hardware"/>
    <n v="3.5304799999999998"/>
    <s v="Funded"/>
    <n v="326.29205175600737"/>
    <x v="2"/>
    <s v="hardware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s v="USD"/>
    <n v="1448466551"/>
    <n v="1445870951"/>
    <b v="0"/>
    <x v="212"/>
    <b v="1"/>
    <s v="technology/hardware"/>
    <n v="1.0102"/>
    <s v="Funded"/>
    <n v="41.743801652892564"/>
    <x v="2"/>
    <s v="hardware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s v="GBP"/>
    <n v="1399033810"/>
    <n v="1396441810"/>
    <b v="0"/>
    <x v="393"/>
    <b v="1"/>
    <s v="technology/hardware"/>
    <n v="1.1359142857142857"/>
    <s v="Funded"/>
    <n v="64.020933977455712"/>
    <x v="2"/>
    <s v="hardware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s v="USD"/>
    <n v="1417579200"/>
    <n v="1415031043"/>
    <b v="0"/>
    <x v="21"/>
    <b v="1"/>
    <s v="technology/hardware"/>
    <n v="1.6741666666666666"/>
    <s v="Funded"/>
    <n v="99.455445544554451"/>
    <x v="2"/>
    <s v="hardware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s v="USD"/>
    <n v="1366222542"/>
    <n v="1363630542"/>
    <b v="0"/>
    <x v="394"/>
    <b v="1"/>
    <s v="technology/hardware"/>
    <n v="1.5345200000000001"/>
    <s v="Funded"/>
    <n v="138.49458483754512"/>
    <x v="2"/>
    <s v="hardware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s v="GBP"/>
    <n v="1456487532"/>
    <n v="1453895532"/>
    <b v="0"/>
    <x v="395"/>
    <b v="1"/>
    <s v="technology/hardware"/>
    <n v="2.022322"/>
    <s v="Funded"/>
    <n v="45.547792792792798"/>
    <x v="2"/>
    <s v="hardware"/>
    <x v="2056"/>
    <x v="2057"/>
  </r>
  <r>
    <n v="2058"/>
    <s v="Raspberry Pi Debug Clip"/>
    <s v="Making using the serial terminal on the Raspberry Pi as easy as Pi!"/>
    <n v="2560"/>
    <n v="4308"/>
    <x v="0"/>
    <s v="GB"/>
    <x v="1"/>
    <s v="GBP"/>
    <n v="1425326400"/>
    <n v="1421916830"/>
    <b v="0"/>
    <x v="396"/>
    <b v="1"/>
    <s v="technology/hardware"/>
    <n v="1.6828125"/>
    <s v="Funded"/>
    <n v="10.507317073170732"/>
    <x v="2"/>
    <s v="hardware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s v="USD"/>
    <n v="1454277540"/>
    <n v="1450880854"/>
    <b v="0"/>
    <x v="269"/>
    <b v="1"/>
    <s v="technology/hardware"/>
    <n v="1.4345666666666668"/>
    <s v="Funded"/>
    <n v="114.76533333333333"/>
    <x v="2"/>
    <s v="hardware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s v="USD"/>
    <n v="1406129150"/>
    <n v="1400945150"/>
    <b v="0"/>
    <x v="397"/>
    <b v="1"/>
    <s v="technology/hardware"/>
    <n v="1.964"/>
    <s v="Funded"/>
    <n v="35.997067448680355"/>
    <x v="2"/>
    <s v="hardware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s v="USD"/>
    <n v="1483208454"/>
    <n v="1480616454"/>
    <b v="0"/>
    <x v="2"/>
    <b v="1"/>
    <s v="technology/hardware"/>
    <n v="1.0791999999999999"/>
    <s v="Funded"/>
    <n v="154.17142857142858"/>
    <x v="2"/>
    <s v="hardware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8"/>
    <s v="DKK"/>
    <n v="1458807098"/>
    <n v="1456218698"/>
    <b v="0"/>
    <x v="398"/>
    <b v="1"/>
    <s v="technology/hardware"/>
    <n v="1.14977"/>
    <s v="Funded"/>
    <n v="566.38916256157631"/>
    <x v="2"/>
    <s v="hardware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x v="12"/>
    <s v="EUR"/>
    <n v="1463333701"/>
    <n v="1460482501"/>
    <b v="0"/>
    <x v="72"/>
    <b v="1"/>
    <s v="technology/hardware"/>
    <n v="1.4804999999999999"/>
    <s v="Funded"/>
    <n v="120.85714285714286"/>
    <x v="2"/>
    <s v="hardware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s v="USD"/>
    <n v="1370001600"/>
    <n v="1366879523"/>
    <b v="0"/>
    <x v="399"/>
    <b v="1"/>
    <s v="technology/hardware"/>
    <n v="1.9116676082790633"/>
    <s v="Funded"/>
    <n v="86.163845492085343"/>
    <x v="2"/>
    <s v="hardware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s v="GBP"/>
    <n v="1387958429"/>
    <n v="1385366429"/>
    <b v="0"/>
    <x v="400"/>
    <b v="1"/>
    <s v="technology/hardware"/>
    <n v="1.99215125"/>
    <s v="Funded"/>
    <n v="51.212114395886893"/>
    <x v="2"/>
    <s v="hardware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s v="USD"/>
    <n v="1408818683"/>
    <n v="1406226683"/>
    <b v="0"/>
    <x v="71"/>
    <b v="1"/>
    <s v="technology/hardware"/>
    <n v="2.1859999999999999"/>
    <s v="Funded"/>
    <n v="67.261538461538464"/>
    <x v="2"/>
    <s v="hardware"/>
    <x v="2065"/>
    <x v="2066"/>
  </r>
  <r>
    <n v="2067"/>
    <s v="Luminite (LED lighting)"/>
    <s v="The next generation of premium quality LED lighting. Extreme power efficiency in a small package."/>
    <n v="495"/>
    <n v="628"/>
    <x v="0"/>
    <s v="GB"/>
    <x v="1"/>
    <s v="GBP"/>
    <n v="1432499376"/>
    <n v="1429648176"/>
    <b v="0"/>
    <x v="73"/>
    <b v="1"/>
    <s v="technology/hardware"/>
    <n v="1.2686868686868686"/>
    <s v="Funded"/>
    <n v="62.8"/>
    <x v="2"/>
    <s v="hardware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s v="USD"/>
    <n v="1476994315"/>
    <n v="1474402315"/>
    <b v="0"/>
    <x v="88"/>
    <b v="1"/>
    <s v="technology/hardware"/>
    <n v="1.0522388"/>
    <s v="Funded"/>
    <n v="346.13118421052633"/>
    <x v="2"/>
    <s v="hardware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s v="USD"/>
    <n v="1451776791"/>
    <n v="1449098391"/>
    <b v="0"/>
    <x v="40"/>
    <b v="1"/>
    <s v="technology/hardware"/>
    <n v="1.2840666000000001"/>
    <s v="Funded"/>
    <n v="244.11912547528519"/>
    <x v="2"/>
    <s v="hardware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12"/>
    <s v="EUR"/>
    <n v="1467128723"/>
    <n v="1464536723"/>
    <b v="0"/>
    <x v="401"/>
    <b v="1"/>
    <s v="technology/hardware"/>
    <n v="3.1732719999999999"/>
    <s v="Funded"/>
    <n v="259.25424836601309"/>
    <x v="2"/>
    <s v="hardware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s v="USD"/>
    <n v="1475390484"/>
    <n v="1471502484"/>
    <b v="0"/>
    <x v="402"/>
    <b v="1"/>
    <s v="technology/hardware"/>
    <n v="2.8073000000000001"/>
    <s v="Funded"/>
    <n v="201.96402877697841"/>
    <x v="2"/>
    <s v="hardware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s v="USD"/>
    <n v="1462629432"/>
    <n v="1460037432"/>
    <b v="0"/>
    <x v="403"/>
    <b v="1"/>
    <s v="technology/hardware"/>
    <n v="1.1073146853146854"/>
    <s v="Funded"/>
    <n v="226.20857142857142"/>
    <x v="2"/>
    <s v="hardware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s v="USD"/>
    <n v="1431100918"/>
    <n v="1427212918"/>
    <b v="0"/>
    <x v="404"/>
    <b v="1"/>
    <s v="technology/hardware"/>
    <n v="1.5260429999999998"/>
    <s v="Funded"/>
    <n v="324.69"/>
    <x v="2"/>
    <s v="hardware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x v="0"/>
    <s v="USD"/>
    <n v="1462564182"/>
    <n v="1459972182"/>
    <b v="0"/>
    <x v="83"/>
    <b v="1"/>
    <s v="technology/hardware"/>
    <n v="1.0249999999999999"/>
    <s v="Funded"/>
    <n v="205"/>
    <x v="2"/>
    <s v="hardware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s v="USD"/>
    <n v="1374769288"/>
    <n v="1372177288"/>
    <b v="0"/>
    <x v="405"/>
    <b v="1"/>
    <s v="technology/hardware"/>
    <n v="16.783738373837384"/>
    <s v="Funded"/>
    <n v="20.465926829268295"/>
    <x v="2"/>
    <s v="hardware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x v="1"/>
    <s v="GBP"/>
    <n v="1406149689"/>
    <n v="1402693689"/>
    <b v="0"/>
    <x v="406"/>
    <b v="1"/>
    <s v="technology/hardware"/>
    <n v="5.4334915642458101"/>
    <s v="Funded"/>
    <n v="116.35303146309367"/>
    <x v="2"/>
    <s v="hardware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s v="USD"/>
    <n v="1433538000"/>
    <n v="1428541276"/>
    <b v="0"/>
    <x v="101"/>
    <b v="1"/>
    <s v="technology/hardware"/>
    <n v="1.1550800000000001"/>
    <s v="Funded"/>
    <n v="307.20212765957444"/>
    <x v="2"/>
    <s v="hardware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s v="EUR"/>
    <n v="1482085857"/>
    <n v="1479493857"/>
    <b v="0"/>
    <x v="53"/>
    <b v="1"/>
    <s v="technology/hardware"/>
    <n v="1.3120499999999999"/>
    <s v="Funded"/>
    <n v="546.6875"/>
    <x v="2"/>
    <s v="hardware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s v="GBP"/>
    <n v="1435258800"/>
    <n v="1432659793"/>
    <b v="0"/>
    <x v="407"/>
    <b v="1"/>
    <s v="technology/hardware"/>
    <n v="2.8816999999999999"/>
    <s v="Funded"/>
    <n v="47.474464579901152"/>
    <x v="2"/>
    <s v="hardware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s v="USD"/>
    <n v="1447286300"/>
    <n v="1444690700"/>
    <b v="0"/>
    <x v="133"/>
    <b v="1"/>
    <s v="technology/hardware"/>
    <n v="5.0780000000000003"/>
    <s v="Funded"/>
    <n v="101.56"/>
    <x v="2"/>
    <s v="hardware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s v="USD"/>
    <n v="1337144340"/>
    <n v="1333597555"/>
    <b v="0"/>
    <x v="165"/>
    <b v="1"/>
    <s v="music/indie rock"/>
    <n v="1.1457142857142857"/>
    <s v="Funded"/>
    <n v="72.909090909090907"/>
    <x v="4"/>
    <s v="indie rock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s v="USD"/>
    <n v="1322106796"/>
    <n v="1316919196"/>
    <b v="0"/>
    <x v="44"/>
    <b v="1"/>
    <s v="music/indie rock"/>
    <n v="1.1073333333333333"/>
    <s v="Funded"/>
    <n v="43.710526315789473"/>
    <x v="4"/>
    <s v="indie rock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s v="USD"/>
    <n v="1338830395"/>
    <n v="1336238395"/>
    <b v="0"/>
    <x v="20"/>
    <b v="1"/>
    <s v="music/indie rock"/>
    <n v="1.1333333333333333"/>
    <s v="Funded"/>
    <n v="34"/>
    <x v="4"/>
    <s v="indie rock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s v="USD"/>
    <n v="1399186740"/>
    <n v="1396468782"/>
    <b v="0"/>
    <x v="67"/>
    <b v="1"/>
    <s v="music/indie rock"/>
    <n v="1.0833333333333333"/>
    <s v="Funded"/>
    <n v="70.652173913043484"/>
    <x v="4"/>
    <s v="indie rock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s v="USD"/>
    <n v="1342382587"/>
    <n v="1339790587"/>
    <b v="0"/>
    <x v="183"/>
    <b v="1"/>
    <s v="music/indie rock"/>
    <n v="1.2353333333333334"/>
    <s v="Funded"/>
    <n v="89.301204819277103"/>
    <x v="4"/>
    <s v="indie rock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s v="USD"/>
    <n v="1323838740"/>
    <n v="1321200332"/>
    <b v="0"/>
    <x v="2"/>
    <b v="1"/>
    <s v="music/indie rock"/>
    <n v="1.0069999999999999"/>
    <s v="Funded"/>
    <n v="115.08571428571429"/>
    <x v="4"/>
    <s v="indie rock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s v="USD"/>
    <n v="1315457658"/>
    <n v="1312865658"/>
    <b v="0"/>
    <x v="20"/>
    <b v="1"/>
    <s v="music/indie rock"/>
    <n v="1.0353333333333334"/>
    <s v="Funded"/>
    <n v="62.12"/>
    <x v="4"/>
    <s v="indie rock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s v="USD"/>
    <n v="1284177540"/>
    <n v="1281028152"/>
    <b v="0"/>
    <x v="11"/>
    <b v="1"/>
    <s v="music/indie rock"/>
    <n v="1.1551066666666667"/>
    <s v="Funded"/>
    <n v="46.204266666666669"/>
    <x v="4"/>
    <s v="indie rock"/>
    <x v="2087"/>
    <x v="2088"/>
  </r>
  <r>
    <n v="2089"/>
    <s v="Little Moses EP"/>
    <s v="Little Moses is trying to record their first EP, and we can't do it without your help!"/>
    <n v="2500"/>
    <n v="3010.01"/>
    <x v="0"/>
    <s v="US"/>
    <x v="0"/>
    <s v="USD"/>
    <n v="1375408194"/>
    <n v="1372384194"/>
    <b v="0"/>
    <x v="95"/>
    <b v="1"/>
    <s v="music/indie rock"/>
    <n v="1.2040040000000001"/>
    <s v="Funded"/>
    <n v="48.54854838709678"/>
    <x v="4"/>
    <s v="indie rock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s v="USD"/>
    <n v="1361696955"/>
    <n v="1359104955"/>
    <b v="0"/>
    <x v="322"/>
    <b v="1"/>
    <s v="music/indie rock"/>
    <n v="1.1504037499999999"/>
    <s v="Funded"/>
    <n v="57.520187499999999"/>
    <x v="4"/>
    <s v="indie rock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s v="USD"/>
    <n v="1299009600"/>
    <n v="1294818278"/>
    <b v="0"/>
    <x v="336"/>
    <b v="1"/>
    <s v="music/indie rock"/>
    <n v="1.2046777777777777"/>
    <s v="Funded"/>
    <n v="88.147154471544724"/>
    <x v="4"/>
    <s v="indie rock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s v="USD"/>
    <n v="1318006732"/>
    <n v="1312822732"/>
    <b v="0"/>
    <x v="165"/>
    <b v="1"/>
    <s v="music/indie rock"/>
    <n v="1.0128333333333333"/>
    <s v="Funded"/>
    <n v="110.49090909090908"/>
    <x v="4"/>
    <s v="indie rock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s v="USD"/>
    <n v="1356211832"/>
    <n v="1351024232"/>
    <b v="0"/>
    <x v="23"/>
    <b v="1"/>
    <s v="music/indie rock"/>
    <n v="1.0246666666666666"/>
    <s v="Funded"/>
    <n v="66.826086956521735"/>
    <x v="4"/>
    <s v="indie rock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s v="USD"/>
    <n v="1330916400"/>
    <n v="1327969730"/>
    <b v="0"/>
    <x v="250"/>
    <b v="1"/>
    <s v="music/indie rock"/>
    <n v="1.2054285714285715"/>
    <s v="Funded"/>
    <n v="58.597222222222221"/>
    <x v="4"/>
    <s v="indie rock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s v="USD"/>
    <n v="1317576973"/>
    <n v="1312392973"/>
    <b v="0"/>
    <x v="19"/>
    <b v="1"/>
    <s v="music/indie rock"/>
    <n v="1"/>
    <s v="Funded"/>
    <n v="113.63636363636364"/>
    <x v="4"/>
    <s v="indie rock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s v="USD"/>
    <n v="1351223940"/>
    <n v="1349892735"/>
    <b v="0"/>
    <x v="25"/>
    <b v="1"/>
    <s v="music/indie rock"/>
    <n v="1.0166666666666666"/>
    <s v="Funded"/>
    <n v="43.571428571428569"/>
    <x v="4"/>
    <s v="indie rock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s v="USD"/>
    <n v="1322751735"/>
    <n v="1317564135"/>
    <b v="0"/>
    <x v="44"/>
    <b v="1"/>
    <s v="music/indie rock"/>
    <n v="1"/>
    <s v="Funded"/>
    <n v="78.94736842105263"/>
    <x v="4"/>
    <s v="indie rock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s v="USD"/>
    <n v="1331174635"/>
    <n v="1328582635"/>
    <b v="0"/>
    <x v="58"/>
    <b v="1"/>
    <s v="music/indie rock"/>
    <n v="1.0033333333333334"/>
    <s v="Funded"/>
    <n v="188.125"/>
    <x v="4"/>
    <s v="indie rock"/>
    <x v="2097"/>
    <x v="2098"/>
  </r>
  <r>
    <n v="2099"/>
    <s v="Roosevelt Died."/>
    <s v="Our tour van died, we need help!"/>
    <n v="3000"/>
    <n v="3971"/>
    <x v="0"/>
    <s v="US"/>
    <x v="0"/>
    <s v="USD"/>
    <n v="1435808400"/>
    <n v="1434650084"/>
    <b v="0"/>
    <x v="287"/>
    <b v="1"/>
    <s v="music/indie rock"/>
    <n v="1.3236666666666668"/>
    <s v="Funded"/>
    <n v="63.031746031746032"/>
    <x v="4"/>
    <s v="indie rock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s v="USD"/>
    <n v="1341028740"/>
    <n v="1339704141"/>
    <b v="0"/>
    <x v="74"/>
    <b v="1"/>
    <s v="music/indie rock"/>
    <n v="1.3666666666666667"/>
    <s v="Funded"/>
    <n v="30.37037037037037"/>
    <x v="4"/>
    <s v="indie rock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s v="USD"/>
    <n v="1329104114"/>
    <n v="1323920114"/>
    <b v="0"/>
    <x v="34"/>
    <b v="1"/>
    <s v="music/indie rock"/>
    <n v="1.1325000000000001"/>
    <s v="Funded"/>
    <n v="51.477272727272727"/>
    <x v="4"/>
    <s v="indie rock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s v="USD"/>
    <n v="1304628648"/>
    <n v="1302036648"/>
    <b v="0"/>
    <x v="44"/>
    <b v="1"/>
    <s v="music/indie rock"/>
    <n v="1.36"/>
    <s v="Funded"/>
    <n v="35.789473684210527"/>
    <x v="4"/>
    <s v="indie rock"/>
    <x v="2101"/>
    <x v="2102"/>
  </r>
  <r>
    <n v="2103"/>
    <s v="Matthew Moon's New Album"/>
    <s v="Indie rocker, Matthew Moon, has something to share with you..."/>
    <n v="7777"/>
    <n v="11364"/>
    <x v="0"/>
    <s v="US"/>
    <x v="0"/>
    <s v="USD"/>
    <n v="1352488027"/>
    <n v="1349892427"/>
    <b v="0"/>
    <x v="248"/>
    <b v="1"/>
    <s v="music/indie rock"/>
    <n v="1.4612318374694613"/>
    <s v="Funded"/>
    <n v="98.817391304347822"/>
    <x v="4"/>
    <s v="indie rock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s v="USD"/>
    <n v="1369958400"/>
    <n v="1367286434"/>
    <b v="0"/>
    <x v="77"/>
    <b v="1"/>
    <s v="music/indie rock"/>
    <n v="1.2949999999999999"/>
    <s v="Funded"/>
    <n v="28"/>
    <x v="4"/>
    <s v="indie rock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s v="USD"/>
    <n v="1416542400"/>
    <n v="1415472953"/>
    <b v="0"/>
    <x v="221"/>
    <b v="1"/>
    <s v="music/indie rock"/>
    <n v="2.54"/>
    <s v="Funded"/>
    <n v="51.313131313131315"/>
    <x v="4"/>
    <s v="indie rock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s v="USD"/>
    <n v="1359176974"/>
    <n v="1356584974"/>
    <b v="0"/>
    <x v="34"/>
    <b v="1"/>
    <s v="music/indie rock"/>
    <n v="1.0704545454545455"/>
    <s v="Funded"/>
    <n v="53.522727272727273"/>
    <x v="4"/>
    <s v="indie rock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s v="USD"/>
    <n v="1415815393"/>
    <n v="1413997393"/>
    <b v="0"/>
    <x v="6"/>
    <b v="1"/>
    <s v="music/indie rock"/>
    <n v="1.0773299999999999"/>
    <s v="Funded"/>
    <n v="37.149310344827583"/>
    <x v="4"/>
    <s v="indie rock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s v="USD"/>
    <n v="1347249300"/>
    <n v="1344917580"/>
    <b v="0"/>
    <x v="277"/>
    <b v="1"/>
    <s v="music/indie rock"/>
    <n v="1.0731250000000001"/>
    <s v="Funded"/>
    <n v="89.895287958115176"/>
    <x v="4"/>
    <s v="indie rock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s v="USD"/>
    <n v="1436115617"/>
    <n v="1433523617"/>
    <b v="0"/>
    <x v="244"/>
    <b v="1"/>
    <s v="music/indie rock"/>
    <n v="1.06525"/>
    <s v="Funded"/>
    <n v="106.52500000000001"/>
    <x v="4"/>
    <s v="indie rock"/>
    <x v="2108"/>
    <x v="2109"/>
  </r>
  <r>
    <n v="2110"/>
    <s v="&quot;Vision&quot; - New Album - Brent Brown"/>
    <s v="Brent Brown's breakout new album! Requires help from the record label... You!"/>
    <n v="2000"/>
    <n v="2007"/>
    <x v="0"/>
    <s v="US"/>
    <x v="0"/>
    <s v="USD"/>
    <n v="1401253140"/>
    <n v="1398873969"/>
    <b v="0"/>
    <x v="44"/>
    <b v="1"/>
    <s v="music/indie rock"/>
    <n v="1.0035000000000001"/>
    <s v="Funded"/>
    <n v="52.815789473684212"/>
    <x v="4"/>
    <s v="indie rock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s v="USD"/>
    <n v="1313370000"/>
    <n v="1307594625"/>
    <b v="0"/>
    <x v="70"/>
    <b v="1"/>
    <s v="music/indie rock"/>
    <n v="1.0649999999999999"/>
    <s v="Funded"/>
    <n v="54.615384615384613"/>
    <x v="4"/>
    <s v="indie rock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s v="USD"/>
    <n v="1366064193"/>
    <n v="1364854593"/>
    <b v="0"/>
    <x v="202"/>
    <b v="1"/>
    <s v="music/indie rock"/>
    <n v="1"/>
    <s v="Funded"/>
    <n v="27.272727272727273"/>
    <x v="4"/>
    <s v="indie rock"/>
    <x v="2111"/>
    <x v="2112"/>
  </r>
  <r>
    <n v="2113"/>
    <s v="Summer Underground // Honeycomb LP"/>
    <s v="Help us fund our second full-length album Honeycomb!"/>
    <n v="7000"/>
    <n v="7340"/>
    <x v="0"/>
    <s v="US"/>
    <x v="0"/>
    <s v="USD"/>
    <n v="1411505176"/>
    <n v="1408481176"/>
    <b v="0"/>
    <x v="329"/>
    <b v="1"/>
    <s v="music/indie rock"/>
    <n v="1.0485714285714285"/>
    <s v="Funded"/>
    <n v="68.598130841121488"/>
    <x v="4"/>
    <s v="indie rock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s v="USD"/>
    <n v="1291870740"/>
    <n v="1286480070"/>
    <b v="0"/>
    <x v="206"/>
    <b v="1"/>
    <s v="music/indie rock"/>
    <n v="1.0469999999999999"/>
    <s v="Funded"/>
    <n v="35.612244897959187"/>
    <x v="4"/>
    <s v="indie rock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s v="USD"/>
    <n v="1298167001"/>
    <n v="1295575001"/>
    <b v="0"/>
    <x v="17"/>
    <b v="1"/>
    <s v="music/indie rock"/>
    <n v="2.2566666666666668"/>
    <s v="Funded"/>
    <n v="94.027777777777771"/>
    <x v="4"/>
    <s v="indie rock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s v="USD"/>
    <n v="1349203203"/>
    <n v="1345056003"/>
    <b v="0"/>
    <x v="297"/>
    <b v="1"/>
    <s v="music/indie rock"/>
    <n v="1.0090416666666666"/>
    <s v="Funded"/>
    <n v="526.45652173913038"/>
    <x v="4"/>
    <s v="indie rock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s v="USD"/>
    <n v="1445921940"/>
    <n v="1444699549"/>
    <b v="0"/>
    <x v="2"/>
    <b v="1"/>
    <s v="music/indie rock"/>
    <n v="1.4775"/>
    <s v="Funded"/>
    <n v="50.657142857142858"/>
    <x v="4"/>
    <s v="indie rock"/>
    <x v="2116"/>
    <x v="2117"/>
  </r>
  <r>
    <n v="2118"/>
    <s v="PORCHES. vs. THE U.S.A."/>
    <s v="PORCHES.  and Documentarians tour from New York to San Francisco and back."/>
    <n v="1000"/>
    <n v="1346.11"/>
    <x v="0"/>
    <s v="US"/>
    <x v="0"/>
    <s v="USD"/>
    <n v="1311538136"/>
    <n v="1308946136"/>
    <b v="0"/>
    <x v="57"/>
    <b v="1"/>
    <s v="music/indie rock"/>
    <n v="1.3461099999999999"/>
    <s v="Funded"/>
    <n v="79.182941176470578"/>
    <x v="4"/>
    <s v="indie rock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s v="USD"/>
    <n v="1345086445"/>
    <n v="1342494445"/>
    <b v="0"/>
    <x v="19"/>
    <b v="1"/>
    <s v="music/indie rock"/>
    <n v="1.0075000000000001"/>
    <s v="Funded"/>
    <n v="91.590909090909093"/>
    <x v="4"/>
    <s v="indie rock"/>
    <x v="2118"/>
    <x v="2119"/>
  </r>
  <r>
    <n v="2120"/>
    <s v="Hearty Har Full Length Album"/>
    <s v="&lt;3_x000a_Coming in from outer space. Help Hearty Har record their 1st album!!"/>
    <n v="8000"/>
    <n v="8070.43"/>
    <x v="0"/>
    <s v="US"/>
    <x v="0"/>
    <s v="USD"/>
    <n v="1388617736"/>
    <n v="1384384136"/>
    <b v="0"/>
    <x v="50"/>
    <b v="1"/>
    <s v="music/indie rock"/>
    <n v="1.00880375"/>
    <s v="Funded"/>
    <n v="116.96275362318841"/>
    <x v="4"/>
    <s v="indie rock"/>
    <x v="2119"/>
    <x v="2120"/>
  </r>
  <r>
    <n v="2121"/>
    <s v="Legend of Decay"/>
    <s v="Join us on an epic journey to discover a millennia old secret which will change the world forever."/>
    <n v="50000"/>
    <n v="284"/>
    <x v="2"/>
    <s v="CH"/>
    <x v="16"/>
    <s v="CHF"/>
    <n v="1484156948"/>
    <n v="1481564948"/>
    <b v="0"/>
    <x v="73"/>
    <b v="0"/>
    <s v="games/video games"/>
    <n v="5.6800000000000002E-3"/>
    <s v="Not Funded"/>
    <n v="28.4"/>
    <x v="6"/>
    <s v="video games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4"/>
    <s v="MXN"/>
    <n v="1483773169"/>
    <n v="1481181169"/>
    <b v="0"/>
    <x v="83"/>
    <b v="0"/>
    <s v="games/video games"/>
    <n v="3.875E-3"/>
    <s v="Not Funded"/>
    <n v="103.33333333333333"/>
    <x v="6"/>
    <s v="video games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s v="USD"/>
    <n v="1268636340"/>
    <n v="1263982307"/>
    <b v="0"/>
    <x v="81"/>
    <b v="0"/>
    <s v="games/video games"/>
    <n v="0.1"/>
    <s v="Not Funded"/>
    <n v="10"/>
    <x v="6"/>
    <s v="video games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s v="USD"/>
    <n v="1291093200"/>
    <n v="1286930435"/>
    <b v="0"/>
    <x v="81"/>
    <b v="0"/>
    <s v="games/video games"/>
    <n v="0.10454545454545454"/>
    <s v="Not Funded"/>
    <n v="23"/>
    <x v="6"/>
    <s v="video games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s v="USD"/>
    <n v="1438734833"/>
    <n v="1436142833"/>
    <b v="0"/>
    <x v="74"/>
    <b v="0"/>
    <s v="games/video games"/>
    <n v="1.4200000000000001E-2"/>
    <s v="Not Funded"/>
    <n v="31.555555555555557"/>
    <x v="6"/>
    <s v="video games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s v="USD"/>
    <n v="1418080887"/>
    <n v="1415488887"/>
    <b v="0"/>
    <x v="84"/>
    <b v="0"/>
    <s v="games/video games"/>
    <n v="5.0000000000000001E-4"/>
    <s v="Not Funded"/>
    <n v="5"/>
    <x v="6"/>
    <s v="video games"/>
    <x v="2125"/>
    <x v="2126"/>
  </r>
  <r>
    <n v="2127"/>
    <s v="Three Monkeys - Part 1: Into the Abyss"/>
    <s v="Three Monkeys is an audio adventure game for PC."/>
    <n v="28000"/>
    <n v="8076"/>
    <x v="2"/>
    <s v="GB"/>
    <x v="1"/>
    <s v="GBP"/>
    <n v="1426158463"/>
    <n v="1423570063"/>
    <b v="0"/>
    <x v="163"/>
    <b v="0"/>
    <s v="games/video games"/>
    <n v="0.28842857142857142"/>
    <s v="Not Funded"/>
    <n v="34.220338983050844"/>
    <x v="6"/>
    <s v="video games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s v="CAD"/>
    <n v="1411324369"/>
    <n v="1406140369"/>
    <b v="0"/>
    <x v="29"/>
    <b v="0"/>
    <s v="games/video games"/>
    <n v="1.6666666666666668E-3"/>
    <s v="Not Funded"/>
    <n v="25"/>
    <x v="6"/>
    <s v="video games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s v="USD"/>
    <n v="1457570100"/>
    <n v="1454978100"/>
    <b v="0"/>
    <x v="8"/>
    <b v="0"/>
    <s v="games/video games"/>
    <n v="0.11799999999999999"/>
    <s v="Not Funded"/>
    <n v="19.666666666666668"/>
    <x v="6"/>
    <s v="video games"/>
    <x v="2128"/>
    <x v="2129"/>
  </r>
  <r>
    <n v="2130"/>
    <s v="Wondrous Adventures: A Kid's Game"/>
    <s v="You are the hero tasked to save your home from the villainous Sanword."/>
    <n v="42000"/>
    <n v="85"/>
    <x v="2"/>
    <s v="US"/>
    <x v="0"/>
    <s v="USD"/>
    <n v="1408154663"/>
    <n v="1405130663"/>
    <b v="0"/>
    <x v="80"/>
    <b v="0"/>
    <s v="games/video games"/>
    <n v="2.0238095238095236E-3"/>
    <s v="Not Funded"/>
    <n v="21.25"/>
    <x v="6"/>
    <s v="video games"/>
    <x v="2129"/>
    <x v="2130"/>
  </r>
  <r>
    <n v="2131"/>
    <s v="Scout's Honor"/>
    <s v="From frightened girl to empowered woman, Scout's Honor is a tale about facing your fears and overcoming odds."/>
    <n v="500"/>
    <n v="25"/>
    <x v="2"/>
    <s v="US"/>
    <x v="0"/>
    <s v="USD"/>
    <n v="1436677091"/>
    <n v="1434085091"/>
    <b v="0"/>
    <x v="83"/>
    <b v="0"/>
    <s v="games/video games"/>
    <n v="0.05"/>
    <s v="Not Funded"/>
    <n v="8.3333333333333339"/>
    <x v="6"/>
    <s v="video games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s v="USD"/>
    <n v="1391427692"/>
    <n v="1388835692"/>
    <b v="0"/>
    <x v="221"/>
    <b v="0"/>
    <s v="games/video games"/>
    <n v="2.1129899999999997E-2"/>
    <s v="Not Funded"/>
    <n v="21.34333333333333"/>
    <x v="6"/>
    <s v="video games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s v="USD"/>
    <n v="1303628340"/>
    <n v="1300328399"/>
    <b v="0"/>
    <x v="83"/>
    <b v="0"/>
    <s v="games/video games"/>
    <n v="1.6E-2"/>
    <s v="Not Funded"/>
    <n v="5.333333333333333"/>
    <x v="6"/>
    <s v="video games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s v="USD"/>
    <n v="1367097391"/>
    <n v="1364505391"/>
    <b v="0"/>
    <x v="83"/>
    <b v="0"/>
    <s v="games/video games"/>
    <n v="1.7333333333333333E-2"/>
    <s v="Not Funded"/>
    <n v="34.666666666666664"/>
    <x v="6"/>
    <s v="video games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s v="USD"/>
    <n v="1349392033"/>
    <n v="1346800033"/>
    <b v="0"/>
    <x v="19"/>
    <b v="0"/>
    <s v="games/video games"/>
    <n v="9.5600000000000004E-2"/>
    <s v="Not Funded"/>
    <n v="21.727272727272727"/>
    <x v="6"/>
    <s v="video games"/>
    <x v="2134"/>
    <x v="2135"/>
  </r>
  <r>
    <n v="2136"/>
    <s v="Dark Paradise"/>
    <s v="A dark and twisted game with physiological madness and corruption as a man becomes the ultimate bio weapon."/>
    <n v="80000"/>
    <n v="47.69"/>
    <x v="2"/>
    <s v="US"/>
    <x v="0"/>
    <s v="USD"/>
    <n v="1382184786"/>
    <n v="1379592786"/>
    <b v="0"/>
    <x v="80"/>
    <b v="0"/>
    <s v="games/video games"/>
    <n v="5.9612499999999998E-4"/>
    <s v="Not Funded"/>
    <n v="11.922499999999999"/>
    <x v="6"/>
    <s v="video games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s v="CAD"/>
    <n v="1417804229"/>
    <n v="1415212229"/>
    <b v="0"/>
    <x v="408"/>
    <b v="0"/>
    <s v="games/video games"/>
    <n v="0.28405999999999998"/>
    <s v="Not Funded"/>
    <n v="26.59737827715356"/>
    <x v="6"/>
    <s v="video games"/>
    <x v="2136"/>
    <x v="2137"/>
  </r>
  <r>
    <n v="2138"/>
    <s v="Tales Of Tameria - Dawning Light"/>
    <s v="A game with a mixture of a few genres from RPG, Simulation and to adventure elements."/>
    <n v="1000"/>
    <n v="128"/>
    <x v="2"/>
    <s v="GB"/>
    <x v="1"/>
    <s v="GBP"/>
    <n v="1383959939"/>
    <n v="1381364339"/>
    <b v="0"/>
    <x v="8"/>
    <b v="0"/>
    <s v="games/video games"/>
    <n v="0.128"/>
    <s v="Not Funded"/>
    <n v="10.666666666666666"/>
    <x v="6"/>
    <s v="video games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s v="USD"/>
    <n v="1478196008"/>
    <n v="1475604008"/>
    <b v="0"/>
    <x v="66"/>
    <b v="0"/>
    <s v="games/video games"/>
    <n v="5.4199999999999998E-2"/>
    <s v="Not Funded"/>
    <n v="29.035714285714285"/>
    <x v="6"/>
    <s v="video games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s v="USD"/>
    <n v="1357934424"/>
    <n v="1355342424"/>
    <b v="0"/>
    <x v="202"/>
    <b v="0"/>
    <s v="games/video games"/>
    <n v="1.1199999999999999E-3"/>
    <s v="Not Funded"/>
    <n v="50.909090909090907"/>
    <x v="6"/>
    <s v="video games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s v="USD"/>
    <n v="1415947159"/>
    <n v="1413351559"/>
    <b v="0"/>
    <x v="78"/>
    <b v="0"/>
    <s v="games/video games"/>
    <n v="0"/>
    <s v="Not Funded"/>
    <e v="#DIV/0!"/>
    <x v="6"/>
    <s v="video games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12"/>
    <s v="EUR"/>
    <n v="1451494210"/>
    <n v="1449075010"/>
    <b v="0"/>
    <x v="8"/>
    <b v="0"/>
    <s v="games/video games"/>
    <n v="5.7238095238095241E-2"/>
    <s v="Not Funded"/>
    <n v="50.083333333333336"/>
    <x v="6"/>
    <s v="video games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s v="USD"/>
    <n v="1279738800"/>
    <n v="1275599812"/>
    <b v="0"/>
    <x v="81"/>
    <b v="0"/>
    <s v="games/video games"/>
    <n v="0.1125"/>
    <s v="Not Funded"/>
    <n v="45"/>
    <x v="6"/>
    <s v="video games"/>
    <x v="2142"/>
    <x v="2143"/>
  </r>
  <r>
    <n v="2144"/>
    <s v="Project Starborn"/>
    <s v="A thousand community-built sandbox games (and more!) with a fully-customizable game engine."/>
    <n v="35500"/>
    <n v="607"/>
    <x v="2"/>
    <s v="US"/>
    <x v="0"/>
    <s v="USD"/>
    <n v="1379164040"/>
    <n v="1376399240"/>
    <b v="0"/>
    <x v="54"/>
    <b v="0"/>
    <s v="games/video games"/>
    <n v="1.7098591549295775E-2"/>
    <s v="Not Funded"/>
    <n v="25.291666666666668"/>
    <x v="6"/>
    <s v="video games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s v="USD"/>
    <n v="1385534514"/>
    <n v="1382938914"/>
    <b v="0"/>
    <x v="30"/>
    <b v="0"/>
    <s v="games/video games"/>
    <n v="0.30433333333333334"/>
    <s v="Not Funded"/>
    <n v="51.292134831460672"/>
    <x v="6"/>
    <s v="video games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s v="USD"/>
    <n v="1455207510"/>
    <n v="1453997910"/>
    <b v="0"/>
    <x v="29"/>
    <b v="0"/>
    <s v="games/video games"/>
    <n v="2.0000000000000001E-4"/>
    <s v="Not Funded"/>
    <n v="1"/>
    <x v="6"/>
    <s v="video games"/>
    <x v="2145"/>
    <x v="2146"/>
  </r>
  <r>
    <n v="2147"/>
    <s v="Johnny Rocketfingers 3"/>
    <s v="A Point and Click Adventure on Steroids."/>
    <n v="390000"/>
    <n v="2716"/>
    <x v="2"/>
    <s v="US"/>
    <x v="0"/>
    <s v="USD"/>
    <n v="1416125148"/>
    <n v="1413356748"/>
    <b v="0"/>
    <x v="165"/>
    <b v="0"/>
    <s v="games/video games"/>
    <n v="6.9641025641025639E-3"/>
    <s v="Not Funded"/>
    <n v="49.381818181818183"/>
    <x v="6"/>
    <s v="video games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s v="GB"/>
    <x v="1"/>
    <s v="GBP"/>
    <n v="1427992582"/>
    <n v="1425404182"/>
    <b v="0"/>
    <x v="84"/>
    <b v="0"/>
    <s v="games/video games"/>
    <n v="0.02"/>
    <s v="Not Funded"/>
    <n v="1"/>
    <x v="6"/>
    <s v="video games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s v="USD"/>
    <n v="1280534400"/>
    <n v="1277512556"/>
    <b v="0"/>
    <x v="78"/>
    <b v="0"/>
    <s v="games/video games"/>
    <n v="0"/>
    <s v="Not Funded"/>
    <e v="#DIV/0!"/>
    <x v="6"/>
    <s v="video games"/>
    <x v="2148"/>
    <x v="2149"/>
  </r>
  <r>
    <n v="2150"/>
    <s v="The Unknown Door"/>
    <s v="A pixel styled open world detective game."/>
    <n v="50000"/>
    <n v="405"/>
    <x v="2"/>
    <s v="NO"/>
    <x v="10"/>
    <s v="NOK"/>
    <n v="1468392599"/>
    <n v="1465800599"/>
    <b v="0"/>
    <x v="80"/>
    <b v="0"/>
    <s v="games/video games"/>
    <n v="8.0999999999999996E-3"/>
    <s v="Not Funded"/>
    <n v="101.25"/>
    <x v="6"/>
    <s v="video games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s v="USD"/>
    <n v="1467231614"/>
    <n v="1464639614"/>
    <b v="0"/>
    <x v="79"/>
    <b v="0"/>
    <s v="games/video games"/>
    <n v="2.6222222222222224E-3"/>
    <s v="Not Funded"/>
    <n v="19.666666666666668"/>
    <x v="6"/>
    <s v="video games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s v="USD"/>
    <n v="1394909909"/>
    <n v="1392321509"/>
    <b v="0"/>
    <x v="80"/>
    <b v="0"/>
    <s v="games/video games"/>
    <n v="1.6666666666666668E-3"/>
    <s v="Not Funded"/>
    <n v="12.5"/>
    <x v="6"/>
    <s v="video games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s v="USD"/>
    <n v="1420876740"/>
    <n v="1417470718"/>
    <b v="0"/>
    <x v="80"/>
    <b v="0"/>
    <s v="games/video games"/>
    <n v="9.1244548809124457E-5"/>
    <s v="Not Funded"/>
    <n v="8.5"/>
    <x v="6"/>
    <s v="video games"/>
    <x v="2152"/>
    <x v="2153"/>
  </r>
  <r>
    <n v="2154"/>
    <s v="Demigods - Rise of the Children - Part 1 (Design)"/>
    <s v="A Real Time Strategy game based on Greek mythology in a fictional world."/>
    <n v="250"/>
    <n v="2"/>
    <x v="2"/>
    <s v="US"/>
    <x v="0"/>
    <s v="USD"/>
    <n v="1390921827"/>
    <n v="1389193827"/>
    <b v="0"/>
    <x v="84"/>
    <b v="0"/>
    <s v="games/video games"/>
    <n v="8.0000000000000002E-3"/>
    <s v="Not Funded"/>
    <n v="1"/>
    <x v="6"/>
    <s v="video games"/>
    <x v="2153"/>
    <x v="2154"/>
  </r>
  <r>
    <n v="2155"/>
    <s v="VoxelMaze"/>
    <s v="A Level Editor, Turned up to eleven. Infinite creativity in one package, solo or with up to 16 of your friends."/>
    <n v="5000"/>
    <n v="115"/>
    <x v="2"/>
    <s v="GB"/>
    <x v="1"/>
    <s v="GBP"/>
    <n v="1459443385"/>
    <n v="1456854985"/>
    <b v="0"/>
    <x v="81"/>
    <b v="0"/>
    <s v="games/video games"/>
    <n v="2.3E-2"/>
    <s v="Not Funded"/>
    <n v="23"/>
    <x v="6"/>
    <s v="video games"/>
    <x v="2154"/>
    <x v="2155"/>
  </r>
  <r>
    <n v="2156"/>
    <s v="Beyond Black Space"/>
    <s v="Captain and manage your ship along with your crew in this deep space adventure! (PC/Linux/Mac)"/>
    <n v="56000"/>
    <n v="1493"/>
    <x v="2"/>
    <s v="US"/>
    <x v="0"/>
    <s v="USD"/>
    <n v="1379363406"/>
    <n v="1375475406"/>
    <b v="0"/>
    <x v="183"/>
    <b v="0"/>
    <s v="games/video games"/>
    <n v="2.6660714285714284E-2"/>
    <s v="Not Funded"/>
    <n v="17.987951807228917"/>
    <x v="6"/>
    <s v="video games"/>
    <x v="2155"/>
    <x v="2156"/>
  </r>
  <r>
    <n v="2157"/>
    <s v="Nin"/>
    <s v="Gamers and 90's fans unite in this small tale of epic proportions!"/>
    <n v="75000"/>
    <n v="21144"/>
    <x v="2"/>
    <s v="US"/>
    <x v="0"/>
    <s v="USD"/>
    <n v="1482479940"/>
    <n v="1479684783"/>
    <b v="0"/>
    <x v="7"/>
    <b v="0"/>
    <s v="games/video games"/>
    <n v="0.28192"/>
    <s v="Not Funded"/>
    <n v="370.94736842105266"/>
    <x v="6"/>
    <s v="video games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s v="USD"/>
    <n v="1360009774"/>
    <n v="1356121774"/>
    <b v="0"/>
    <x v="409"/>
    <b v="0"/>
    <s v="games/video games"/>
    <n v="6.5900366666666668E-2"/>
    <s v="Not Funded"/>
    <n v="63.569485530546629"/>
    <x v="6"/>
    <s v="video games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s v="USD"/>
    <n v="1310837574"/>
    <n v="1308245574"/>
    <b v="0"/>
    <x v="84"/>
    <b v="0"/>
    <s v="games/video games"/>
    <n v="7.2222222222222219E-3"/>
    <s v="Not Funded"/>
    <n v="13"/>
    <x v="6"/>
    <s v="video games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s v="USD"/>
    <n v="1337447105"/>
    <n v="1334855105"/>
    <b v="0"/>
    <x v="38"/>
    <b v="0"/>
    <s v="games/video games"/>
    <n v="8.5000000000000006E-3"/>
    <s v="Not Funded"/>
    <n v="5.3125"/>
    <x v="6"/>
    <s v="video games"/>
    <x v="2159"/>
    <x v="2160"/>
  </r>
  <r>
    <n v="2161"/>
    <s v="CallMeGhost DEBUT ALBUM preorder!"/>
    <s v="We're trying to fund hard copies of our debut album!"/>
    <n v="400"/>
    <n v="463"/>
    <x v="0"/>
    <s v="US"/>
    <x v="0"/>
    <s v="USD"/>
    <n v="1443040059"/>
    <n v="1440448059"/>
    <b v="0"/>
    <x v="62"/>
    <b v="1"/>
    <s v="music/rock"/>
    <n v="1.1575"/>
    <s v="Funded"/>
    <n v="35.615384615384613"/>
    <x v="4"/>
    <s v="rock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s v="USD"/>
    <n v="1406226191"/>
    <n v="1403547791"/>
    <b v="0"/>
    <x v="6"/>
    <b v="1"/>
    <s v="music/rock"/>
    <n v="1.1226666666666667"/>
    <s v="Funded"/>
    <n v="87.103448275862064"/>
    <x v="4"/>
    <s v="rock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s v="USD"/>
    <n v="1433735400"/>
    <n v="1429306520"/>
    <b v="0"/>
    <x v="34"/>
    <b v="1"/>
    <s v="music/rock"/>
    <n v="1.3220000000000001"/>
    <s v="Funded"/>
    <n v="75.11363636363636"/>
    <x v="4"/>
    <s v="rock"/>
    <x v="2162"/>
    <x v="2163"/>
  </r>
  <r>
    <n v="2164"/>
    <s v="Rosaline debut record"/>
    <s v="South Florida roots country/rock outfit's long awaited debut record"/>
    <n v="5500"/>
    <n v="5645"/>
    <x v="0"/>
    <s v="US"/>
    <x v="0"/>
    <s v="USD"/>
    <n v="1466827140"/>
    <n v="1464196414"/>
    <b v="0"/>
    <x v="183"/>
    <b v="1"/>
    <s v="music/rock"/>
    <n v="1.0263636363636364"/>
    <s v="Funded"/>
    <n v="68.01204819277109"/>
    <x v="4"/>
    <s v="rock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6"/>
    <s v="EUR"/>
    <n v="1460127635"/>
    <n v="1457539235"/>
    <b v="0"/>
    <x v="27"/>
    <b v="1"/>
    <s v="music/rock"/>
    <n v="1.3864000000000001"/>
    <s v="Funded"/>
    <n v="29.623931623931625"/>
    <x v="4"/>
    <s v="rock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s v="USD"/>
    <n v="1417813618"/>
    <n v="1413922018"/>
    <b v="0"/>
    <x v="58"/>
    <b v="1"/>
    <s v="music/rock"/>
    <n v="1.466"/>
    <s v="Funded"/>
    <n v="91.625"/>
    <x v="4"/>
    <s v="rock"/>
    <x v="2165"/>
    <x v="2166"/>
  </r>
  <r>
    <n v="2167"/>
    <s v="Planes and Planets needs to get their EP finished!!"/>
    <s v="We need YOUR HELP to take one more step to this make release sound amazing!"/>
    <n v="150"/>
    <n v="180"/>
    <x v="0"/>
    <s v="US"/>
    <x v="0"/>
    <s v="USD"/>
    <n v="1347672937"/>
    <n v="1346463337"/>
    <b v="0"/>
    <x v="22"/>
    <b v="1"/>
    <s v="music/rock"/>
    <n v="1.2"/>
    <s v="Funded"/>
    <n v="22.5"/>
    <x v="4"/>
    <s v="rock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s v="USD"/>
    <n v="1486702800"/>
    <n v="1484058261"/>
    <b v="0"/>
    <x v="158"/>
    <b v="1"/>
    <s v="music/rock"/>
    <n v="1.215816111111111"/>
    <s v="Funded"/>
    <n v="64.366735294117646"/>
    <x v="4"/>
    <s v="rock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s v="USD"/>
    <n v="1488473351"/>
    <n v="1488214151"/>
    <b v="0"/>
    <x v="63"/>
    <b v="1"/>
    <s v="music/rock"/>
    <n v="1"/>
    <s v="Funded"/>
    <n v="21.857142857142858"/>
    <x v="4"/>
    <s v="rock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s v="US"/>
    <x v="0"/>
    <s v="USD"/>
    <n v="1440266422"/>
    <n v="1436810422"/>
    <b v="0"/>
    <x v="10"/>
    <b v="1"/>
    <s v="music/rock"/>
    <n v="1.8085714285714285"/>
    <s v="Funded"/>
    <n v="33.315789473684212"/>
    <x v="4"/>
    <s v="rock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s v="USD"/>
    <n v="1434949200"/>
    <n v="1431903495"/>
    <b v="0"/>
    <x v="5"/>
    <b v="1"/>
    <s v="music/rock"/>
    <n v="1.0607500000000001"/>
    <s v="Funded"/>
    <n v="90.276595744680847"/>
    <x v="4"/>
    <s v="rock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s v="USD"/>
    <n v="1429365320"/>
    <n v="1426773320"/>
    <b v="0"/>
    <x v="62"/>
    <b v="1"/>
    <s v="music/rock"/>
    <n v="1"/>
    <s v="Funded"/>
    <n v="76.92307692307692"/>
    <x v="4"/>
    <s v="rock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s v="USD"/>
    <n v="1378785540"/>
    <n v="1376066243"/>
    <b v="0"/>
    <x v="240"/>
    <b v="1"/>
    <s v="music/rock"/>
    <n v="1.2692857142857144"/>
    <s v="Funded"/>
    <n v="59.233333333333334"/>
    <x v="4"/>
    <s v="rock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s v="GBP"/>
    <n v="1462453307"/>
    <n v="1459861307"/>
    <b v="0"/>
    <x v="287"/>
    <b v="1"/>
    <s v="music/rock"/>
    <n v="1.0297499999999999"/>
    <s v="Funded"/>
    <n v="65.38095238095238"/>
    <x v="4"/>
    <s v="rock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s v="USD"/>
    <n v="1469059986"/>
    <n v="1468455186"/>
    <b v="0"/>
    <x v="55"/>
    <b v="1"/>
    <s v="music/rock"/>
    <n v="2.5"/>
    <s v="Funded"/>
    <n v="67.307692307692307"/>
    <x v="4"/>
    <s v="rock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s v="USD"/>
    <n v="1430579509"/>
    <n v="1427987509"/>
    <b v="0"/>
    <x v="26"/>
    <b v="1"/>
    <s v="music/rock"/>
    <n v="1.2602"/>
    <s v="Funded"/>
    <n v="88.74647887323944"/>
    <x v="4"/>
    <s v="rock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s v="USD"/>
    <n v="1465192867"/>
    <n v="1463032867"/>
    <b v="0"/>
    <x v="44"/>
    <b v="1"/>
    <s v="music/rock"/>
    <n v="1.0012000000000001"/>
    <s v="Funded"/>
    <n v="65.868421052631575"/>
    <x v="4"/>
    <s v="rock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s v="USD"/>
    <n v="1484752597"/>
    <n v="1482160597"/>
    <b v="0"/>
    <x v="410"/>
    <b v="1"/>
    <s v="music/rock"/>
    <n v="1.3864000000000001"/>
    <s v="Funded"/>
    <n v="40.349243306169967"/>
    <x v="4"/>
    <s v="rock"/>
    <x v="2177"/>
    <x v="2178"/>
  </r>
  <r>
    <n v="2179"/>
    <s v="Woodhouse EP"/>
    <s v="Woodhouse is making an EP!  If you are a fan of whiskey and loud guitars, contribute to the cause!"/>
    <n v="1000"/>
    <n v="1614"/>
    <x v="0"/>
    <s v="US"/>
    <x v="0"/>
    <s v="USD"/>
    <n v="1428725192"/>
    <n v="1426133192"/>
    <b v="0"/>
    <x v="64"/>
    <b v="1"/>
    <s v="music/rock"/>
    <n v="1.6140000000000001"/>
    <s v="Funded"/>
    <n v="76.857142857142861"/>
    <x v="4"/>
    <s v="rock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x v="0"/>
    <s v="USD"/>
    <n v="1447434268"/>
    <n v="1443801868"/>
    <b v="0"/>
    <x v="76"/>
    <b v="1"/>
    <s v="music/rock"/>
    <n v="1.071842"/>
    <s v="Funded"/>
    <n v="68.707820512820518"/>
    <x v="4"/>
    <s v="rock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s v="USD"/>
    <n v="1487635653"/>
    <n v="1486426053"/>
    <b v="0"/>
    <x v="28"/>
    <b v="1"/>
    <s v="games/tabletop games"/>
    <n v="1.5309999999999999"/>
    <s v="Funded"/>
    <n v="57.773584905660378"/>
    <x v="6"/>
    <s v="tabletop games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s v="CAD"/>
    <n v="1412285825"/>
    <n v="1409261825"/>
    <b v="0"/>
    <x v="289"/>
    <b v="1"/>
    <s v="games/tabletop games"/>
    <n v="5.2416666666666663"/>
    <s v="Funded"/>
    <n v="44.171348314606739"/>
    <x v="6"/>
    <s v="tabletop games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s v="USD"/>
    <n v="1486616400"/>
    <n v="1484037977"/>
    <b v="0"/>
    <x v="411"/>
    <b v="1"/>
    <s v="games/tabletop games"/>
    <n v="4.8927777777777779"/>
    <s v="Funded"/>
    <n v="31.566308243727597"/>
    <x v="6"/>
    <s v="tabletop games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s v="USD"/>
    <n v="1453737600"/>
    <n v="1452530041"/>
    <b v="1"/>
    <x v="161"/>
    <b v="1"/>
    <s v="games/tabletop games"/>
    <n v="2.8473999999999999"/>
    <s v="Funded"/>
    <n v="107.04511278195488"/>
    <x v="6"/>
    <s v="tabletop games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s v="GBP"/>
    <n v="1364286239"/>
    <n v="1360830239"/>
    <b v="0"/>
    <x v="412"/>
    <b v="1"/>
    <s v="games/tabletop games"/>
    <n v="18.569700000000001"/>
    <s v="Funded"/>
    <n v="149.03451043338683"/>
    <x v="6"/>
    <s v="tabletop games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x v="0"/>
    <s v="USD"/>
    <n v="1473213600"/>
    <n v="1470062743"/>
    <b v="0"/>
    <x v="413"/>
    <b v="1"/>
    <s v="games/tabletop games"/>
    <n v="1.0967499999999999"/>
    <s v="Funded"/>
    <n v="55.956632653061227"/>
    <x v="6"/>
    <s v="tabletop games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s v="USD"/>
    <n v="1428033540"/>
    <n v="1425531666"/>
    <b v="1"/>
    <x v="414"/>
    <b v="1"/>
    <s v="games/tabletop games"/>
    <n v="10.146425000000001"/>
    <s v="Funded"/>
    <n v="56.970381807973048"/>
    <x v="6"/>
    <s v="tabletop games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s v="AUD"/>
    <n v="1477414800"/>
    <n v="1474380241"/>
    <b v="0"/>
    <x v="415"/>
    <b v="1"/>
    <s v="games/tabletop games"/>
    <n v="4.1217692027666546"/>
    <s v="Funded"/>
    <n v="44.056420233463037"/>
    <x v="6"/>
    <s v="tabletop games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s v="GBP"/>
    <n v="1461276000"/>
    <n v="1460055300"/>
    <b v="0"/>
    <x v="106"/>
    <b v="1"/>
    <s v="games/tabletop games"/>
    <n v="5.0324999999999998"/>
    <s v="Funded"/>
    <n v="68.625"/>
    <x v="6"/>
    <s v="tabletop games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s v="USD"/>
    <n v="1458716340"/>
    <n v="1455721204"/>
    <b v="0"/>
    <x v="416"/>
    <b v="1"/>
    <s v="games/tabletop games"/>
    <n v="1.8461052631578947"/>
    <s v="Funded"/>
    <n v="65.318435754189949"/>
    <x v="6"/>
    <s v="tabletop games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s v="GBP"/>
    <n v="1487102427"/>
    <n v="1486065627"/>
    <b v="0"/>
    <x v="20"/>
    <b v="1"/>
    <s v="games/tabletop games"/>
    <n v="1.1973333333333334"/>
    <s v="Funded"/>
    <n v="35.92"/>
    <x v="6"/>
    <s v="tabletop games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s v="GBP"/>
    <n v="1481842800"/>
    <n v="1479414344"/>
    <b v="0"/>
    <x v="417"/>
    <b v="1"/>
    <s v="games/tabletop games"/>
    <n v="10.812401666666668"/>
    <s v="Funded"/>
    <n v="40.070667078443485"/>
    <x v="6"/>
    <s v="tabletop games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s v="USD"/>
    <n v="1479704340"/>
    <n v="1477043072"/>
    <b v="0"/>
    <x v="418"/>
    <b v="1"/>
    <s v="games/tabletop games"/>
    <n v="4.5237333333333334"/>
    <s v="Funded"/>
    <n v="75.647714604236342"/>
    <x v="6"/>
    <s v="tabletop games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s v="USD"/>
    <n v="1459012290"/>
    <n v="1456423890"/>
    <b v="0"/>
    <x v="419"/>
    <b v="1"/>
    <s v="games/tabletop games"/>
    <n v="5.3737000000000004"/>
    <s v="Funded"/>
    <n v="61.203872437357631"/>
    <x v="6"/>
    <s v="tabletop games"/>
    <x v="2193"/>
    <x v="2194"/>
  </r>
  <r>
    <n v="2195"/>
    <s v="Purgatoria: City of Angels"/>
    <s v="A gritty, noir tabletop RPG with a fast-paced combo-based battle system."/>
    <n v="4600"/>
    <n v="5535"/>
    <x v="0"/>
    <s v="US"/>
    <x v="0"/>
    <s v="USD"/>
    <n v="1439317900"/>
    <n v="1436725900"/>
    <b v="0"/>
    <x v="248"/>
    <b v="1"/>
    <s v="games/tabletop games"/>
    <n v="1.2032608695652174"/>
    <s v="Funded"/>
    <n v="48.130434782608695"/>
    <x v="6"/>
    <s v="tabletop games"/>
    <x v="2194"/>
    <x v="2195"/>
  </r>
  <r>
    <n v="2196"/>
    <s v="LACORSA Grand Prix Game (relaunch)"/>
    <s v="Race your friends in style with this classic Grand Prix game."/>
    <n v="14000"/>
    <n v="15937"/>
    <x v="0"/>
    <s v="US"/>
    <x v="0"/>
    <s v="USD"/>
    <n v="1480662000"/>
    <n v="1478000502"/>
    <b v="0"/>
    <x v="302"/>
    <b v="1"/>
    <s v="games/tabletop games"/>
    <n v="1.1383571428571428"/>
    <s v="Funded"/>
    <n v="68.106837606837601"/>
    <x v="6"/>
    <s v="tabletop games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s v="USD"/>
    <n v="1425132059"/>
    <n v="1422540059"/>
    <b v="0"/>
    <x v="420"/>
    <b v="1"/>
    <s v="games/tabletop games"/>
    <n v="9.5103109999999997"/>
    <s v="Funded"/>
    <n v="65.891300230946882"/>
    <x v="6"/>
    <s v="tabletop games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s v="USD"/>
    <n v="1447507200"/>
    <n v="1444911600"/>
    <b v="0"/>
    <x v="421"/>
    <b v="1"/>
    <s v="games/tabletop games"/>
    <n v="1.3289249999999999"/>
    <s v="Funded"/>
    <n v="81.654377880184327"/>
    <x v="6"/>
    <s v="tabletop games"/>
    <x v="2197"/>
    <x v="2198"/>
  </r>
  <r>
    <n v="2199"/>
    <s v="Decadolo. Flip it!"/>
    <s v="A new strategic board game designed to flip out your opponent."/>
    <n v="9000"/>
    <n v="13228"/>
    <x v="0"/>
    <s v="IE"/>
    <x v="17"/>
    <s v="EUR"/>
    <n v="1444903198"/>
    <n v="1442311198"/>
    <b v="1"/>
    <x v="140"/>
    <b v="1"/>
    <s v="games/tabletop games"/>
    <n v="1.4697777777777778"/>
    <s v="Funded"/>
    <n v="52.701195219123505"/>
    <x v="6"/>
    <s v="tabletop games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s v="GBP"/>
    <n v="1436151600"/>
    <n v="1433775668"/>
    <b v="0"/>
    <x v="40"/>
    <b v="1"/>
    <s v="games/tabletop games"/>
    <n v="5.4215"/>
    <s v="Funded"/>
    <n v="41.228136882129277"/>
    <x v="6"/>
    <s v="tabletop games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s v="GBP"/>
    <n v="1358367565"/>
    <n v="1357157965"/>
    <b v="0"/>
    <x v="33"/>
    <b v="1"/>
    <s v="music/electronic music"/>
    <n v="3.8271818181818182"/>
    <s v="Funded"/>
    <n v="15.035357142857142"/>
    <x v="4"/>
    <s v="electronic music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s v="USD"/>
    <n v="1351801368"/>
    <n v="1349209368"/>
    <b v="0"/>
    <x v="422"/>
    <b v="1"/>
    <s v="music/electronic music"/>
    <n v="7.0418124999999998"/>
    <s v="Funded"/>
    <n v="39.066920943134534"/>
    <x v="4"/>
    <s v="electronic music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s v="CAD"/>
    <n v="1443127082"/>
    <n v="1440535082"/>
    <b v="0"/>
    <x v="133"/>
    <b v="1"/>
    <s v="music/electronic music"/>
    <n v="1.0954999999999999"/>
    <s v="Funded"/>
    <n v="43.82"/>
    <x v="4"/>
    <s v="electronic music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s v="USD"/>
    <n v="1362814119"/>
    <n v="1360222119"/>
    <b v="0"/>
    <x v="196"/>
    <b v="1"/>
    <s v="music/electronic music"/>
    <n v="1.3286666666666667"/>
    <s v="Funded"/>
    <n v="27.301369863013697"/>
    <x v="4"/>
    <s v="electronic music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s v="USD"/>
    <n v="1338579789"/>
    <n v="1335987789"/>
    <b v="0"/>
    <x v="74"/>
    <b v="1"/>
    <s v="music/electronic music"/>
    <n v="1.52"/>
    <s v="Funded"/>
    <n v="42.222222222222221"/>
    <x v="4"/>
    <s v="electronic music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s v="USD"/>
    <n v="1334556624"/>
    <n v="1333001424"/>
    <b v="0"/>
    <x v="69"/>
    <b v="1"/>
    <s v="music/electronic music"/>
    <n v="1.0272727272727273"/>
    <s v="Funded"/>
    <n v="33.235294117647058"/>
    <x v="4"/>
    <s v="electronic music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s v="USD"/>
    <n v="1384580373"/>
    <n v="1381984773"/>
    <b v="0"/>
    <x v="63"/>
    <b v="1"/>
    <s v="music/electronic music"/>
    <n v="1"/>
    <s v="Funded"/>
    <n v="285.71428571428572"/>
    <x v="4"/>
    <s v="electronic music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s v="USD"/>
    <n v="1333771200"/>
    <n v="1328649026"/>
    <b v="0"/>
    <x v="54"/>
    <b v="1"/>
    <s v="music/electronic music"/>
    <n v="1.016"/>
    <s v="Funded"/>
    <n v="42.333333333333336"/>
    <x v="4"/>
    <s v="electronic music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s v="GBP"/>
    <n v="1397516400"/>
    <n v="1396524644"/>
    <b v="0"/>
    <x v="41"/>
    <b v="1"/>
    <s v="music/electronic music"/>
    <n v="1.508"/>
    <s v="Funded"/>
    <n v="50.266666666666666"/>
    <x v="4"/>
    <s v="electronic music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s v="USD"/>
    <n v="1334424960"/>
    <n v="1329442510"/>
    <b v="0"/>
    <x v="250"/>
    <b v="1"/>
    <s v="music/electronic music"/>
    <n v="1.11425"/>
    <s v="Funded"/>
    <n v="61.902777777777779"/>
    <x v="4"/>
    <s v="electronic music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s v="USD"/>
    <n v="1397113140"/>
    <n v="1395168625"/>
    <b v="0"/>
    <x v="148"/>
    <b v="1"/>
    <s v="music/electronic music"/>
    <n v="1.956"/>
    <s v="Funded"/>
    <n v="40.75"/>
    <x v="4"/>
    <s v="electronic music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s v="USD"/>
    <n v="1383526800"/>
    <n v="1380650177"/>
    <b v="0"/>
    <x v="252"/>
    <b v="1"/>
    <s v="music/electronic music"/>
    <n v="1.1438333333333333"/>
    <s v="Funded"/>
    <n v="55.796747967479675"/>
    <x v="4"/>
    <s v="electronic music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s v="USD"/>
    <n v="1431719379"/>
    <n v="1429127379"/>
    <b v="0"/>
    <x v="29"/>
    <b v="1"/>
    <s v="music/electronic music"/>
    <n v="2"/>
    <s v="Funded"/>
    <n v="10"/>
    <x v="4"/>
    <s v="electronic music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s v="USD"/>
    <n v="1391713248"/>
    <n v="1389121248"/>
    <b v="0"/>
    <x v="54"/>
    <b v="1"/>
    <s v="music/electronic music"/>
    <n v="2.9250166666666666"/>
    <s v="Funded"/>
    <n v="73.125416666666666"/>
    <x v="4"/>
    <s v="electronic music"/>
    <x v="2213"/>
    <x v="2214"/>
  </r>
  <r>
    <n v="2215"/>
    <s v="&quot;Something to See, Not to Say&quot; - Anemometer's First EP Album"/>
    <s v="Ambient Electro Grind-fest!"/>
    <n v="550"/>
    <n v="860"/>
    <x v="0"/>
    <s v="US"/>
    <x v="0"/>
    <s v="USD"/>
    <n v="1331621940"/>
    <n v="1329671572"/>
    <b v="0"/>
    <x v="51"/>
    <b v="1"/>
    <s v="music/electronic music"/>
    <n v="1.5636363636363637"/>
    <s v="Funded"/>
    <n v="26.060606060606062"/>
    <x v="4"/>
    <s v="electronic music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s v="USD"/>
    <n v="1437674545"/>
    <n v="1436464945"/>
    <b v="0"/>
    <x v="25"/>
    <b v="1"/>
    <s v="music/electronic music"/>
    <n v="1.0566666666666666"/>
    <s v="Funded"/>
    <n v="22.642857142857142"/>
    <x v="4"/>
    <s v="electronic music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s v="USD"/>
    <n v="1446451200"/>
    <n v="1445539113"/>
    <b v="0"/>
    <x v="82"/>
    <b v="1"/>
    <s v="music/electronic music"/>
    <n v="1.0119047619047619"/>
    <s v="Funded"/>
    <n v="47.222222222222221"/>
    <x v="4"/>
    <s v="electronic music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s v="USD"/>
    <n v="1346198400"/>
    <n v="1344281383"/>
    <b v="0"/>
    <x v="88"/>
    <b v="1"/>
    <s v="music/electronic music"/>
    <n v="1.2283299999999999"/>
    <s v="Funded"/>
    <n v="32.324473684210524"/>
    <x v="4"/>
    <s v="electronic music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s v="USD"/>
    <n v="1440004512"/>
    <n v="1437412512"/>
    <b v="0"/>
    <x v="10"/>
    <b v="1"/>
    <s v="music/electronic music"/>
    <n v="1.0149999999999999"/>
    <s v="Funded"/>
    <n v="53.421052631578945"/>
    <x v="4"/>
    <s v="electronic music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s v="USD"/>
    <n v="1374888436"/>
    <n v="1372296436"/>
    <b v="0"/>
    <x v="50"/>
    <b v="1"/>
    <s v="music/electronic music"/>
    <n v="1.0114285714285713"/>
    <s v="Funded"/>
    <n v="51.304347826086953"/>
    <x v="4"/>
    <s v="electronic music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s v="USD"/>
    <n v="1461369600"/>
    <n v="1458748809"/>
    <b v="0"/>
    <x v="423"/>
    <b v="1"/>
    <s v="games/tabletop games"/>
    <n v="1.0811999999999999"/>
    <s v="Funded"/>
    <n v="37.197247706422019"/>
    <x v="6"/>
    <s v="tabletop games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s v="USD"/>
    <n v="1327776847"/>
    <n v="1325184847"/>
    <b v="0"/>
    <x v="209"/>
    <b v="1"/>
    <s v="games/tabletop games"/>
    <n v="1.6259999999999999"/>
    <s v="Funded"/>
    <n v="27.1"/>
    <x v="6"/>
    <s v="tabletop games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s v="CAD"/>
    <n v="1435418568"/>
    <n v="1432826568"/>
    <b v="0"/>
    <x v="61"/>
    <b v="1"/>
    <s v="games/tabletop games"/>
    <n v="1.0580000000000001"/>
    <s v="Funded"/>
    <n v="206.31"/>
    <x v="6"/>
    <s v="tabletop games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s v="USD"/>
    <n v="1477767600"/>
    <n v="1475337675"/>
    <b v="0"/>
    <x v="228"/>
    <b v="1"/>
    <s v="games/tabletop games"/>
    <n v="2.4315000000000002"/>
    <s v="Funded"/>
    <n v="82.145270270270274"/>
    <x v="6"/>
    <s v="tabletop games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s v="GBP"/>
    <n v="1411326015"/>
    <n v="1408734015"/>
    <b v="0"/>
    <x v="424"/>
    <b v="1"/>
    <s v="games/tabletop games"/>
    <n v="9.4483338095238096"/>
    <s v="Funded"/>
    <n v="164.79651993355483"/>
    <x v="6"/>
    <s v="tabletop games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s v="USD"/>
    <n v="1455253140"/>
    <n v="1452625822"/>
    <b v="0"/>
    <x v="306"/>
    <b v="1"/>
    <s v="games/tabletop games"/>
    <n v="1.0846283333333333"/>
    <s v="Funded"/>
    <n v="60.820280373831778"/>
    <x v="6"/>
    <s v="tabletop games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s v="GBP"/>
    <n v="1384374155"/>
    <n v="1381778555"/>
    <b v="0"/>
    <x v="425"/>
    <b v="1"/>
    <s v="games/tabletop games"/>
    <n v="1.5737692307692308"/>
    <s v="Funded"/>
    <n v="67.970099667774093"/>
    <x v="6"/>
    <s v="tabletop games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12"/>
    <s v="EUR"/>
    <n v="1439707236"/>
    <n v="1437115236"/>
    <b v="0"/>
    <x v="296"/>
    <b v="1"/>
    <s v="games/tabletop games"/>
    <n v="11.744899999999999"/>
    <s v="Funded"/>
    <n v="81.561805555555551"/>
    <x v="6"/>
    <s v="tabletop games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s v="USD"/>
    <n v="1378180800"/>
    <n v="1375113391"/>
    <b v="0"/>
    <x v="380"/>
    <b v="1"/>
    <s v="games/tabletop games"/>
    <n v="1.7104755366949576"/>
    <s v="Funded"/>
    <n v="25.42547309833024"/>
    <x v="6"/>
    <s v="tabletop games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s v="USD"/>
    <n v="1398460127"/>
    <n v="1395868127"/>
    <b v="0"/>
    <x v="156"/>
    <b v="1"/>
    <s v="games/tabletop games"/>
    <n v="1.2595294117647058"/>
    <s v="Funded"/>
    <n v="21.497991967871485"/>
    <x v="6"/>
    <s v="tabletop games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s v="USD"/>
    <n v="1372136400"/>
    <n v="1369864301"/>
    <b v="0"/>
    <x v="426"/>
    <b v="1"/>
    <s v="games/tabletop games"/>
    <n v="12.121296000000001"/>
    <s v="Funded"/>
    <n v="27.226630727762803"/>
    <x v="6"/>
    <s v="tabletop games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s v="USD"/>
    <n v="1405738800"/>
    <n v="1402945408"/>
    <b v="0"/>
    <x v="427"/>
    <b v="1"/>
    <s v="games/tabletop games"/>
    <n v="4.9580000000000002"/>
    <s v="Funded"/>
    <n v="25.091093117408906"/>
    <x v="6"/>
    <s v="tabletop games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s v="GBP"/>
    <n v="1450051200"/>
    <n v="1448269539"/>
    <b v="0"/>
    <x v="428"/>
    <b v="1"/>
    <s v="games/tabletop games"/>
    <n v="3.3203999999999998"/>
    <s v="Funded"/>
    <n v="21.230179028132991"/>
    <x v="6"/>
    <s v="tabletop games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s v="USD"/>
    <n v="1483645647"/>
    <n v="1481053647"/>
    <b v="0"/>
    <x v="33"/>
    <b v="1"/>
    <s v="games/tabletop games"/>
    <n v="11.65"/>
    <s v="Funded"/>
    <n v="41.607142857142854"/>
    <x v="6"/>
    <s v="tabletop games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s v="CAD"/>
    <n v="1427585511"/>
    <n v="1424997111"/>
    <b v="0"/>
    <x v="206"/>
    <b v="1"/>
    <s v="games/tabletop games"/>
    <n v="1.5331538461538461"/>
    <s v="Funded"/>
    <n v="135.58503401360545"/>
    <x v="6"/>
    <s v="tabletop games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s v="USD"/>
    <n v="1454338123"/>
    <n v="1451746123"/>
    <b v="0"/>
    <x v="340"/>
    <b v="1"/>
    <s v="games/tabletop games"/>
    <n v="5.3710714285714287"/>
    <s v="Funded"/>
    <n v="22.116176470588236"/>
    <x v="6"/>
    <s v="tabletop games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s v="USD"/>
    <n v="1415779140"/>
    <n v="1412294683"/>
    <b v="0"/>
    <x v="429"/>
    <b v="1"/>
    <s v="games/tabletop games"/>
    <n v="3.5292777777777777"/>
    <s v="Funded"/>
    <n v="64.625635808748726"/>
    <x v="6"/>
    <s v="tabletop games"/>
    <x v="2236"/>
    <x v="2237"/>
  </r>
  <r>
    <n v="2238"/>
    <s v="28mm Fantasy Miniature range Feral Orcs!"/>
    <s v="28mm Fantasy Miniature Range in leadfree white metal: Orcs, wolves and more."/>
    <n v="4000"/>
    <n v="5496"/>
    <x v="0"/>
    <s v="DE"/>
    <x v="12"/>
    <s v="EUR"/>
    <n v="1489157716"/>
    <n v="1486565716"/>
    <b v="0"/>
    <x v="1"/>
    <b v="1"/>
    <s v="games/tabletop games"/>
    <n v="1.3740000000000001"/>
    <s v="Funded"/>
    <n v="69.569620253164558"/>
    <x v="6"/>
    <s v="tabletop games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x v="0"/>
    <s v="USD"/>
    <n v="1385870520"/>
    <n v="1382742014"/>
    <b v="0"/>
    <x v="374"/>
    <b v="1"/>
    <s v="games/tabletop games"/>
    <n v="1.2802667999999999"/>
    <s v="Funded"/>
    <n v="75.133028169014082"/>
    <x v="6"/>
    <s v="tabletop games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s v="USD"/>
    <n v="1461354544"/>
    <n v="1458762544"/>
    <b v="0"/>
    <x v="93"/>
    <b v="1"/>
    <s v="games/tabletop games"/>
    <n v="2.7067999999999999"/>
    <s v="Funded"/>
    <n v="140.97916666666666"/>
    <x v="6"/>
    <s v="tabletop games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s v="GBP"/>
    <n v="1488484300"/>
    <n v="1485892300"/>
    <b v="0"/>
    <x v="430"/>
    <b v="1"/>
    <s v="games/tabletop games"/>
    <n v="8.0640000000000001"/>
    <s v="Funded"/>
    <n v="49.472392638036808"/>
    <x v="6"/>
    <s v="tabletop games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s v="USD"/>
    <n v="1385521320"/>
    <n v="1382449733"/>
    <b v="0"/>
    <x v="431"/>
    <b v="1"/>
    <s v="games/tabletop games"/>
    <n v="13.600976000000001"/>
    <s v="Funded"/>
    <n v="53.865251485148519"/>
    <x v="6"/>
    <s v="tabletop games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s v="USD"/>
    <n v="1489374000"/>
    <n v="1488823290"/>
    <b v="0"/>
    <x v="432"/>
    <b v="1"/>
    <s v="games/tabletop games"/>
    <n v="9302.5"/>
    <s v="Funded"/>
    <n v="4.5712530712530715"/>
    <x v="6"/>
    <s v="tabletop games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s v="USD"/>
    <n v="1476649800"/>
    <n v="1475609946"/>
    <b v="0"/>
    <x v="126"/>
    <b v="1"/>
    <s v="games/tabletop games"/>
    <n v="3.7702"/>
    <s v="Funded"/>
    <n v="65.00344827586207"/>
    <x v="6"/>
    <s v="tabletop games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s v="USD"/>
    <n v="1393005600"/>
    <n v="1390323617"/>
    <b v="0"/>
    <x v="433"/>
    <b v="1"/>
    <s v="games/tabletop games"/>
    <n v="26.47025"/>
    <s v="Funded"/>
    <n v="53.475252525252522"/>
    <x v="6"/>
    <s v="tabletop games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s v="GBP"/>
    <n v="1441393210"/>
    <n v="1438801210"/>
    <b v="0"/>
    <x v="7"/>
    <b v="1"/>
    <s v="games/tabletop games"/>
    <n v="1.0012000000000001"/>
    <s v="Funded"/>
    <n v="43.912280701754383"/>
    <x v="6"/>
    <s v="tabletop games"/>
    <x v="2245"/>
    <x v="2246"/>
  </r>
  <r>
    <n v="2247"/>
    <s v="Foragers"/>
    <s v="Take on the role of an ancient forager in this fun strategy game from the designer of Biblios."/>
    <n v="18500"/>
    <n v="19324"/>
    <x v="0"/>
    <s v="US"/>
    <x v="0"/>
    <s v="USD"/>
    <n v="1438185565"/>
    <n v="1436975965"/>
    <b v="0"/>
    <x v="434"/>
    <b v="1"/>
    <s v="games/tabletop games"/>
    <n v="1.0445405405405406"/>
    <s v="Funded"/>
    <n v="50.852631578947367"/>
    <x v="6"/>
    <s v="tabletop games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s v="GBP"/>
    <n v="1481749278"/>
    <n v="1479157278"/>
    <b v="0"/>
    <x v="130"/>
    <b v="1"/>
    <s v="games/tabletop games"/>
    <n v="1.0721428571428571"/>
    <s v="Funded"/>
    <n v="58.6328125"/>
    <x v="6"/>
    <s v="tabletop games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s v="USD"/>
    <n v="1364917965"/>
    <n v="1362329565"/>
    <b v="0"/>
    <x v="387"/>
    <b v="1"/>
    <s v="games/tabletop games"/>
    <n v="1.6877142857142857"/>
    <s v="Funded"/>
    <n v="32.81666666666667"/>
    <x v="6"/>
    <s v="tabletop games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s v="USD"/>
    <n v="1480727273"/>
    <n v="1478131673"/>
    <b v="0"/>
    <x v="435"/>
    <b v="1"/>
    <s v="games/tabletop games"/>
    <n v="9.7511200000000002"/>
    <s v="Funded"/>
    <n v="426.93169877408059"/>
    <x v="6"/>
    <s v="tabletop games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s v="USD"/>
    <n v="1408177077"/>
    <n v="1406362677"/>
    <b v="0"/>
    <x v="436"/>
    <b v="1"/>
    <s v="games/tabletop games"/>
    <n v="1.3444929411764706"/>
    <s v="Funded"/>
    <n v="23.808729166666669"/>
    <x v="6"/>
    <s v="tabletop games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s v="EUR"/>
    <n v="1470469938"/>
    <n v="1469173938"/>
    <b v="0"/>
    <x v="437"/>
    <b v="1"/>
    <s v="games/tabletop games"/>
    <n v="2.722777777777778"/>
    <s v="Funded"/>
    <n v="98.413654618473899"/>
    <x v="6"/>
    <s v="tabletop games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s v="USD"/>
    <n v="1447862947"/>
    <n v="1445267347"/>
    <b v="0"/>
    <x v="87"/>
    <b v="1"/>
    <s v="games/tabletop games"/>
    <n v="1.1268750000000001"/>
    <s v="Funded"/>
    <n v="107.32142857142857"/>
    <x v="6"/>
    <s v="tabletop games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x v="0"/>
    <s v="USD"/>
    <n v="1485271968"/>
    <n v="1484667168"/>
    <b v="0"/>
    <x v="438"/>
    <b v="1"/>
    <s v="games/tabletop games"/>
    <n v="4.5979999999999999"/>
    <s v="Funded"/>
    <n v="11.67005076142132"/>
    <x v="6"/>
    <s v="tabletop games"/>
    <x v="2253"/>
    <x v="2254"/>
  </r>
  <r>
    <n v="2255"/>
    <s v="Jumbo Jets - Jet Set Expansion Set #2"/>
    <s v="This is the second set of 5 expansions for our route-building game, Jet Set!"/>
    <n v="3950"/>
    <n v="11323"/>
    <x v="0"/>
    <s v="US"/>
    <x v="0"/>
    <s v="USD"/>
    <n v="1462661451"/>
    <n v="1460069451"/>
    <b v="0"/>
    <x v="197"/>
    <b v="1"/>
    <s v="games/tabletop games"/>
    <n v="2.8665822784810127"/>
    <s v="Funded"/>
    <n v="41.782287822878232"/>
    <x v="6"/>
    <s v="tabletop games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x v="1"/>
    <s v="GBP"/>
    <n v="1479811846"/>
    <n v="1478602246"/>
    <b v="0"/>
    <x v="133"/>
    <b v="1"/>
    <s v="games/tabletop games"/>
    <n v="2.2270833333333333"/>
    <s v="Funded"/>
    <n v="21.38"/>
    <x v="6"/>
    <s v="tabletop games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s v="GBP"/>
    <n v="1466377200"/>
    <n v="1463351329"/>
    <b v="0"/>
    <x v="39"/>
    <b v="1"/>
    <s v="games/tabletop games"/>
    <n v="6.3613999999999997"/>
    <s v="Funded"/>
    <n v="94.103550295857985"/>
    <x v="6"/>
    <s v="tabletop games"/>
    <x v="2256"/>
    <x v="2257"/>
  </r>
  <r>
    <n v="2258"/>
    <s v="A Sundered World"/>
    <s v="A Dungeon World campaign setting that takes place after the end of the worlds."/>
    <n v="2200"/>
    <n v="3223"/>
    <x v="0"/>
    <s v="US"/>
    <x v="0"/>
    <s v="USD"/>
    <n v="1434045687"/>
    <n v="1431453687"/>
    <b v="0"/>
    <x v="242"/>
    <b v="1"/>
    <s v="games/tabletop games"/>
    <n v="1.4650000000000001"/>
    <s v="Funded"/>
    <n v="15.721951219512196"/>
    <x v="6"/>
    <s v="tabletop games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s v="GBP"/>
    <n v="1481224736"/>
    <n v="1480360736"/>
    <b v="0"/>
    <x v="190"/>
    <b v="1"/>
    <s v="games/tabletop games"/>
    <n v="18.670999999999999"/>
    <s v="Funded"/>
    <n v="90.635922330097088"/>
    <x v="6"/>
    <s v="tabletop games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s v="USD"/>
    <n v="1395876250"/>
    <n v="1393287850"/>
    <b v="0"/>
    <x v="87"/>
    <b v="1"/>
    <s v="games/tabletop games"/>
    <n v="3.2692000000000001"/>
    <s v="Funded"/>
    <n v="97.297619047619051"/>
    <x v="6"/>
    <s v="tabletop games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s v="AUD"/>
    <n v="1487093020"/>
    <n v="1485278620"/>
    <b v="0"/>
    <x v="439"/>
    <b v="1"/>
    <s v="games/tabletop games"/>
    <n v="7.7949999999999999"/>
    <s v="Funded"/>
    <n v="37.11904761904762"/>
    <x v="6"/>
    <s v="tabletop games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s v="USD"/>
    <n v="1416268800"/>
    <n v="1413295358"/>
    <b v="0"/>
    <x v="331"/>
    <b v="1"/>
    <s v="games/tabletop games"/>
    <n v="1.5415151515151515"/>
    <s v="Funded"/>
    <n v="28.104972375690608"/>
    <x v="6"/>
    <s v="tabletop games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11"/>
    <s v="SEK"/>
    <n v="1422734313"/>
    <n v="1420919913"/>
    <b v="0"/>
    <x v="65"/>
    <b v="1"/>
    <s v="games/tabletop games"/>
    <n v="1.1554666666666666"/>
    <s v="Funded"/>
    <n v="144.43333333333334"/>
    <x v="6"/>
    <s v="tabletop games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s v="USD"/>
    <n v="1463972400"/>
    <n v="1462543114"/>
    <b v="0"/>
    <x v="440"/>
    <b v="1"/>
    <s v="games/tabletop games"/>
    <n v="1.8003333333333333"/>
    <s v="Funded"/>
    <n v="24.274157303370785"/>
    <x v="6"/>
    <s v="tabletop games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s v="GBP"/>
    <n v="1479846507"/>
    <n v="1479241707"/>
    <b v="0"/>
    <x v="57"/>
    <b v="1"/>
    <s v="games/tabletop games"/>
    <n v="2.9849999999999999"/>
    <s v="Funded"/>
    <n v="35.117647058823529"/>
    <x v="6"/>
    <s v="tabletop games"/>
    <x v="2264"/>
    <x v="2265"/>
  </r>
  <r>
    <n v="2266"/>
    <s v="GOAT LORDS."/>
    <s v="Want to be LORD OF THE GOATS? Start building your herd using thievery, magic, bombs and mostly goats."/>
    <n v="1500"/>
    <n v="4804"/>
    <x v="0"/>
    <s v="US"/>
    <x v="0"/>
    <s v="USD"/>
    <n v="1461722400"/>
    <n v="1460235592"/>
    <b v="0"/>
    <x v="441"/>
    <b v="1"/>
    <s v="games/tabletop games"/>
    <n v="3.2026666666666666"/>
    <s v="Funded"/>
    <n v="24.762886597938145"/>
    <x v="6"/>
    <s v="tabletop games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s v="USD"/>
    <n v="1419123600"/>
    <n v="1416945297"/>
    <b v="0"/>
    <x v="442"/>
    <b v="1"/>
    <s v="games/tabletop games"/>
    <n v="3.80525"/>
    <s v="Funded"/>
    <n v="188.37871287128712"/>
    <x v="6"/>
    <s v="tabletop games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s v="USD"/>
    <n v="1489283915"/>
    <n v="1486691915"/>
    <b v="0"/>
    <x v="441"/>
    <b v="1"/>
    <s v="games/tabletop games"/>
    <n v="1.026"/>
    <s v="Funded"/>
    <n v="148.08247422680412"/>
    <x v="6"/>
    <s v="tabletop games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s v="USD"/>
    <n v="1488862800"/>
    <n v="1486745663"/>
    <b v="0"/>
    <x v="443"/>
    <b v="1"/>
    <s v="games/tabletop games"/>
    <n v="18.016400000000001"/>
    <s v="Funded"/>
    <n v="49.934589800443462"/>
    <x v="6"/>
    <s v="tabletop games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s v="USD"/>
    <n v="1484085540"/>
    <n v="1482353513"/>
    <b v="0"/>
    <x v="444"/>
    <b v="1"/>
    <s v="games/tabletop games"/>
    <n v="7.2024800000000004"/>
    <s v="Funded"/>
    <n v="107.82155688622754"/>
    <x v="6"/>
    <s v="tabletop games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s v="USD"/>
    <n v="1481328004"/>
    <n v="1478736004"/>
    <b v="0"/>
    <x v="445"/>
    <b v="1"/>
    <s v="games/tabletop games"/>
    <n v="2.8309000000000002"/>
    <s v="Funded"/>
    <n v="42.63403614457831"/>
    <x v="6"/>
    <s v="tabletop games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x v="0"/>
    <s v="USD"/>
    <n v="1449506836"/>
    <n v="1446914836"/>
    <b v="0"/>
    <x v="446"/>
    <b v="1"/>
    <s v="games/tabletop games"/>
    <n v="13.566000000000001"/>
    <s v="Funded"/>
    <n v="14.370762711864407"/>
    <x v="6"/>
    <s v="tabletop games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s v="CAD"/>
    <n v="1489320642"/>
    <n v="1487164242"/>
    <b v="0"/>
    <x v="206"/>
    <b v="1"/>
    <s v="games/tabletop games"/>
    <n v="2.2035999999999998"/>
    <s v="Funded"/>
    <n v="37.476190476190474"/>
    <x v="6"/>
    <s v="tabletop games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s v="USD"/>
    <n v="1393156857"/>
    <n v="1390564857"/>
    <b v="0"/>
    <x v="221"/>
    <b v="1"/>
    <s v="games/tabletop games"/>
    <n v="1.196"/>
    <s v="Funded"/>
    <n v="30.202020202020201"/>
    <x v="6"/>
    <s v="tabletop games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s v="GBP"/>
    <n v="1419259679"/>
    <n v="1416667679"/>
    <b v="0"/>
    <x v="1"/>
    <b v="1"/>
    <s v="games/tabletop games"/>
    <n v="4.0776923076923079"/>
    <s v="Funded"/>
    <n v="33.550632911392405"/>
    <x v="6"/>
    <s v="tabletop games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s v="USD"/>
    <n v="1388936289"/>
    <n v="1386344289"/>
    <b v="0"/>
    <x v="11"/>
    <b v="1"/>
    <s v="games/tabletop games"/>
    <n v="1.0581826105905425"/>
    <s v="Funded"/>
    <n v="64.74666666666667"/>
    <x v="6"/>
    <s v="tabletop games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s v="USD"/>
    <n v="1330359423"/>
    <n v="1327767423"/>
    <b v="0"/>
    <x v="447"/>
    <b v="1"/>
    <s v="games/tabletop games"/>
    <n v="1.4108235294117648"/>
    <s v="Funded"/>
    <n v="57.932367149758456"/>
    <x v="6"/>
    <s v="tabletop games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x v="13"/>
    <s v="EUR"/>
    <n v="1451861940"/>
    <n v="1448902867"/>
    <b v="0"/>
    <x v="332"/>
    <b v="1"/>
    <s v="games/tabletop games"/>
    <n v="2.7069999999999999"/>
    <s v="Funded"/>
    <n v="53.078431372549019"/>
    <x v="6"/>
    <s v="tabletop games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s v="USD"/>
    <n v="1423022400"/>
    <n v="1421436099"/>
    <b v="0"/>
    <x v="58"/>
    <b v="1"/>
    <s v="games/tabletop games"/>
    <n v="1.538"/>
    <s v="Funded"/>
    <n v="48.0625"/>
    <x v="6"/>
    <s v="tabletop games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s v="USD"/>
    <n v="1442501991"/>
    <n v="1439909991"/>
    <b v="0"/>
    <x v="436"/>
    <b v="1"/>
    <s v="games/tabletop games"/>
    <n v="4.0357653061224488"/>
    <s v="Funded"/>
    <n v="82.396874999999994"/>
    <x v="6"/>
    <s v="tabletop games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s v="USD"/>
    <n v="1311576600"/>
    <n v="1306219897"/>
    <b v="0"/>
    <x v="202"/>
    <b v="1"/>
    <s v="music/rock"/>
    <n v="1.85"/>
    <s v="Funded"/>
    <n v="50.454545454545453"/>
    <x v="4"/>
    <s v="rock"/>
    <x v="2280"/>
    <x v="2281"/>
  </r>
  <r>
    <n v="2282"/>
    <s v="Sage King's Debut Album"/>
    <s v="Sage King is recording his debut album and wants YOU to be a part of the creation process"/>
    <n v="750"/>
    <n v="1390"/>
    <x v="0"/>
    <s v="US"/>
    <x v="0"/>
    <s v="USD"/>
    <n v="1452744686"/>
    <n v="1447560686"/>
    <b v="0"/>
    <x v="8"/>
    <b v="1"/>
    <s v="music/rock"/>
    <n v="1.8533333333333333"/>
    <s v="Funded"/>
    <n v="115.83333333333333"/>
    <x v="4"/>
    <s v="rock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s v="USD"/>
    <n v="1336528804"/>
    <n v="1331348404"/>
    <b v="0"/>
    <x v="53"/>
    <b v="1"/>
    <s v="music/rock"/>
    <n v="1.0085533333333332"/>
    <s v="Funded"/>
    <n v="63.03458333333333"/>
    <x v="4"/>
    <s v="rock"/>
    <x v="2282"/>
    <x v="2283"/>
  </r>
  <r>
    <n v="2284"/>
    <s v="Make a record, write a song, take the Vinyl Skyway. "/>
    <s v="The Vinyl Skyway reunite to make a third album. "/>
    <n v="6000"/>
    <n v="6373.27"/>
    <x v="0"/>
    <s v="US"/>
    <x v="0"/>
    <s v="USD"/>
    <n v="1299902400"/>
    <n v="1297451245"/>
    <b v="0"/>
    <x v="211"/>
    <b v="1"/>
    <s v="music/rock"/>
    <n v="1.0622116666666668"/>
    <s v="Funded"/>
    <n v="108.02152542372882"/>
    <x v="4"/>
    <s v="rock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s v="USD"/>
    <n v="1340944043"/>
    <n v="1338352043"/>
    <b v="0"/>
    <x v="1"/>
    <b v="1"/>
    <s v="music/rock"/>
    <n v="1.2136666666666667"/>
    <s v="Funded"/>
    <n v="46.088607594936711"/>
    <x v="4"/>
    <s v="rock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s v="USD"/>
    <n v="1378439940"/>
    <n v="1376003254"/>
    <b v="0"/>
    <x v="25"/>
    <b v="1"/>
    <s v="music/rock"/>
    <n v="1.0006666666666666"/>
    <s v="Funded"/>
    <n v="107.21428571428571"/>
    <x v="4"/>
    <s v="rock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s v="USD"/>
    <n v="1403539260"/>
    <n v="1401724860"/>
    <b v="0"/>
    <x v="448"/>
    <b v="1"/>
    <s v="music/rock"/>
    <n v="1.1997755555555556"/>
    <s v="Funded"/>
    <n v="50.9338679245283"/>
    <x v="4"/>
    <s v="rock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s v="USD"/>
    <n v="1340733600"/>
    <n v="1339098689"/>
    <b v="0"/>
    <x v="20"/>
    <b v="1"/>
    <s v="music/rock"/>
    <n v="1.0009999999999999"/>
    <s v="Funded"/>
    <n v="40.04"/>
    <x v="4"/>
    <s v="rock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s v="USD"/>
    <n v="1386372120"/>
    <n v="1382659060"/>
    <b v="0"/>
    <x v="20"/>
    <b v="1"/>
    <s v="music/rock"/>
    <n v="1.0740000000000001"/>
    <s v="Funded"/>
    <n v="64.44"/>
    <x v="4"/>
    <s v="rock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s v="USD"/>
    <n v="1259686800"/>
    <n v="1252908330"/>
    <b v="0"/>
    <x v="60"/>
    <b v="1"/>
    <s v="music/rock"/>
    <n v="1.0406666666666666"/>
    <s v="Funded"/>
    <n v="53.827586206896555"/>
    <x v="4"/>
    <s v="rock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s v="USD"/>
    <n v="1335153600"/>
    <n v="1332199618"/>
    <b v="0"/>
    <x v="68"/>
    <b v="1"/>
    <s v="music/rock"/>
    <n v="1.728"/>
    <s v="Funded"/>
    <n v="100.46511627906976"/>
    <x v="4"/>
    <s v="rock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s v="USD"/>
    <n v="1334767476"/>
    <n v="1332175476"/>
    <b v="0"/>
    <x v="67"/>
    <b v="1"/>
    <s v="music/rock"/>
    <n v="1.072505"/>
    <s v="Funded"/>
    <n v="46.630652173913049"/>
    <x v="4"/>
    <s v="rock"/>
    <x v="2291"/>
    <x v="2292"/>
  </r>
  <r>
    <n v="2293"/>
    <s v="&quot;Hurt N' Wrong&quot; New Album Fundraiser!"/>
    <s v="Donate here to be a part of the upcoming album. Every little bit helps!"/>
    <n v="850"/>
    <n v="920"/>
    <x v="0"/>
    <s v="US"/>
    <x v="0"/>
    <s v="USD"/>
    <n v="1348545540"/>
    <n v="1346345999"/>
    <b v="0"/>
    <x v="74"/>
    <b v="1"/>
    <s v="music/rock"/>
    <n v="1.0823529411764705"/>
    <s v="Funded"/>
    <n v="34.074074074074076"/>
    <x v="4"/>
    <s v="rock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s v="USD"/>
    <n v="1358702480"/>
    <n v="1356110480"/>
    <b v="0"/>
    <x v="300"/>
    <b v="1"/>
    <s v="music/rock"/>
    <n v="1.4608079999999999"/>
    <s v="Funded"/>
    <n v="65.214642857142863"/>
    <x v="4"/>
    <s v="rock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s v="USD"/>
    <n v="1359240856"/>
    <n v="1356648856"/>
    <b v="0"/>
    <x v="69"/>
    <b v="1"/>
    <s v="music/rock"/>
    <n v="1.2524999999999999"/>
    <s v="Funded"/>
    <n v="44.205882352941174"/>
    <x v="4"/>
    <s v="rock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s v="USD"/>
    <n v="1330018426"/>
    <n v="1326994426"/>
    <b v="0"/>
    <x v="108"/>
    <b v="1"/>
    <s v="music/rock"/>
    <n v="1.4907142857142857"/>
    <s v="Funded"/>
    <n v="71.965517241379317"/>
    <x v="4"/>
    <s v="rock"/>
    <x v="2295"/>
    <x v="2296"/>
  </r>
  <r>
    <n v="2297"/>
    <s v="Company Company: Debut EP"/>
    <s v="New Jersey Alternative Rock band COCO needs YOUR help self-releasing debut EP!"/>
    <n v="1000"/>
    <n v="1006"/>
    <x v="0"/>
    <s v="US"/>
    <x v="0"/>
    <s v="USD"/>
    <n v="1331697540"/>
    <n v="1328749249"/>
    <b v="0"/>
    <x v="10"/>
    <b v="1"/>
    <s v="music/rock"/>
    <n v="1.006"/>
    <s v="Funded"/>
    <n v="52.94736842105263"/>
    <x v="4"/>
    <s v="rock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s v="USD"/>
    <n v="1395861033"/>
    <n v="1393272633"/>
    <b v="0"/>
    <x v="449"/>
    <b v="1"/>
    <s v="music/rock"/>
    <n v="1.0507333333333333"/>
    <s v="Funded"/>
    <n v="109.45138888888889"/>
    <x v="4"/>
    <s v="rock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s v="USD"/>
    <n v="1296953209"/>
    <n v="1295657209"/>
    <b v="0"/>
    <x v="25"/>
    <b v="1"/>
    <s v="music/rock"/>
    <n v="3.5016666666666665"/>
    <s v="Funded"/>
    <n v="75.035714285714292"/>
    <x v="4"/>
    <s v="rock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s v="USD"/>
    <n v="1340904416"/>
    <n v="1339694816"/>
    <b v="0"/>
    <x v="63"/>
    <b v="1"/>
    <s v="music/rock"/>
    <n v="1.0125"/>
    <s v="Funded"/>
    <n v="115.71428571428571"/>
    <x v="4"/>
    <s v="rock"/>
    <x v="2299"/>
    <x v="2300"/>
  </r>
  <r>
    <n v="2301"/>
    <s v="Time Crash"/>
    <s v="We are America's first trock band, and we're ready to bring you our first album!"/>
    <n v="5000"/>
    <n v="6680.22"/>
    <x v="0"/>
    <s v="US"/>
    <x v="0"/>
    <s v="USD"/>
    <n v="1371785496"/>
    <n v="1369193496"/>
    <b v="1"/>
    <x v="263"/>
    <b v="1"/>
    <s v="music/indie rock"/>
    <n v="1.336044"/>
    <s v="Funded"/>
    <n v="31.659810426540286"/>
    <x v="4"/>
    <s v="indie rock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s v="USD"/>
    <n v="1388473200"/>
    <n v="1385585434"/>
    <b v="1"/>
    <x v="268"/>
    <b v="1"/>
    <s v="music/indie rock"/>
    <n v="1.7065217391304348"/>
    <s v="Funded"/>
    <n v="46.176470588235297"/>
    <x v="4"/>
    <s v="indie rock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s v="USD"/>
    <n v="1323747596"/>
    <n v="1320287996"/>
    <b v="1"/>
    <x v="273"/>
    <b v="1"/>
    <s v="music/indie rock"/>
    <n v="1.0935829457364341"/>
    <s v="Funded"/>
    <n v="68.481650485436887"/>
    <x v="4"/>
    <s v="indie rock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s v="USD"/>
    <n v="1293857940"/>
    <n v="1290281691"/>
    <b v="1"/>
    <x v="116"/>
    <b v="1"/>
    <s v="music/indie rock"/>
    <n v="1.0070033333333335"/>
    <s v="Funded"/>
    <n v="53.469203539823013"/>
    <x v="4"/>
    <s v="indie rock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s v="USD"/>
    <n v="1407520800"/>
    <n v="1405356072"/>
    <b v="1"/>
    <x v="157"/>
    <b v="1"/>
    <s v="music/indie rock"/>
    <n v="1.0122777777777778"/>
    <s v="Funded"/>
    <n v="109.10778443113773"/>
    <x v="4"/>
    <s v="indie rock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s v="USD"/>
    <n v="1331352129"/>
    <n v="1328760129"/>
    <b v="1"/>
    <x v="196"/>
    <b v="1"/>
    <s v="music/indie rock"/>
    <n v="1.0675857142857144"/>
    <s v="Funded"/>
    <n v="51.185616438356163"/>
    <x v="4"/>
    <s v="indie rock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s v="USD"/>
    <n v="1336245328"/>
    <n v="1333653333"/>
    <b v="1"/>
    <x v="11"/>
    <b v="1"/>
    <s v="music/indie rock"/>
    <n v="1.0665777537961894"/>
    <s v="Funded"/>
    <n v="27.936800000000002"/>
    <x v="4"/>
    <s v="indie rock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s v="USD"/>
    <n v="1409274000"/>
    <n v="1406847996"/>
    <b v="1"/>
    <x v="450"/>
    <b v="1"/>
    <s v="music/indie rock"/>
    <n v="1.0130622"/>
    <s v="Funded"/>
    <n v="82.496921824104234"/>
    <x v="4"/>
    <s v="indie rock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s v="USD"/>
    <n v="1362872537"/>
    <n v="1359848537"/>
    <b v="1"/>
    <x v="329"/>
    <b v="1"/>
    <s v="music/indie rock"/>
    <n v="1.0667450000000001"/>
    <s v="Funded"/>
    <n v="59.817476635514019"/>
    <x v="4"/>
    <s v="indie rock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s v="USD"/>
    <n v="1363889015"/>
    <n v="1361300615"/>
    <b v="1"/>
    <x v="451"/>
    <b v="1"/>
    <s v="music/indie rock"/>
    <n v="4.288397837837838"/>
    <s v="Funded"/>
    <n v="64.816470588235291"/>
    <x v="4"/>
    <s v="indie rock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s v="USD"/>
    <n v="1399421189"/>
    <n v="1396829189"/>
    <b v="1"/>
    <x v="201"/>
    <b v="1"/>
    <s v="music/indie rock"/>
    <n v="1.0411111111111111"/>
    <s v="Funded"/>
    <n v="90.09615384615384"/>
    <x v="4"/>
    <s v="indie rock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x v="0"/>
    <s v="USD"/>
    <n v="1397862000"/>
    <n v="1395155478"/>
    <b v="1"/>
    <x v="1"/>
    <b v="1"/>
    <s v="music/indie rock"/>
    <n v="1.0786666666666667"/>
    <s v="Funded"/>
    <n v="40.962025316455694"/>
    <x v="4"/>
    <s v="indie rock"/>
    <x v="2310"/>
    <x v="2312"/>
  </r>
  <r>
    <n v="2313"/>
    <s v="A SUNNY DAY IN GLASGOW"/>
    <s v="A Sunny Day in Glasgow are recording a new album and we need your help!"/>
    <n v="5000"/>
    <n v="8792.02"/>
    <x v="0"/>
    <s v="US"/>
    <x v="0"/>
    <s v="USD"/>
    <n v="1336086026"/>
    <n v="1333494026"/>
    <b v="1"/>
    <x v="328"/>
    <b v="1"/>
    <s v="music/indie rock"/>
    <n v="1.7584040000000001"/>
    <s v="Funded"/>
    <n v="56.000127388535034"/>
    <x v="4"/>
    <s v="indie rock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s v="USD"/>
    <n v="1339074857"/>
    <n v="1336482857"/>
    <b v="1"/>
    <x v="133"/>
    <b v="1"/>
    <s v="music/indie rock"/>
    <n v="1.5697000000000001"/>
    <s v="Funded"/>
    <n v="37.672800000000002"/>
    <x v="4"/>
    <s v="indie rock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s v="USD"/>
    <n v="1336238743"/>
    <n v="1333646743"/>
    <b v="1"/>
    <x v="31"/>
    <b v="1"/>
    <s v="music/indie rock"/>
    <n v="1.026"/>
    <s v="Funded"/>
    <n v="40.078125"/>
    <x v="4"/>
    <s v="indie rock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s v="USD"/>
    <n v="1260383040"/>
    <n v="1253726650"/>
    <b v="1"/>
    <x v="452"/>
    <b v="1"/>
    <s v="music/indie rock"/>
    <n v="1.0404266666666666"/>
    <s v="Funded"/>
    <n v="78.031999999999996"/>
    <x v="4"/>
    <s v="indie rock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s v="USD"/>
    <n v="1266210000"/>
    <n v="1263474049"/>
    <b v="1"/>
    <x v="19"/>
    <b v="1"/>
    <s v="music/indie rock"/>
    <n v="1.04"/>
    <s v="Funded"/>
    <n v="18.90909090909091"/>
    <x v="4"/>
    <s v="indie rock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s v="USD"/>
    <n v="1253937540"/>
    <n v="1251214014"/>
    <b v="1"/>
    <x v="430"/>
    <b v="1"/>
    <s v="music/indie rock"/>
    <n v="1.2105999999999999"/>
    <s v="Funded"/>
    <n v="37.134969325153371"/>
    <x v="4"/>
    <s v="indie rock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s v="USD"/>
    <n v="1387072685"/>
    <n v="1384480685"/>
    <b v="1"/>
    <x v="99"/>
    <b v="1"/>
    <s v="music/indie rock"/>
    <n v="1.077"/>
    <s v="Funded"/>
    <n v="41.961038961038959"/>
    <x v="4"/>
    <s v="indie rock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s v="USD"/>
    <n v="1396463800"/>
    <n v="1393443400"/>
    <b v="1"/>
    <x v="30"/>
    <b v="1"/>
    <s v="music/indie rock"/>
    <n v="1.0866"/>
    <s v="Funded"/>
    <n v="61.044943820224717"/>
    <x v="4"/>
    <s v="indie rock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x v="15"/>
    <s v="EUR"/>
    <n v="1491282901"/>
    <n v="1488694501"/>
    <b v="0"/>
    <x v="31"/>
    <b v="0"/>
    <s v="food/small batch"/>
    <n v="0.39120962394619685"/>
    <s v="Not Funded"/>
    <n v="64.53125"/>
    <x v="7"/>
    <s v="small batch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s v="USD"/>
    <n v="1491769769"/>
    <n v="1489181369"/>
    <b v="0"/>
    <x v="80"/>
    <b v="0"/>
    <s v="food/small batch"/>
    <n v="3.1481481481481478E-2"/>
    <s v="Not Funded"/>
    <n v="21.25"/>
    <x v="7"/>
    <s v="small batch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s v="USD"/>
    <n v="1490033247"/>
    <n v="1489428447"/>
    <b v="0"/>
    <x v="80"/>
    <b v="0"/>
    <s v="food/small batch"/>
    <n v="0.48"/>
    <s v="Not Funded"/>
    <n v="30"/>
    <x v="7"/>
    <s v="small batch"/>
    <x v="2321"/>
    <x v="2323"/>
  </r>
  <r>
    <n v="2324"/>
    <s v="Pies not Lies"/>
    <s v="A city centre shop selling great locally made food with room to chat and learn about eachother."/>
    <n v="7500"/>
    <n v="1555"/>
    <x v="3"/>
    <s v="GB"/>
    <x v="1"/>
    <s v="GBP"/>
    <n v="1490559285"/>
    <n v="1487970885"/>
    <b v="0"/>
    <x v="42"/>
    <b v="0"/>
    <s v="food/small batch"/>
    <n v="0.20733333333333334"/>
    <s v="Not Funded"/>
    <n v="25.491803278688526"/>
    <x v="7"/>
    <s v="small batch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s v="USD"/>
    <n v="1490830331"/>
    <n v="1488241931"/>
    <b v="0"/>
    <x v="63"/>
    <b v="0"/>
    <s v="food/small batch"/>
    <n v="0.08"/>
    <s v="Not Funded"/>
    <n v="11.428571428571429"/>
    <x v="7"/>
    <s v="small batch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s v="USD"/>
    <n v="1493571600"/>
    <n v="1489106948"/>
    <b v="0"/>
    <x v="29"/>
    <b v="0"/>
    <s v="food/small batch"/>
    <n v="7.1999999999999998E-3"/>
    <s v="Not Funded"/>
    <n v="108"/>
    <x v="7"/>
    <s v="small batch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s v="USD"/>
    <n v="1409090440"/>
    <n v="1406066440"/>
    <b v="1"/>
    <x v="453"/>
    <b v="1"/>
    <s v="food/small batch"/>
    <n v="5.2609431428571432"/>
    <s v="Funded"/>
    <n v="54.883162444113267"/>
    <x v="7"/>
    <s v="small batch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s v="USD"/>
    <n v="1434307537"/>
    <n v="1431715537"/>
    <b v="1"/>
    <x v="416"/>
    <b v="1"/>
    <s v="food/small batch"/>
    <n v="2.5445000000000002"/>
    <s v="Funded"/>
    <n v="47.383612662942269"/>
    <x v="7"/>
    <s v="small batch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s v="USD"/>
    <n v="1405609146"/>
    <n v="1403017146"/>
    <b v="1"/>
    <x v="207"/>
    <b v="1"/>
    <s v="food/small batch"/>
    <n v="1.0591999999999999"/>
    <s v="Funded"/>
    <n v="211.84"/>
    <x v="7"/>
    <s v="small batch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s v="USD"/>
    <n v="1451001600"/>
    <n v="1448400943"/>
    <b v="1"/>
    <x v="430"/>
    <b v="1"/>
    <s v="food/small batch"/>
    <n v="1.0242285714285715"/>
    <s v="Funded"/>
    <n v="219.92638036809817"/>
    <x v="7"/>
    <s v="small batch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s v="USD"/>
    <n v="1408320490"/>
    <n v="1405728490"/>
    <b v="1"/>
    <x v="454"/>
    <b v="1"/>
    <s v="food/small batch"/>
    <n v="1.4431375"/>
    <s v="Funded"/>
    <n v="40.795406360424032"/>
    <x v="7"/>
    <s v="small batch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s v="USD"/>
    <n v="1423235071"/>
    <n v="1420643071"/>
    <b v="1"/>
    <x v="455"/>
    <b v="1"/>
    <s v="food/small batch"/>
    <n v="1.06308"/>
    <s v="Funded"/>
    <n v="75.502840909090907"/>
    <x v="7"/>
    <s v="small batch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s v="USD"/>
    <n v="1401385800"/>
    <n v="1399563390"/>
    <b v="1"/>
    <x v="225"/>
    <b v="1"/>
    <s v="food/small batch"/>
    <n v="2.1216666666666666"/>
    <s v="Funded"/>
    <n v="13.542553191489361"/>
    <x v="7"/>
    <s v="small batch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s v="USD"/>
    <n v="1415208840"/>
    <n v="1412611498"/>
    <b v="1"/>
    <x v="85"/>
    <b v="1"/>
    <s v="food/small batch"/>
    <n v="1.0195000000000001"/>
    <s v="Funded"/>
    <n v="60.865671641791046"/>
    <x v="7"/>
    <s v="small batch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s v="USD"/>
    <n v="1402494243"/>
    <n v="1399902243"/>
    <b v="1"/>
    <x v="170"/>
    <b v="1"/>
    <s v="food/small batch"/>
    <n v="1.0227200000000001"/>
    <s v="Funded"/>
    <n v="115.69230769230769"/>
    <x v="7"/>
    <s v="small batch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s v="USD"/>
    <n v="1394316695"/>
    <n v="1390860695"/>
    <b v="1"/>
    <x v="456"/>
    <b v="1"/>
    <s v="food/small batch"/>
    <n v="5.2073254999999996"/>
    <s v="Funded"/>
    <n v="48.104623556581984"/>
    <x v="7"/>
    <s v="small batch"/>
    <x v="2334"/>
    <x v="2336"/>
  </r>
  <r>
    <n v="2337"/>
    <s v="The Hudson Standard Bitters and Shrubs"/>
    <s v="We make small batch, locally sourced bitters and shrubs for cocktails and cooking."/>
    <n v="12000"/>
    <n v="13279"/>
    <x v="0"/>
    <s v="US"/>
    <x v="0"/>
    <s v="USD"/>
    <n v="1403796143"/>
    <n v="1401204143"/>
    <b v="1"/>
    <x v="122"/>
    <b v="1"/>
    <s v="food/small batch"/>
    <n v="1.1065833333333333"/>
    <s v="Funded"/>
    <n v="74.184357541899445"/>
    <x v="7"/>
    <s v="small batch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s v="USD"/>
    <n v="1404077484"/>
    <n v="1401485484"/>
    <b v="1"/>
    <x v="252"/>
    <b v="1"/>
    <s v="food/small batch"/>
    <n v="1.0114333333333334"/>
    <s v="Funded"/>
    <n v="123.34552845528455"/>
    <x v="7"/>
    <s v="small batch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s v="USD"/>
    <n v="1482134340"/>
    <n v="1479496309"/>
    <b v="1"/>
    <x v="457"/>
    <b v="1"/>
    <s v="food/small batch"/>
    <n v="2.9420799999999998"/>
    <s v="Funded"/>
    <n v="66.623188405797094"/>
    <x v="7"/>
    <s v="small batch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s v="USD"/>
    <n v="1477841138"/>
    <n v="1475249138"/>
    <b v="1"/>
    <x v="458"/>
    <b v="1"/>
    <s v="food/small batch"/>
    <n v="1.0577749999999999"/>
    <s v="Funded"/>
    <n v="104.99007444168734"/>
    <x v="7"/>
    <s v="small batch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s v="USD"/>
    <n v="1436729504"/>
    <n v="1434137504"/>
    <b v="0"/>
    <x v="78"/>
    <b v="0"/>
    <s v="technology/web"/>
    <n v="0"/>
    <s v="Not Funded"/>
    <e v="#DIV/0!"/>
    <x v="2"/>
    <s v="web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s v="USD"/>
    <n v="1412571600"/>
    <n v="1410799870"/>
    <b v="0"/>
    <x v="78"/>
    <b v="0"/>
    <s v="technology/web"/>
    <n v="0"/>
    <s v="Not Funded"/>
    <e v="#DIV/0!"/>
    <x v="2"/>
    <s v="web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s v="USD"/>
    <n v="1452282420"/>
    <n v="1447962505"/>
    <b v="0"/>
    <x v="29"/>
    <b v="0"/>
    <s v="technology/web"/>
    <n v="0.03"/>
    <s v="Not Funded"/>
    <n v="300"/>
    <x v="2"/>
    <s v="web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s v="CAD"/>
    <n v="1466789269"/>
    <n v="1464197269"/>
    <b v="0"/>
    <x v="29"/>
    <b v="0"/>
    <s v="technology/web"/>
    <n v="1E-3"/>
    <s v="Not Funded"/>
    <n v="1"/>
    <x v="2"/>
    <s v="web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s v="USD"/>
    <n v="1427845140"/>
    <n v="1424822556"/>
    <b v="0"/>
    <x v="78"/>
    <b v="0"/>
    <s v="technology/web"/>
    <n v="0"/>
    <s v="Not Funded"/>
    <e v="#DIV/0!"/>
    <x v="2"/>
    <s v="web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s v="USD"/>
    <n v="1476731431"/>
    <n v="1472843431"/>
    <b v="0"/>
    <x v="83"/>
    <b v="0"/>
    <s v="technology/web"/>
    <n v="6.4999999999999997E-4"/>
    <s v="Not Funded"/>
    <n v="13"/>
    <x v="2"/>
    <s v="web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s v="USD"/>
    <n v="1472135676"/>
    <n v="1469543676"/>
    <b v="0"/>
    <x v="29"/>
    <b v="0"/>
    <s v="technology/web"/>
    <n v="1.4999999999999999E-2"/>
    <s v="Not Funded"/>
    <n v="15"/>
    <x v="2"/>
    <s v="web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s v="USD"/>
    <n v="1456006938"/>
    <n v="1450822938"/>
    <b v="0"/>
    <x v="81"/>
    <b v="0"/>
    <s v="technology/web"/>
    <n v="3.8571428571428572E-3"/>
    <s v="Not Funded"/>
    <n v="54"/>
    <x v="2"/>
    <s v="web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11"/>
    <s v="SEK"/>
    <n v="1439318228"/>
    <n v="1436812628"/>
    <b v="0"/>
    <x v="78"/>
    <b v="0"/>
    <s v="technology/web"/>
    <n v="0"/>
    <s v="Not Funded"/>
    <e v="#DIV/0!"/>
    <x v="2"/>
    <s v="web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17"/>
    <s v="EUR"/>
    <n v="1483474370"/>
    <n v="1480882370"/>
    <b v="0"/>
    <x v="78"/>
    <b v="0"/>
    <s v="technology/web"/>
    <n v="0"/>
    <s v="Not Funded"/>
    <e v="#DIV/0!"/>
    <x v="2"/>
    <s v="web"/>
    <x v="2348"/>
    <x v="2350"/>
  </r>
  <r>
    <n v="2351"/>
    <s v="NZ Auction site.  No listing or success fees. Only $2 p/m"/>
    <s v="Donate $30 or more and receive a free selfie stick."/>
    <n v="18900"/>
    <n v="108"/>
    <x v="1"/>
    <s v="NZ"/>
    <x v="4"/>
    <s v="NZD"/>
    <n v="1430360739"/>
    <n v="1427768739"/>
    <b v="0"/>
    <x v="63"/>
    <b v="0"/>
    <s v="technology/web"/>
    <n v="5.7142857142857143E-3"/>
    <s v="Not Funded"/>
    <n v="15.428571428571429"/>
    <x v="2"/>
    <s v="web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s v="USD"/>
    <n v="1433603552"/>
    <n v="1428419552"/>
    <b v="0"/>
    <x v="78"/>
    <b v="0"/>
    <s v="technology/web"/>
    <n v="0"/>
    <s v="Not Funded"/>
    <e v="#DIV/0!"/>
    <x v="2"/>
    <s v="web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s v="USD"/>
    <n v="1429632822"/>
    <n v="1428596022"/>
    <b v="0"/>
    <x v="78"/>
    <b v="0"/>
    <s v="technology/web"/>
    <n v="0"/>
    <s v="Not Funded"/>
    <e v="#DIV/0!"/>
    <x v="2"/>
    <s v="web"/>
    <x v="2351"/>
    <x v="2353"/>
  </r>
  <r>
    <n v="2354"/>
    <s v="Dissertation (Canceled)"/>
    <s v="Almost done with doctorate degree but need funding of $35,000 to complete research of project."/>
    <n v="35000"/>
    <n v="25"/>
    <x v="1"/>
    <s v="US"/>
    <x v="0"/>
    <s v="USD"/>
    <n v="1420910460"/>
    <n v="1415726460"/>
    <b v="0"/>
    <x v="29"/>
    <b v="0"/>
    <s v="technology/web"/>
    <n v="7.1428571428571429E-4"/>
    <s v="Not Funded"/>
    <n v="25"/>
    <x v="2"/>
    <s v="web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s v="AUD"/>
    <n v="1430604136"/>
    <n v="1428012136"/>
    <b v="0"/>
    <x v="84"/>
    <b v="0"/>
    <s v="technology/web"/>
    <n v="6.875E-3"/>
    <s v="Not Funded"/>
    <n v="27.5"/>
    <x v="2"/>
    <s v="web"/>
    <x v="2353"/>
    <x v="2355"/>
  </r>
  <r>
    <n v="2356"/>
    <s v="HardstyleUnited.com (Canceled)"/>
    <s v="HardstyleUnited.com The Global Hardstyle community. Your Hardstyle community."/>
    <n v="10000"/>
    <n v="0"/>
    <x v="1"/>
    <s v="NL"/>
    <x v="9"/>
    <s v="EUR"/>
    <n v="1433530104"/>
    <n v="1430938104"/>
    <b v="0"/>
    <x v="78"/>
    <b v="0"/>
    <s v="technology/web"/>
    <n v="0"/>
    <s v="Not Funded"/>
    <e v="#DIV/0!"/>
    <x v="2"/>
    <s v="web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s v="GBP"/>
    <n v="1445093578"/>
    <n v="1442501578"/>
    <b v="0"/>
    <x v="78"/>
    <b v="0"/>
    <s v="technology/web"/>
    <n v="0"/>
    <s v="Not Funded"/>
    <e v="#DIV/0!"/>
    <x v="2"/>
    <s v="web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s v="GBP"/>
    <n v="1422664740"/>
    <n v="1417818036"/>
    <b v="0"/>
    <x v="78"/>
    <b v="0"/>
    <s v="technology/web"/>
    <n v="0"/>
    <s v="Not Funded"/>
    <e v="#DIV/0!"/>
    <x v="2"/>
    <s v="web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s v="USD"/>
    <n v="1438616124"/>
    <n v="1433432124"/>
    <b v="0"/>
    <x v="83"/>
    <b v="0"/>
    <s v="technology/web"/>
    <n v="0.14680000000000001"/>
    <s v="Not Funded"/>
    <n v="367"/>
    <x v="2"/>
    <s v="web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s v="CAD"/>
    <n v="1454864280"/>
    <n v="1452272280"/>
    <b v="0"/>
    <x v="29"/>
    <b v="0"/>
    <s v="technology/web"/>
    <n v="4.0000000000000002E-4"/>
    <s v="Not Funded"/>
    <n v="2"/>
    <x v="2"/>
    <s v="web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s v="CAD"/>
    <n v="1462053600"/>
    <n v="1459975008"/>
    <b v="0"/>
    <x v="78"/>
    <b v="0"/>
    <s v="technology/web"/>
    <n v="0"/>
    <s v="Not Funded"/>
    <e v="#DIV/0!"/>
    <x v="2"/>
    <s v="web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s v="USD"/>
    <n v="1418315470"/>
    <n v="1415723470"/>
    <b v="0"/>
    <x v="84"/>
    <b v="0"/>
    <s v="technology/web"/>
    <n v="0.2857142857142857"/>
    <s v="Not Funded"/>
    <n v="60"/>
    <x v="2"/>
    <s v="web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s v="USD"/>
    <n v="1451348200"/>
    <n v="1447460200"/>
    <b v="0"/>
    <x v="78"/>
    <b v="0"/>
    <s v="technology/web"/>
    <n v="0"/>
    <s v="Not Funded"/>
    <e v="#DIV/0!"/>
    <x v="2"/>
    <s v="web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s v="USD"/>
    <n v="1445898356"/>
    <n v="1441146356"/>
    <b v="0"/>
    <x v="78"/>
    <b v="0"/>
    <s v="technology/web"/>
    <n v="0"/>
    <s v="Not Funded"/>
    <e v="#DIV/0!"/>
    <x v="2"/>
    <s v="web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13"/>
    <s v="EUR"/>
    <n v="1453071600"/>
    <n v="1449596425"/>
    <b v="0"/>
    <x v="78"/>
    <b v="0"/>
    <s v="technology/web"/>
    <n v="0"/>
    <s v="Not Funded"/>
    <e v="#DIV/0!"/>
    <x v="2"/>
    <s v="web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s v="GBP"/>
    <n v="1445431533"/>
    <n v="1442839533"/>
    <b v="0"/>
    <x v="74"/>
    <b v="0"/>
    <s v="technology/web"/>
    <n v="0.1052"/>
    <s v="Not Funded"/>
    <n v="97.407407407407405"/>
    <x v="2"/>
    <s v="web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s v="USD"/>
    <n v="1461622616"/>
    <n v="1456442216"/>
    <b v="0"/>
    <x v="25"/>
    <b v="0"/>
    <s v="technology/web"/>
    <n v="1.34E-2"/>
    <s v="Not Funded"/>
    <n v="47.857142857142854"/>
    <x v="2"/>
    <s v="web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s v="USD"/>
    <n v="1429028365"/>
    <n v="1425143965"/>
    <b v="0"/>
    <x v="84"/>
    <b v="0"/>
    <s v="technology/web"/>
    <n v="2.5000000000000001E-3"/>
    <s v="Not Funded"/>
    <n v="50"/>
    <x v="2"/>
    <s v="web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s v="USD"/>
    <n v="1455132611"/>
    <n v="1452540611"/>
    <b v="0"/>
    <x v="78"/>
    <b v="0"/>
    <s v="technology/web"/>
    <n v="0"/>
    <s v="Not Funded"/>
    <e v="#DIV/0!"/>
    <x v="2"/>
    <s v="web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s v="USD"/>
    <n v="1418877141"/>
    <n v="1416285141"/>
    <b v="0"/>
    <x v="80"/>
    <b v="0"/>
    <s v="technology/web"/>
    <n v="3.2799999999999999E-3"/>
    <s v="Not Funded"/>
    <n v="20.5"/>
    <x v="2"/>
    <s v="web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s v="USD"/>
    <n v="1435257596"/>
    <n v="1432665596"/>
    <b v="0"/>
    <x v="78"/>
    <b v="0"/>
    <s v="technology/web"/>
    <n v="0"/>
    <s v="Not Funded"/>
    <e v="#DIV/0!"/>
    <x v="2"/>
    <s v="web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s v="AUD"/>
    <n v="1429839571"/>
    <n v="1427247571"/>
    <b v="0"/>
    <x v="79"/>
    <b v="0"/>
    <s v="technology/web"/>
    <n v="3.272727272727273E-2"/>
    <s v="Not Funded"/>
    <n v="30"/>
    <x v="2"/>
    <s v="web"/>
    <x v="2370"/>
    <x v="2372"/>
  </r>
  <r>
    <n v="2373"/>
    <s v="Cykelauktion.com (Canceled)"/>
    <s v="We want to create a safe marketplace for buying and selling bicycles."/>
    <n v="850000"/>
    <n v="50"/>
    <x v="1"/>
    <s v="SE"/>
    <x v="11"/>
    <s v="SEK"/>
    <n v="1440863624"/>
    <n v="1438271624"/>
    <b v="0"/>
    <x v="29"/>
    <b v="0"/>
    <s v="technology/web"/>
    <n v="5.8823529411764708E-5"/>
    <s v="Not Funded"/>
    <n v="50"/>
    <x v="2"/>
    <s v="web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s v="USD"/>
    <n v="1423772060"/>
    <n v="1421180060"/>
    <b v="0"/>
    <x v="29"/>
    <b v="0"/>
    <s v="technology/web"/>
    <n v="4.5454545454545455E-4"/>
    <s v="Not Funded"/>
    <n v="10"/>
    <x v="2"/>
    <s v="web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s v="USD"/>
    <n v="1473451437"/>
    <n v="1470859437"/>
    <b v="0"/>
    <x v="78"/>
    <b v="0"/>
    <s v="technology/web"/>
    <n v="0"/>
    <s v="Not Funded"/>
    <e v="#DIV/0!"/>
    <x v="2"/>
    <s v="web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s v="USD"/>
    <n v="1449785566"/>
    <n v="1447193566"/>
    <b v="0"/>
    <x v="80"/>
    <b v="0"/>
    <s v="technology/web"/>
    <n v="0.10877666666666666"/>
    <s v="Not Funded"/>
    <n v="81.582499999999996"/>
    <x v="2"/>
    <s v="web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s v="CAD"/>
    <n v="1480110783"/>
    <n v="1477515183"/>
    <b v="0"/>
    <x v="78"/>
    <b v="0"/>
    <s v="technology/web"/>
    <n v="0"/>
    <s v="Not Funded"/>
    <e v="#DIV/0!"/>
    <x v="2"/>
    <s v="web"/>
    <x v="2375"/>
    <x v="2377"/>
  </r>
  <r>
    <n v="2378"/>
    <s v="KEEPUP INC (Canceled)"/>
    <s v="KEEPUP allows you to extend your social circle by introducing you to new people via your friends."/>
    <n v="110000"/>
    <n v="0"/>
    <x v="1"/>
    <s v="US"/>
    <x v="0"/>
    <s v="USD"/>
    <n v="1440548330"/>
    <n v="1438042730"/>
    <b v="0"/>
    <x v="78"/>
    <b v="0"/>
    <s v="technology/web"/>
    <n v="0"/>
    <s v="Not Funded"/>
    <e v="#DIV/0!"/>
    <x v="2"/>
    <s v="web"/>
    <x v="2376"/>
    <x v="2378"/>
  </r>
  <r>
    <n v="2379"/>
    <s v="SelectCooks.com (Canceled)"/>
    <s v="Selectcooks.com is a community marketplace for people to list, find and hire chefs."/>
    <n v="30000"/>
    <n v="0"/>
    <x v="1"/>
    <s v="US"/>
    <x v="0"/>
    <s v="USD"/>
    <n v="1444004616"/>
    <n v="1440116616"/>
    <b v="0"/>
    <x v="78"/>
    <b v="0"/>
    <s v="technology/web"/>
    <n v="0"/>
    <s v="Not Funded"/>
    <e v="#DIV/0!"/>
    <x v="2"/>
    <s v="web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s v="USD"/>
    <n v="1443726142"/>
    <n v="1441134142"/>
    <b v="0"/>
    <x v="83"/>
    <b v="0"/>
    <s v="technology/web"/>
    <n v="3.6666666666666666E-3"/>
    <s v="Not Funded"/>
    <n v="18.333333333333332"/>
    <x v="2"/>
    <s v="web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s v="USD"/>
    <n v="1428704848"/>
    <n v="1426112848"/>
    <b v="0"/>
    <x v="63"/>
    <b v="0"/>
    <s v="technology/web"/>
    <n v="1.8193398957730169E-2"/>
    <s v="Not Funded"/>
    <n v="224.42857142857142"/>
    <x v="2"/>
    <s v="web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s v="USD"/>
    <n v="1438662603"/>
    <n v="1436502603"/>
    <b v="0"/>
    <x v="84"/>
    <b v="0"/>
    <s v="technology/web"/>
    <n v="2.5000000000000001E-2"/>
    <s v="Not Funded"/>
    <n v="37.5"/>
    <x v="2"/>
    <s v="web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s v="NZD"/>
    <n v="1424568107"/>
    <n v="1421976107"/>
    <b v="0"/>
    <x v="83"/>
    <b v="0"/>
    <s v="technology/web"/>
    <n v="4.3499999999999997E-2"/>
    <s v="Not Funded"/>
    <n v="145"/>
    <x v="2"/>
    <s v="web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s v="USD"/>
    <n v="1415932643"/>
    <n v="1413337043"/>
    <b v="0"/>
    <x v="22"/>
    <b v="0"/>
    <s v="technology/web"/>
    <n v="8.0000000000000002E-3"/>
    <s v="Not Funded"/>
    <n v="1"/>
    <x v="2"/>
    <s v="web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s v="USD"/>
    <n v="1438793432"/>
    <n v="1436201432"/>
    <b v="0"/>
    <x v="63"/>
    <b v="0"/>
    <s v="technology/web"/>
    <n v="1.2123076923076924E-2"/>
    <s v="Not Funded"/>
    <n v="112.57142857142857"/>
    <x v="2"/>
    <s v="web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s v="CAD"/>
    <n v="1420920424"/>
    <n v="1415736424"/>
    <b v="0"/>
    <x v="78"/>
    <b v="0"/>
    <s v="technology/web"/>
    <n v="0"/>
    <s v="Not Funded"/>
    <e v="#DIV/0!"/>
    <x v="2"/>
    <s v="web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s v="USD"/>
    <n v="1469199740"/>
    <n v="1465311740"/>
    <b v="0"/>
    <x v="83"/>
    <b v="0"/>
    <s v="technology/web"/>
    <n v="6.8399999999999997E-3"/>
    <s v="Not Funded"/>
    <n v="342"/>
    <x v="2"/>
    <s v="web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s v="USD"/>
    <n v="1421350140"/>
    <n v="1418761759"/>
    <b v="0"/>
    <x v="22"/>
    <b v="0"/>
    <s v="technology/web"/>
    <n v="1.2513513513513513E-2"/>
    <s v="Not Funded"/>
    <n v="57.875"/>
    <x v="2"/>
    <s v="web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6"/>
    <s v="EUR"/>
    <n v="1437861540"/>
    <n v="1435160452"/>
    <b v="0"/>
    <x v="29"/>
    <b v="0"/>
    <s v="technology/web"/>
    <n v="1.8749999999999999E-3"/>
    <s v="Not Funded"/>
    <n v="30"/>
    <x v="2"/>
    <s v="web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s v="AUD"/>
    <n v="1420352264"/>
    <n v="1416896264"/>
    <b v="0"/>
    <x v="78"/>
    <b v="0"/>
    <s v="technology/web"/>
    <n v="0"/>
    <s v="Not Funded"/>
    <e v="#DIV/0!"/>
    <x v="2"/>
    <s v="web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s v="USD"/>
    <n v="1427825044"/>
    <n v="1425236644"/>
    <b v="0"/>
    <x v="29"/>
    <b v="0"/>
    <s v="technology/web"/>
    <n v="1.25E-3"/>
    <s v="Not Funded"/>
    <n v="25"/>
    <x v="2"/>
    <s v="web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s v="USD"/>
    <n v="1446087223"/>
    <n v="1443495223"/>
    <b v="0"/>
    <x v="78"/>
    <b v="0"/>
    <s v="technology/web"/>
    <n v="0"/>
    <s v="Not Funded"/>
    <e v="#DIV/0!"/>
    <x v="2"/>
    <s v="web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s v="USD"/>
    <n v="1439048017"/>
    <n v="1436456017"/>
    <b v="0"/>
    <x v="29"/>
    <b v="0"/>
    <s v="technology/web"/>
    <n v="5.0000000000000001E-4"/>
    <s v="Not Funded"/>
    <n v="50"/>
    <x v="2"/>
    <s v="web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17"/>
    <s v="EUR"/>
    <n v="1424940093"/>
    <n v="1422348093"/>
    <b v="0"/>
    <x v="84"/>
    <b v="0"/>
    <s v="technology/web"/>
    <n v="5.9999999999999995E-4"/>
    <s v="Not Funded"/>
    <n v="1.5"/>
    <x v="2"/>
    <s v="web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s v="USD"/>
    <n v="1484038620"/>
    <n v="1481597687"/>
    <b v="0"/>
    <x v="78"/>
    <b v="0"/>
    <s v="technology/web"/>
    <n v="0"/>
    <s v="Not Funded"/>
    <e v="#DIV/0!"/>
    <x v="2"/>
    <s v="web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6"/>
    <s v="CHF"/>
    <n v="1444940558"/>
    <n v="1442348558"/>
    <b v="0"/>
    <x v="29"/>
    <b v="0"/>
    <s v="technology/web"/>
    <n v="2E-3"/>
    <s v="Not Funded"/>
    <n v="10"/>
    <x v="2"/>
    <s v="web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s v="USD"/>
    <n v="1420233256"/>
    <n v="1417641256"/>
    <b v="0"/>
    <x v="78"/>
    <b v="0"/>
    <s v="technology/web"/>
    <n v="0"/>
    <s v="Not Funded"/>
    <e v="#DIV/0!"/>
    <x v="2"/>
    <s v="web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s v="USD"/>
    <n v="1435874384"/>
    <n v="1433282384"/>
    <b v="0"/>
    <x v="78"/>
    <b v="0"/>
    <s v="technology/web"/>
    <n v="0"/>
    <s v="Not Funded"/>
    <e v="#DIV/0!"/>
    <x v="2"/>
    <s v="web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11"/>
    <s v="SEK"/>
    <n v="1418934506"/>
    <n v="1415910506"/>
    <b v="0"/>
    <x v="78"/>
    <b v="0"/>
    <s v="technology/web"/>
    <n v="0"/>
    <s v="Not Funded"/>
    <e v="#DIV/0!"/>
    <x v="2"/>
    <s v="web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s v="AUD"/>
    <n v="1460615164"/>
    <n v="1458023164"/>
    <b v="0"/>
    <x v="78"/>
    <b v="0"/>
    <s v="technology/web"/>
    <n v="0"/>
    <s v="Not Funded"/>
    <e v="#DIV/0!"/>
    <x v="2"/>
    <s v="web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s v="USD"/>
    <n v="1457207096"/>
    <n v="1452023096"/>
    <b v="0"/>
    <x v="82"/>
    <b v="0"/>
    <s v="food/food trucks"/>
    <n v="7.1785714285714283E-3"/>
    <s v="Not Funded"/>
    <n v="22.333333333333332"/>
    <x v="7"/>
    <s v="food trucks"/>
    <x v="2399"/>
    <x v="2401"/>
  </r>
  <r>
    <n v="2402"/>
    <s v="Cupcake Truck Unite"/>
    <s v="Small town, delicious treats, and a mobile truck"/>
    <n v="12000"/>
    <n v="52"/>
    <x v="2"/>
    <s v="US"/>
    <x v="0"/>
    <s v="USD"/>
    <n v="1431533931"/>
    <n v="1428941931"/>
    <b v="0"/>
    <x v="29"/>
    <b v="0"/>
    <s v="food/food trucks"/>
    <n v="4.3333333333333331E-3"/>
    <s v="Not Funded"/>
    <n v="52"/>
    <x v="7"/>
    <s v="food trucks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s v="GBP"/>
    <n v="1459368658"/>
    <n v="1454188258"/>
    <b v="0"/>
    <x v="8"/>
    <b v="0"/>
    <s v="food/food trucks"/>
    <n v="0.16833333333333333"/>
    <s v="Not Funded"/>
    <n v="16.833333333333332"/>
    <x v="7"/>
    <s v="food trucks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s v="USD"/>
    <n v="1451782607"/>
    <n v="1449190607"/>
    <b v="0"/>
    <x v="78"/>
    <b v="0"/>
    <s v="food/food trucks"/>
    <n v="0"/>
    <s v="Not Funded"/>
    <e v="#DIV/0!"/>
    <x v="7"/>
    <s v="food trucks"/>
    <x v="2402"/>
    <x v="2404"/>
  </r>
  <r>
    <n v="2405"/>
    <s v="JoyShtick Food Truck"/>
    <s v="We are the first gaming-themed food truck, bringing gourmet pub fare to the Jacksonville area."/>
    <n v="5000"/>
    <n v="1126"/>
    <x v="2"/>
    <s v="US"/>
    <x v="0"/>
    <s v="USD"/>
    <n v="1472911375"/>
    <n v="1471096975"/>
    <b v="0"/>
    <x v="9"/>
    <b v="0"/>
    <s v="food/food trucks"/>
    <n v="0.22520000000000001"/>
    <s v="Not Funded"/>
    <n v="56.3"/>
    <x v="7"/>
    <s v="food trucks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s v="USD"/>
    <n v="1421635190"/>
    <n v="1418179190"/>
    <b v="0"/>
    <x v="38"/>
    <b v="0"/>
    <s v="food/food trucks"/>
    <n v="0.41384615384615386"/>
    <s v="Not Funded"/>
    <n v="84.0625"/>
    <x v="7"/>
    <s v="food trucks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s v="USD"/>
    <n v="1428732000"/>
    <n v="1426772928"/>
    <b v="0"/>
    <x v="51"/>
    <b v="0"/>
    <s v="food/food trucks"/>
    <n v="0.25259090909090909"/>
    <s v="Not Funded"/>
    <n v="168.39393939393941"/>
    <x v="7"/>
    <s v="food trucks"/>
    <x v="2405"/>
    <x v="2407"/>
  </r>
  <r>
    <n v="2408"/>
    <s v="Sabroso On Wheels"/>
    <s v="A US Army Vet trying to get a Peruvian food truck going! Really good Peruvian food now mobile!"/>
    <n v="15000"/>
    <n v="30"/>
    <x v="2"/>
    <s v="US"/>
    <x v="0"/>
    <s v="USD"/>
    <n v="1415247757"/>
    <n v="1412652157"/>
    <b v="0"/>
    <x v="84"/>
    <b v="0"/>
    <s v="food/food trucks"/>
    <n v="2E-3"/>
    <s v="Not Funded"/>
    <n v="15"/>
    <x v="7"/>
    <s v="food trucks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s v="USD"/>
    <n v="1439931675"/>
    <n v="1437339675"/>
    <b v="0"/>
    <x v="79"/>
    <b v="0"/>
    <s v="food/food trucks"/>
    <n v="1.84E-2"/>
    <s v="Not Funded"/>
    <n v="76.666666666666671"/>
    <x v="7"/>
    <s v="food trucks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s v="AUD"/>
    <n v="1441619275"/>
    <n v="1439027275"/>
    <b v="0"/>
    <x v="78"/>
    <b v="0"/>
    <s v="food/food trucks"/>
    <n v="0"/>
    <s v="Not Funded"/>
    <e v="#DIV/0!"/>
    <x v="7"/>
    <s v="food trucks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s v="USD"/>
    <n v="1440524082"/>
    <n v="1437932082"/>
    <b v="0"/>
    <x v="83"/>
    <b v="0"/>
    <s v="food/food trucks"/>
    <n v="6.0400000000000002E-3"/>
    <s v="Not Funded"/>
    <n v="50.333333333333336"/>
    <x v="7"/>
    <s v="food trucks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6"/>
    <s v="EUR"/>
    <n v="1480185673"/>
    <n v="1476294073"/>
    <b v="0"/>
    <x v="78"/>
    <b v="0"/>
    <s v="food/food trucks"/>
    <n v="0"/>
    <s v="Not Funded"/>
    <e v="#DIV/0!"/>
    <x v="7"/>
    <s v="food trucks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s v="USD"/>
    <n v="1401579000"/>
    <n v="1398911882"/>
    <b v="0"/>
    <x v="83"/>
    <b v="0"/>
    <s v="food/food trucks"/>
    <n v="8.3333333333333332E-3"/>
    <s v="Not Funded"/>
    <n v="8.3333333333333339"/>
    <x v="7"/>
    <s v="food trucks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s v="USD"/>
    <n v="1440215940"/>
    <n v="1436805660"/>
    <b v="0"/>
    <x v="62"/>
    <b v="0"/>
    <s v="food/food trucks"/>
    <n v="3.0666666666666665E-2"/>
    <s v="Not Funded"/>
    <n v="35.384615384615387"/>
    <x v="7"/>
    <s v="food trucks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s v="USD"/>
    <n v="1468615346"/>
    <n v="1466023346"/>
    <b v="0"/>
    <x v="79"/>
    <b v="0"/>
    <s v="food/food trucks"/>
    <n v="5.5833333333333334E-3"/>
    <s v="Not Funded"/>
    <n v="55.833333333333336"/>
    <x v="7"/>
    <s v="food trucks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s v="USD"/>
    <n v="1426345200"/>
    <n v="1421343743"/>
    <b v="0"/>
    <x v="29"/>
    <b v="0"/>
    <s v="food/food trucks"/>
    <n v="2.5000000000000001E-4"/>
    <s v="Not Funded"/>
    <n v="5"/>
    <x v="7"/>
    <s v="food trucks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s v="USD"/>
    <n v="1407705187"/>
    <n v="1405113187"/>
    <b v="0"/>
    <x v="78"/>
    <b v="0"/>
    <s v="food/food trucks"/>
    <n v="0"/>
    <s v="Not Funded"/>
    <e v="#DIV/0!"/>
    <x v="7"/>
    <s v="food trucks"/>
    <x v="2415"/>
    <x v="2417"/>
  </r>
  <r>
    <n v="2418"/>
    <s v="Mexican food truck"/>
    <s v="I want to start my food truck business."/>
    <n v="25000"/>
    <n v="5"/>
    <x v="2"/>
    <s v="US"/>
    <x v="0"/>
    <s v="USD"/>
    <n v="1427225644"/>
    <n v="1422045244"/>
    <b v="0"/>
    <x v="81"/>
    <b v="0"/>
    <s v="food/food trucks"/>
    <n v="2.0000000000000001E-4"/>
    <s v="Not Funded"/>
    <n v="1"/>
    <x v="7"/>
    <s v="food trucks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s v="USD"/>
    <n v="1424281389"/>
    <n v="1419097389"/>
    <b v="0"/>
    <x v="78"/>
    <b v="0"/>
    <s v="food/food trucks"/>
    <n v="0"/>
    <s v="Not Funded"/>
    <e v="#DIV/0!"/>
    <x v="7"/>
    <s v="food trucks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s v="USD"/>
    <n v="1415583695"/>
    <n v="1410396095"/>
    <b v="0"/>
    <x v="17"/>
    <b v="0"/>
    <s v="food/food trucks"/>
    <n v="0.14825133372851215"/>
    <s v="Not Funded"/>
    <n v="69.472222222222229"/>
    <x v="7"/>
    <s v="food trucks"/>
    <x v="2418"/>
    <x v="2420"/>
  </r>
  <r>
    <n v="2421"/>
    <s v="hot dog cart"/>
    <s v="help me start Merrill's first hot dog cart in this empty lot"/>
    <n v="6000"/>
    <n v="1"/>
    <x v="2"/>
    <s v="US"/>
    <x v="0"/>
    <s v="USD"/>
    <n v="1424536196"/>
    <n v="1421944196"/>
    <b v="0"/>
    <x v="29"/>
    <b v="0"/>
    <s v="food/food trucks"/>
    <n v="1.6666666666666666E-4"/>
    <s v="Not Funded"/>
    <n v="1"/>
    <x v="7"/>
    <s v="food trucks"/>
    <x v="2419"/>
    <x v="2421"/>
  </r>
  <r>
    <n v="2422"/>
    <s v="Help starting a family owned food truck"/>
    <s v="Family owned business serving BBQ and seafood to the public"/>
    <n v="500"/>
    <n v="1"/>
    <x v="2"/>
    <s v="US"/>
    <x v="0"/>
    <s v="USD"/>
    <n v="1426091036"/>
    <n v="1423502636"/>
    <b v="0"/>
    <x v="29"/>
    <b v="0"/>
    <s v="food/food trucks"/>
    <n v="2E-3"/>
    <s v="Not Funded"/>
    <n v="1"/>
    <x v="7"/>
    <s v="food trucks"/>
    <x v="2420"/>
    <x v="2422"/>
  </r>
  <r>
    <n v="2423"/>
    <s v="FBTR BBQ"/>
    <s v="FBTR is a Texas-style, North Carolina based, homemade BBQ company looking to bring good meat to the masses."/>
    <n v="60000"/>
    <n v="8"/>
    <x v="2"/>
    <s v="US"/>
    <x v="0"/>
    <s v="USD"/>
    <n v="1420044890"/>
    <n v="1417452890"/>
    <b v="0"/>
    <x v="29"/>
    <b v="0"/>
    <s v="food/food trucks"/>
    <n v="1.3333333333333334E-4"/>
    <s v="Not Funded"/>
    <n v="8"/>
    <x v="7"/>
    <s v="food trucks"/>
    <x v="2421"/>
    <x v="2423"/>
  </r>
  <r>
    <n v="2424"/>
    <s v="Lily and Memphs"/>
    <s v="Great and creative food from the heart in the form of a sweet food truck!"/>
    <n v="25000"/>
    <n v="310"/>
    <x v="2"/>
    <s v="US"/>
    <x v="0"/>
    <s v="USD"/>
    <n v="1414445108"/>
    <n v="1411853108"/>
    <b v="0"/>
    <x v="82"/>
    <b v="0"/>
    <s v="food/food trucks"/>
    <n v="1.24E-2"/>
    <s v="Not Funded"/>
    <n v="34.444444444444443"/>
    <x v="7"/>
    <s v="food trucks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s v="USD"/>
    <n v="1464386640"/>
    <n v="1463090149"/>
    <b v="0"/>
    <x v="29"/>
    <b v="0"/>
    <s v="food/food trucks"/>
    <n v="2.8571428571428574E-4"/>
    <s v="Not Funded"/>
    <n v="1"/>
    <x v="7"/>
    <s v="food trucks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s v="USD"/>
    <n v="1439006692"/>
    <n v="1433822692"/>
    <b v="0"/>
    <x v="78"/>
    <b v="0"/>
    <s v="food/food trucks"/>
    <n v="0"/>
    <s v="Not Funded"/>
    <e v="#DIV/0!"/>
    <x v="7"/>
    <s v="food trucks"/>
    <x v="2424"/>
    <x v="2426"/>
  </r>
  <r>
    <n v="2427"/>
    <s v="Wraps in a snap. Fast lunch with a gourmet punch!"/>
    <s v="Fast and simple lunches for those on the go.  All (lunch) deals $10 or less."/>
    <n v="50000"/>
    <n v="1"/>
    <x v="2"/>
    <s v="US"/>
    <x v="0"/>
    <s v="USD"/>
    <n v="1458715133"/>
    <n v="1455262733"/>
    <b v="0"/>
    <x v="29"/>
    <b v="0"/>
    <s v="food/food trucks"/>
    <n v="2.0000000000000002E-5"/>
    <s v="Not Funded"/>
    <n v="1"/>
    <x v="7"/>
    <s v="food trucks"/>
    <x v="2425"/>
    <x v="2427"/>
  </r>
  <r>
    <n v="2428"/>
    <s v="Premium Burgers"/>
    <s v="From Moo 2 You! We want to offer premium burgers to a taco flooded environment."/>
    <n v="35000"/>
    <n v="1"/>
    <x v="2"/>
    <s v="US"/>
    <x v="0"/>
    <s v="USD"/>
    <n v="1426182551"/>
    <n v="1423594151"/>
    <b v="0"/>
    <x v="29"/>
    <b v="0"/>
    <s v="food/food trucks"/>
    <n v="2.8571428571428571E-5"/>
    <s v="Not Funded"/>
    <n v="1"/>
    <x v="7"/>
    <s v="food trucks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10"/>
    <s v="NOK"/>
    <n v="1486313040"/>
    <n v="1483131966"/>
    <b v="0"/>
    <x v="80"/>
    <b v="0"/>
    <s v="food/food trucks"/>
    <n v="1.4321428571428572E-2"/>
    <s v="Not Funded"/>
    <n v="501.25"/>
    <x v="7"/>
    <s v="food trucks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s v="USD"/>
    <n v="1455246504"/>
    <n v="1452654504"/>
    <b v="0"/>
    <x v="84"/>
    <b v="0"/>
    <s v="food/food trucks"/>
    <n v="7.0000000000000001E-3"/>
    <s v="Not Funded"/>
    <n v="10.5"/>
    <x v="7"/>
    <s v="food trucks"/>
    <x v="2428"/>
    <x v="2430"/>
  </r>
  <r>
    <n v="2431"/>
    <s v="Murphy's good eatin'"/>
    <s v="Go to Colorado and run a food truck with homemade food of all kinds."/>
    <n v="100000"/>
    <n v="2"/>
    <x v="2"/>
    <s v="US"/>
    <x v="0"/>
    <s v="USD"/>
    <n v="1467080613"/>
    <n v="1461896613"/>
    <b v="0"/>
    <x v="84"/>
    <b v="0"/>
    <s v="food/food trucks"/>
    <n v="2.0000000000000002E-5"/>
    <s v="Not Funded"/>
    <n v="1"/>
    <x v="7"/>
    <s v="food trucks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x v="0"/>
    <s v="USD"/>
    <n v="1425791697"/>
    <n v="1423199697"/>
    <b v="0"/>
    <x v="84"/>
    <b v="0"/>
    <s v="food/food trucks"/>
    <n v="1.4285714285714287E-4"/>
    <s v="Not Funded"/>
    <n v="1"/>
    <x v="7"/>
    <s v="food trucks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s v="USD"/>
    <n v="1456608943"/>
    <n v="1454016943"/>
    <b v="0"/>
    <x v="78"/>
    <b v="0"/>
    <s v="food/food trucks"/>
    <n v="0"/>
    <s v="Not Funded"/>
    <e v="#DIV/0!"/>
    <x v="7"/>
    <s v="food trucks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s v="USD"/>
    <n v="1438662474"/>
    <n v="1435206474"/>
    <b v="0"/>
    <x v="84"/>
    <b v="0"/>
    <s v="food/food trucks"/>
    <n v="1.2999999999999999E-3"/>
    <s v="Not Funded"/>
    <n v="13"/>
    <x v="7"/>
    <s v="food trucks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11"/>
    <s v="SEK"/>
    <n v="1444027186"/>
    <n v="1441435186"/>
    <b v="0"/>
    <x v="80"/>
    <b v="0"/>
    <s v="food/food trucks"/>
    <n v="4.8960000000000002E-3"/>
    <s v="Not Funded"/>
    <n v="306"/>
    <x v="7"/>
    <s v="food trucks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s v="CAD"/>
    <n v="1454078770"/>
    <n v="1448894770"/>
    <b v="0"/>
    <x v="84"/>
    <b v="0"/>
    <s v="food/food trucks"/>
    <n v="3.8461538461538462E-4"/>
    <s v="Not Funded"/>
    <n v="22.5"/>
    <x v="7"/>
    <s v="food trucks"/>
    <x v="2434"/>
    <x v="2436"/>
  </r>
  <r>
    <n v="2437"/>
    <s v="Cuppa Gumbos"/>
    <s v="Homemade Gumbo, Stews and Curry to be served hot and fresh everyday at any festival or concert we can attend."/>
    <n v="8000"/>
    <n v="0"/>
    <x v="2"/>
    <s v="US"/>
    <x v="0"/>
    <s v="USD"/>
    <n v="1426615200"/>
    <n v="1422400188"/>
    <b v="0"/>
    <x v="78"/>
    <b v="0"/>
    <s v="food/food trucks"/>
    <n v="0"/>
    <s v="Not Funded"/>
    <e v="#DIV/0!"/>
    <x v="7"/>
    <s v="food trucks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x v="0"/>
    <s v="USD"/>
    <n v="1449529062"/>
    <n v="1444341462"/>
    <b v="0"/>
    <x v="29"/>
    <b v="0"/>
    <s v="food/food trucks"/>
    <n v="3.3333333333333335E-3"/>
    <s v="Not Funded"/>
    <n v="50"/>
    <x v="7"/>
    <s v="food trucks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s v="USD"/>
    <n v="1445197129"/>
    <n v="1442605129"/>
    <b v="0"/>
    <x v="78"/>
    <b v="0"/>
    <s v="food/food trucks"/>
    <n v="0"/>
    <s v="Not Funded"/>
    <e v="#DIV/0!"/>
    <x v="7"/>
    <s v="food trucks"/>
    <x v="2437"/>
    <x v="2439"/>
  </r>
  <r>
    <n v="2440"/>
    <s v="The first green Food Truck in Phnom Penh"/>
    <s v="Starting a entire clean energy food truck and set a new standard for Cambodia"/>
    <n v="5000"/>
    <n v="10"/>
    <x v="2"/>
    <s v="BE"/>
    <x v="18"/>
    <s v="EUR"/>
    <n v="1455399313"/>
    <n v="1452807313"/>
    <b v="0"/>
    <x v="84"/>
    <b v="0"/>
    <s v="food/food trucks"/>
    <n v="2E-3"/>
    <s v="Not Funded"/>
    <n v="5"/>
    <x v="7"/>
    <s v="food trucks"/>
    <x v="2438"/>
    <x v="2440"/>
  </r>
  <r>
    <n v="2441"/>
    <s v="Bring Alchemy Pops to the People!"/>
    <s v="YOU can help Alchemy Pops POP up on a street near you!"/>
    <n v="7500"/>
    <n v="8091"/>
    <x v="0"/>
    <s v="US"/>
    <x v="0"/>
    <s v="USD"/>
    <n v="1437627540"/>
    <n v="1435806054"/>
    <b v="0"/>
    <x v="280"/>
    <b v="1"/>
    <s v="food/small batch"/>
    <n v="1.0788"/>
    <s v="Funded"/>
    <n v="74.22935779816514"/>
    <x v="7"/>
    <s v="small batch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s v="USD"/>
    <n v="1426777228"/>
    <n v="1424188828"/>
    <b v="0"/>
    <x v="459"/>
    <b v="1"/>
    <s v="food/small batch"/>
    <n v="1.2594166666666666"/>
    <s v="Funded"/>
    <n v="81.252688172043008"/>
    <x v="7"/>
    <s v="small batch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s v="USD"/>
    <n v="1408114822"/>
    <n v="1405522822"/>
    <b v="0"/>
    <x v="409"/>
    <b v="1"/>
    <s v="food/small batch"/>
    <n v="2.0251494999999999"/>
    <s v="Funded"/>
    <n v="130.23469453376205"/>
    <x v="7"/>
    <s v="small batch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s v="USD"/>
    <n v="1464199591"/>
    <n v="1461607591"/>
    <b v="0"/>
    <x v="42"/>
    <b v="1"/>
    <s v="food/small batch"/>
    <n v="1.0860000000000001"/>
    <s v="Funded"/>
    <n v="53.409836065573771"/>
    <x v="7"/>
    <s v="small batch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s v="USD"/>
    <n v="1443242021"/>
    <n v="1440650021"/>
    <b v="0"/>
    <x v="248"/>
    <b v="1"/>
    <s v="food/small batch"/>
    <n v="1.728"/>
    <s v="Funded"/>
    <n v="75.130434782608702"/>
    <x v="7"/>
    <s v="small batch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s v="USD"/>
    <n v="1480174071"/>
    <n v="1477578471"/>
    <b v="0"/>
    <x v="112"/>
    <b v="1"/>
    <s v="food/small batch"/>
    <n v="1.6798"/>
    <s v="Funded"/>
    <n v="75.666666666666671"/>
    <x v="7"/>
    <s v="small batch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s v="USD"/>
    <n v="1478923200"/>
    <n v="1476184593"/>
    <b v="0"/>
    <x v="152"/>
    <b v="1"/>
    <s v="food/small batch"/>
    <n v="4.2720000000000002"/>
    <s v="Funded"/>
    <n v="31.691394658753708"/>
    <x v="7"/>
    <s v="small batch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s v="USD"/>
    <n v="1472621760"/>
    <n v="1472110513"/>
    <b v="0"/>
    <x v="82"/>
    <b v="1"/>
    <s v="food/small batch"/>
    <n v="1.075"/>
    <s v="Funded"/>
    <n v="47.777777777777779"/>
    <x v="7"/>
    <s v="small batch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s v="USD"/>
    <n v="1417321515"/>
    <n v="1414725915"/>
    <b v="0"/>
    <x v="148"/>
    <b v="1"/>
    <s v="food/small batch"/>
    <n v="1.08"/>
    <s v="Funded"/>
    <n v="90"/>
    <x v="7"/>
    <s v="small batch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s v="USD"/>
    <n v="1414465860"/>
    <n v="1411177456"/>
    <b v="0"/>
    <x v="332"/>
    <b v="1"/>
    <s v="food/small batch"/>
    <n v="1.0153353333333335"/>
    <s v="Funded"/>
    <n v="149.31401960784314"/>
    <x v="7"/>
    <s v="small batch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s v="USD"/>
    <n v="1488750490"/>
    <n v="1487022490"/>
    <b v="0"/>
    <x v="153"/>
    <b v="1"/>
    <s v="food/small batch"/>
    <n v="1.1545000000000001"/>
    <s v="Funded"/>
    <n v="62.06989247311828"/>
    <x v="7"/>
    <s v="small batch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s v="USD"/>
    <n v="1451430000"/>
    <n v="1448914500"/>
    <b v="0"/>
    <x v="41"/>
    <b v="1"/>
    <s v="food/small batch"/>
    <n v="1.335"/>
    <s v="Funded"/>
    <n v="53.4"/>
    <x v="7"/>
    <s v="small batch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s v="USD"/>
    <n v="1486053409"/>
    <n v="1483461409"/>
    <b v="0"/>
    <x v="85"/>
    <b v="1"/>
    <s v="food/small batch"/>
    <n v="1.5469999999999999"/>
    <s v="Funded"/>
    <n v="69.268656716417908"/>
    <x v="7"/>
    <s v="small batch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s v="USD"/>
    <n v="1489207808"/>
    <n v="1486183808"/>
    <b v="0"/>
    <x v="208"/>
    <b v="1"/>
    <s v="food/small batch"/>
    <n v="1.0084571428571429"/>
    <s v="Funded"/>
    <n v="271.50769230769231"/>
    <x v="7"/>
    <s v="small batch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s v="USD"/>
    <n v="1461177950"/>
    <n v="1458758750"/>
    <b v="0"/>
    <x v="38"/>
    <b v="1"/>
    <s v="food/small batch"/>
    <n v="1.82"/>
    <s v="Funded"/>
    <n v="34.125"/>
    <x v="7"/>
    <s v="small batch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s v="USD"/>
    <n v="1488063839"/>
    <n v="1485471839"/>
    <b v="0"/>
    <x v="85"/>
    <b v="1"/>
    <s v="food/small batch"/>
    <n v="1.8086666666666666"/>
    <s v="Funded"/>
    <n v="40.492537313432834"/>
    <x v="7"/>
    <s v="small batch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s v="USD"/>
    <n v="1458826056"/>
    <n v="1456237656"/>
    <b v="0"/>
    <x v="204"/>
    <b v="1"/>
    <s v="food/small batch"/>
    <n v="1.0230434782608695"/>
    <s v="Funded"/>
    <n v="189.75806451612902"/>
    <x v="7"/>
    <s v="small batch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s v="USD"/>
    <n v="1465498800"/>
    <n v="1462481718"/>
    <b v="0"/>
    <x v="144"/>
    <b v="1"/>
    <s v="food/small batch"/>
    <n v="1.1017999999999999"/>
    <s v="Funded"/>
    <n v="68.862499999999997"/>
    <x v="7"/>
    <s v="small batch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s v="USD"/>
    <n v="1458742685"/>
    <n v="1454858285"/>
    <b v="0"/>
    <x v="460"/>
    <b v="1"/>
    <s v="food/small batch"/>
    <n v="1.0225"/>
    <s v="Funded"/>
    <n v="108.77659574468085"/>
    <x v="7"/>
    <s v="small batch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s v="USD"/>
    <n v="1483417020"/>
    <n v="1480480167"/>
    <b v="0"/>
    <x v="32"/>
    <b v="1"/>
    <s v="food/small batch"/>
    <n v="1.0078823529411765"/>
    <s v="Funded"/>
    <n v="125.98529411764706"/>
    <x v="7"/>
    <s v="small batch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s v="USD"/>
    <n v="1317438000"/>
    <n v="1314577097"/>
    <b v="0"/>
    <x v="48"/>
    <b v="1"/>
    <s v="music/indie rock"/>
    <n v="1.038"/>
    <s v="Funded"/>
    <n v="90.523255813953483"/>
    <x v="4"/>
    <s v="indie rock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s v="USD"/>
    <n v="1342672096"/>
    <n v="1340944096"/>
    <b v="0"/>
    <x v="248"/>
    <b v="1"/>
    <s v="music/indie rock"/>
    <n v="1.1070833333333334"/>
    <s v="Funded"/>
    <n v="28.880434782608695"/>
    <x v="4"/>
    <s v="indie rock"/>
    <x v="2459"/>
    <x v="2462"/>
  </r>
  <r>
    <n v="2463"/>
    <s v="Emma Ate the Lion &quot;Songs Two Count Too&quot;"/>
    <s v="Emma Ate The Lion's debut full length album"/>
    <n v="2000"/>
    <n v="2325"/>
    <x v="0"/>
    <s v="US"/>
    <x v="0"/>
    <s v="USD"/>
    <n v="1366138800"/>
    <n v="1362710425"/>
    <b v="0"/>
    <x v="11"/>
    <b v="1"/>
    <s v="music/indie rock"/>
    <n v="1.1625000000000001"/>
    <s v="Funded"/>
    <n v="31"/>
    <x v="4"/>
    <s v="indie rock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s v="CAD"/>
    <n v="1443641340"/>
    <n v="1441143397"/>
    <b v="0"/>
    <x v="68"/>
    <b v="1"/>
    <s v="music/indie rock"/>
    <n v="1.111"/>
    <s v="Funded"/>
    <n v="51.674418604651166"/>
    <x v="4"/>
    <s v="indie rock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s v="USD"/>
    <n v="1348420548"/>
    <n v="1345828548"/>
    <b v="0"/>
    <x v="53"/>
    <b v="1"/>
    <s v="music/indie rock"/>
    <n v="1.8014285714285714"/>
    <s v="Funded"/>
    <n v="26.270833333333332"/>
    <x v="4"/>
    <s v="indie rock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s v="USD"/>
    <n v="1368066453"/>
    <n v="1365474453"/>
    <b v="0"/>
    <x v="47"/>
    <b v="1"/>
    <s v="music/indie rock"/>
    <n v="1"/>
    <s v="Funded"/>
    <n v="48.07692307692308"/>
    <x v="4"/>
    <s v="indie rock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s v="US"/>
    <x v="0"/>
    <s v="USD"/>
    <n v="1336669200"/>
    <n v="1335473931"/>
    <b v="0"/>
    <x v="68"/>
    <b v="1"/>
    <s v="music/indie rock"/>
    <n v="1.1850000000000001"/>
    <s v="Funded"/>
    <n v="27.558139534883722"/>
    <x v="4"/>
    <s v="indie rock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s v="USD"/>
    <n v="1351400400"/>
    <n v="1348285321"/>
    <b v="0"/>
    <x v="6"/>
    <b v="1"/>
    <s v="music/indie rock"/>
    <n v="1.0721700000000001"/>
    <s v="Funded"/>
    <n v="36.97137931034483"/>
    <x v="4"/>
    <s v="indie rock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s v="USD"/>
    <n v="1297160329"/>
    <n v="1295000329"/>
    <b v="0"/>
    <x v="5"/>
    <b v="1"/>
    <s v="music/indie rock"/>
    <n v="1.1366666666666667"/>
    <s v="Funded"/>
    <n v="29.021276595744681"/>
    <x v="4"/>
    <s v="indie rock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s v="USD"/>
    <n v="1337824055"/>
    <n v="1335232055"/>
    <b v="0"/>
    <x v="17"/>
    <b v="1"/>
    <s v="music/indie rock"/>
    <n v="1.0316400000000001"/>
    <s v="Funded"/>
    <n v="28.65666666666667"/>
    <x v="4"/>
    <s v="indie rock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s v="USD"/>
    <n v="1327535392"/>
    <n v="1324079392"/>
    <b v="0"/>
    <x v="57"/>
    <b v="1"/>
    <s v="music/indie rock"/>
    <n v="1.28"/>
    <s v="Funded"/>
    <n v="37.647058823529413"/>
    <x v="4"/>
    <s v="indie rock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s v="USD"/>
    <n v="1283562180"/>
    <n v="1277433980"/>
    <b v="0"/>
    <x v="201"/>
    <b v="1"/>
    <s v="music/indie rock"/>
    <n v="1.3576026666666667"/>
    <s v="Funded"/>
    <n v="97.904038461538462"/>
    <x v="4"/>
    <s v="indie rock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s v="USD"/>
    <n v="1352573869"/>
    <n v="1349978269"/>
    <b v="0"/>
    <x v="5"/>
    <b v="1"/>
    <s v="music/indie rock"/>
    <n v="1"/>
    <s v="Funded"/>
    <n v="42.553191489361701"/>
    <x v="4"/>
    <s v="indie rock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s v="USD"/>
    <n v="1286756176"/>
    <n v="1282868176"/>
    <b v="0"/>
    <x v="44"/>
    <b v="1"/>
    <s v="music/indie rock"/>
    <n v="1.0000360000000001"/>
    <s v="Funded"/>
    <n v="131.58368421052631"/>
    <x v="4"/>
    <s v="indie rock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s v="USD"/>
    <n v="1278799200"/>
    <n v="1273647255"/>
    <b v="0"/>
    <x v="75"/>
    <b v="1"/>
    <s v="music/indie rock"/>
    <n v="1.0471999999999999"/>
    <s v="Funded"/>
    <n v="32.320987654320987"/>
    <x v="4"/>
    <s v="indie rock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s v="USD"/>
    <n v="1415004770"/>
    <n v="1412149970"/>
    <b v="0"/>
    <x v="165"/>
    <b v="1"/>
    <s v="music/indie rock"/>
    <n v="1.050225"/>
    <s v="Funded"/>
    <n v="61.103999999999999"/>
    <x v="4"/>
    <s v="indie rock"/>
    <x v="2473"/>
    <x v="2476"/>
  </r>
  <r>
    <n v="2477"/>
    <s v="Debut Album"/>
    <s v="Releasing my first album in August, and I need your help in order to get it done!"/>
    <n v="750"/>
    <n v="1285"/>
    <x v="0"/>
    <s v="US"/>
    <x v="0"/>
    <s v="USD"/>
    <n v="1344789345"/>
    <n v="1340901345"/>
    <b v="0"/>
    <x v="14"/>
    <b v="1"/>
    <s v="music/indie rock"/>
    <n v="1.7133333333333334"/>
    <s v="Funded"/>
    <n v="31.341463414634145"/>
    <x v="4"/>
    <s v="indie rock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s v="USD"/>
    <n v="1358117313"/>
    <n v="1355525313"/>
    <b v="0"/>
    <x v="1"/>
    <b v="1"/>
    <s v="music/indie rock"/>
    <n v="1.2749999999999999"/>
    <s v="Funded"/>
    <n v="129.1139240506329"/>
    <x v="4"/>
    <s v="indie rock"/>
    <x v="2475"/>
    <x v="2478"/>
  </r>
  <r>
    <n v="2479"/>
    <s v="FUEL FAKE NATIVES"/>
    <s v="Fake Natives is headed on tour this summer. Help them fill their tank with fossil fuels."/>
    <n v="300"/>
    <n v="400.33"/>
    <x v="0"/>
    <s v="US"/>
    <x v="0"/>
    <s v="USD"/>
    <n v="1343440800"/>
    <n v="1342545994"/>
    <b v="0"/>
    <x v="38"/>
    <b v="1"/>
    <s v="music/indie rock"/>
    <n v="1.3344333333333334"/>
    <s v="Funded"/>
    <n v="25.020624999999999"/>
    <x v="4"/>
    <s v="indie rock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s v="USD"/>
    <n v="1444516084"/>
    <n v="1439332084"/>
    <b v="0"/>
    <x v="22"/>
    <b v="1"/>
    <s v="music/indie rock"/>
    <n v="1"/>
    <s v="Funded"/>
    <n v="250"/>
    <x v="4"/>
    <s v="indie rock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s v="USD"/>
    <n v="1335799808"/>
    <n v="1333207808"/>
    <b v="0"/>
    <x v="195"/>
    <b v="1"/>
    <s v="music/indie rock"/>
    <n v="1.1291099999999998"/>
    <s v="Funded"/>
    <n v="47.541473684210523"/>
    <x v="4"/>
    <s v="indie rock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s v="USD"/>
    <n v="1312224383"/>
    <n v="1308336383"/>
    <b v="0"/>
    <x v="20"/>
    <b v="1"/>
    <s v="music/indie rock"/>
    <n v="1.0009999999999999"/>
    <s v="Funded"/>
    <n v="40.04"/>
    <x v="4"/>
    <s v="indie rock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s v="USD"/>
    <n v="1335891603"/>
    <n v="1330711203"/>
    <b v="0"/>
    <x v="10"/>
    <b v="1"/>
    <s v="music/indie rock"/>
    <n v="1.1372727272727272"/>
    <s v="Funded"/>
    <n v="65.84210526315789"/>
    <x v="4"/>
    <s v="indie rock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s v="USD"/>
    <n v="1316124003"/>
    <n v="1313532003"/>
    <b v="0"/>
    <x v="240"/>
    <b v="1"/>
    <s v="music/indie rock"/>
    <n v="1.1931742857142855"/>
    <s v="Funded"/>
    <n v="46.401222222222216"/>
    <x v="4"/>
    <s v="indie rock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s v="USD"/>
    <n v="1318463879"/>
    <n v="1315439879"/>
    <b v="0"/>
    <x v="14"/>
    <b v="1"/>
    <s v="music/indie rock"/>
    <n v="1.0325"/>
    <s v="Funded"/>
    <n v="50.365853658536587"/>
    <x v="4"/>
    <s v="indie rock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s v="USD"/>
    <n v="1335113976"/>
    <n v="1332521976"/>
    <b v="0"/>
    <x v="209"/>
    <b v="1"/>
    <s v="music/indie rock"/>
    <n v="2.6566666666666667"/>
    <s v="Funded"/>
    <n v="26.566666666666666"/>
    <x v="4"/>
    <s v="indie rock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s v="USD"/>
    <n v="1338083997"/>
    <n v="1335491997"/>
    <b v="0"/>
    <x v="44"/>
    <b v="1"/>
    <s v="music/indie rock"/>
    <n v="1.0005066666666667"/>
    <s v="Funded"/>
    <n v="39.493684210526318"/>
    <x v="4"/>
    <s v="indie rock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s v="USD"/>
    <n v="1321459908"/>
    <n v="1318864308"/>
    <b v="0"/>
    <x v="71"/>
    <b v="1"/>
    <s v="music/indie rock"/>
    <n v="1.0669999999999999"/>
    <s v="Funded"/>
    <n v="49.246153846153845"/>
    <x v="4"/>
    <s v="indie rock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s v="USD"/>
    <n v="1368117239"/>
    <n v="1365525239"/>
    <b v="0"/>
    <x v="11"/>
    <b v="1"/>
    <s v="music/indie rock"/>
    <n v="1.3367142857142857"/>
    <s v="Funded"/>
    <n v="62.38"/>
    <x v="4"/>
    <s v="indie rock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s v="USD"/>
    <n v="1340429276"/>
    <n v="1335245276"/>
    <b v="0"/>
    <x v="38"/>
    <b v="1"/>
    <s v="music/indie rock"/>
    <n v="1.214"/>
    <s v="Funded"/>
    <n v="37.9375"/>
    <x v="4"/>
    <s v="indie rock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s v="USD"/>
    <n v="1295142660"/>
    <n v="1293739714"/>
    <b v="0"/>
    <x v="73"/>
    <b v="1"/>
    <s v="music/indie rock"/>
    <n v="1.032"/>
    <s v="Funded"/>
    <n v="51.6"/>
    <x v="4"/>
    <s v="indie rock"/>
    <x v="2488"/>
    <x v="2491"/>
  </r>
  <r>
    <n v="2492"/>
    <s v="SUPER NICE EP 2012"/>
    <s v="We're a band from Hawaii trying to produce our first EP and we need help!"/>
    <n v="600"/>
    <n v="750"/>
    <x v="0"/>
    <s v="US"/>
    <x v="0"/>
    <s v="USD"/>
    <n v="1339840740"/>
    <n v="1335397188"/>
    <b v="0"/>
    <x v="74"/>
    <b v="1"/>
    <s v="music/indie rock"/>
    <n v="1.25"/>
    <s v="Funded"/>
    <n v="27.777777777777779"/>
    <x v="4"/>
    <s v="indie rock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s v="USD"/>
    <n v="1367208140"/>
    <n v="1363320140"/>
    <b v="0"/>
    <x v="461"/>
    <b v="1"/>
    <s v="music/indie rock"/>
    <n v="1.2869999999999999"/>
    <s v="Funded"/>
    <n v="99.382239382239376"/>
    <x v="4"/>
    <s v="indie rock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s v="USD"/>
    <n v="1337786944"/>
    <n v="1335194944"/>
    <b v="0"/>
    <x v="70"/>
    <b v="1"/>
    <s v="music/indie rock"/>
    <n v="1.0100533333333332"/>
    <s v="Funded"/>
    <n v="38.848205128205123"/>
    <x v="4"/>
    <s v="indie rock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s v="USD"/>
    <n v="1339022575"/>
    <n v="1336430575"/>
    <b v="0"/>
    <x v="288"/>
    <b v="1"/>
    <s v="music/indie rock"/>
    <n v="1.2753666666666665"/>
    <s v="Funded"/>
    <n v="45.548809523809524"/>
    <x v="4"/>
    <s v="indie rock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s v="USD"/>
    <n v="1364597692"/>
    <n v="1361577292"/>
    <b v="0"/>
    <x v="73"/>
    <b v="1"/>
    <s v="music/indie rock"/>
    <n v="1"/>
    <s v="Funded"/>
    <n v="600"/>
    <x v="4"/>
    <s v="indie rock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s v="USD"/>
    <n v="1312578338"/>
    <n v="1309986338"/>
    <b v="0"/>
    <x v="66"/>
    <b v="1"/>
    <s v="music/indie rock"/>
    <n v="1.127715"/>
    <s v="Funded"/>
    <n v="80.551071428571419"/>
    <x v="4"/>
    <s v="indie rock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s v="USD"/>
    <n v="1422400387"/>
    <n v="1421190787"/>
    <b v="0"/>
    <x v="9"/>
    <b v="1"/>
    <s v="music/indie rock"/>
    <n v="1.056"/>
    <s v="Funded"/>
    <n v="52.8"/>
    <x v="4"/>
    <s v="indie rock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s v="USD"/>
    <n v="1356976800"/>
    <n v="1352820837"/>
    <b v="0"/>
    <x v="203"/>
    <b v="1"/>
    <s v="music/indie rock"/>
    <n v="2.0262500000000001"/>
    <s v="Funded"/>
    <n v="47.676470588235297"/>
    <x v="4"/>
    <s v="indie rock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s v="USD"/>
    <n v="1340476375"/>
    <n v="1337884375"/>
    <b v="0"/>
    <x v="60"/>
    <b v="1"/>
    <s v="music/indie rock"/>
    <n v="1.1333333333333333"/>
    <s v="Funded"/>
    <n v="23.448275862068964"/>
    <x v="4"/>
    <s v="indie rock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s v="CAD"/>
    <n v="1443379104"/>
    <n v="1440787104"/>
    <b v="0"/>
    <x v="63"/>
    <b v="0"/>
    <s v="food/restaurants"/>
    <n v="2.5545454545454545E-2"/>
    <s v="Not Funded"/>
    <n v="40.142857142857146"/>
    <x v="7"/>
    <s v="restaurants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s v="USD"/>
    <n v="1411328918"/>
    <n v="1407440918"/>
    <b v="0"/>
    <x v="81"/>
    <b v="0"/>
    <s v="food/restaurants"/>
    <n v="7.8181818181818181E-4"/>
    <s v="Not Funded"/>
    <n v="17.2"/>
    <x v="7"/>
    <s v="restaurants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s v="USD"/>
    <n v="1465333560"/>
    <n v="1462743308"/>
    <b v="0"/>
    <x v="78"/>
    <b v="0"/>
    <s v="food/restaurants"/>
    <n v="0"/>
    <s v="Not Funded"/>
    <e v="#DIV/0!"/>
    <x v="7"/>
    <s v="restaurants"/>
    <x v="2500"/>
    <x v="2503"/>
  </r>
  <r>
    <n v="2504"/>
    <s v="Halal Restaurant and Internet Cafe"/>
    <s v="Halal Restaurant and Internet Cafe 20 percent of profits will go to building masjids."/>
    <n v="35000"/>
    <n v="0"/>
    <x v="2"/>
    <s v="US"/>
    <x v="0"/>
    <s v="USD"/>
    <n v="1416014534"/>
    <n v="1413418934"/>
    <b v="0"/>
    <x v="78"/>
    <b v="0"/>
    <s v="food/restaurants"/>
    <n v="0"/>
    <s v="Not Funded"/>
    <e v="#DIV/0!"/>
    <x v="7"/>
    <s v="restaurants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s v="USD"/>
    <n v="1426292416"/>
    <n v="1423704016"/>
    <b v="0"/>
    <x v="78"/>
    <b v="0"/>
    <s v="food/restaurants"/>
    <n v="0"/>
    <s v="Not Funded"/>
    <e v="#DIV/0!"/>
    <x v="7"/>
    <s v="restaurants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s v="GBP"/>
    <n v="1443906000"/>
    <n v="1441955269"/>
    <b v="0"/>
    <x v="84"/>
    <b v="0"/>
    <s v="food/restaurants"/>
    <n v="6.0000000000000001E-3"/>
    <s v="Not Funded"/>
    <n v="15"/>
    <x v="7"/>
    <s v="restaurants"/>
    <x v="2503"/>
    <x v="2506"/>
  </r>
  <r>
    <n v="2507"/>
    <s v="Help Cafe Talavera get a New Kitchen!"/>
    <s v="Unique dishes for a unique city!."/>
    <n v="42850"/>
    <n v="0"/>
    <x v="2"/>
    <s v="US"/>
    <x v="0"/>
    <s v="USD"/>
    <n v="1431308704"/>
    <n v="1428716704"/>
    <b v="0"/>
    <x v="78"/>
    <b v="0"/>
    <s v="food/restaurants"/>
    <n v="0"/>
    <s v="Not Funded"/>
    <e v="#DIV/0!"/>
    <x v="7"/>
    <s v="restaurants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s v="USD"/>
    <n v="1408056634"/>
    <n v="1405464634"/>
    <b v="0"/>
    <x v="78"/>
    <b v="0"/>
    <s v="food/restaurants"/>
    <n v="0"/>
    <s v="Not Funded"/>
    <e v="#DIV/0!"/>
    <x v="7"/>
    <s v="restaurants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s v="GBP"/>
    <n v="1429554349"/>
    <n v="1424719549"/>
    <b v="0"/>
    <x v="33"/>
    <b v="0"/>
    <s v="food/restaurants"/>
    <n v="1.0526315789473684E-2"/>
    <s v="Not Funded"/>
    <n v="35.714285714285715"/>
    <x v="7"/>
    <s v="restaurants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s v="USD"/>
    <n v="1431647772"/>
    <n v="1426463772"/>
    <b v="0"/>
    <x v="84"/>
    <b v="0"/>
    <s v="food/restaurants"/>
    <n v="1.5E-3"/>
    <s v="Not Funded"/>
    <n v="37.5"/>
    <x v="7"/>
    <s v="restaurants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s v="GBP"/>
    <n v="1454323413"/>
    <n v="1451731413"/>
    <b v="0"/>
    <x v="78"/>
    <b v="0"/>
    <s v="food/restaurants"/>
    <n v="0"/>
    <s v="Not Funded"/>
    <e v="#DIV/0!"/>
    <x v="7"/>
    <s v="restaurants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s v="USD"/>
    <n v="1418504561"/>
    <n v="1417208561"/>
    <b v="0"/>
    <x v="78"/>
    <b v="0"/>
    <s v="food/restaurants"/>
    <n v="0"/>
    <s v="Not Funded"/>
    <e v="#DIV/0!"/>
    <x v="7"/>
    <s v="restaurants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12"/>
    <s v="EUR"/>
    <n v="1488067789"/>
    <n v="1482883789"/>
    <b v="0"/>
    <x v="78"/>
    <b v="0"/>
    <s v="food/restaurants"/>
    <n v="0"/>
    <s v="Not Funded"/>
    <e v="#DIV/0!"/>
    <x v="7"/>
    <s v="restaurants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s v="USD"/>
    <n v="1408526477"/>
    <n v="1407057677"/>
    <b v="0"/>
    <x v="80"/>
    <b v="0"/>
    <s v="food/restaurants"/>
    <n v="1.7500000000000002E-2"/>
    <s v="Not Funded"/>
    <n v="52.5"/>
    <x v="7"/>
    <s v="restaurants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s v="USD"/>
    <n v="1424635753"/>
    <n v="1422043753"/>
    <b v="0"/>
    <x v="8"/>
    <b v="0"/>
    <s v="food/restaurants"/>
    <n v="0.186"/>
    <s v="Not Funded"/>
    <n v="77.5"/>
    <x v="7"/>
    <s v="restaurants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s v="USD"/>
    <n v="1417279252"/>
    <n v="1414683652"/>
    <b v="0"/>
    <x v="78"/>
    <b v="0"/>
    <s v="food/restaurants"/>
    <n v="0"/>
    <s v="Not Funded"/>
    <e v="#DIV/0!"/>
    <x v="7"/>
    <s v="restaurants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s v="CAD"/>
    <n v="1426788930"/>
    <n v="1424200530"/>
    <b v="0"/>
    <x v="51"/>
    <b v="0"/>
    <s v="food/restaurants"/>
    <n v="9.8166666666666666E-2"/>
    <s v="Not Funded"/>
    <n v="53.545454545454547"/>
    <x v="7"/>
    <s v="restaurants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s v="USD"/>
    <n v="1415899228"/>
    <n v="1413303628"/>
    <b v="0"/>
    <x v="78"/>
    <b v="0"/>
    <s v="food/restaurants"/>
    <n v="0"/>
    <s v="Not Funded"/>
    <e v="#DIV/0!"/>
    <x v="7"/>
    <s v="restaurants"/>
    <x v="2515"/>
    <x v="2518"/>
  </r>
  <r>
    <n v="2519"/>
    <s v="Kelli's Kitchen"/>
    <s v="Better than your mom's, better than Cracker Barrel, only at Kelli's Kitchen (all from scratch)."/>
    <n v="150000"/>
    <n v="65"/>
    <x v="2"/>
    <s v="US"/>
    <x v="0"/>
    <s v="USD"/>
    <n v="1405741404"/>
    <n v="1403149404"/>
    <b v="0"/>
    <x v="80"/>
    <b v="0"/>
    <s v="food/restaurants"/>
    <n v="4.3333333333333331E-4"/>
    <s v="Not Funded"/>
    <n v="16.25"/>
    <x v="7"/>
    <s v="restaurants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s v="USD"/>
    <n v="1476559260"/>
    <n v="1472567085"/>
    <b v="0"/>
    <x v="78"/>
    <b v="0"/>
    <s v="food/restaurants"/>
    <n v="0"/>
    <s v="Not Funded"/>
    <e v="#DIV/0!"/>
    <x v="7"/>
    <s v="restaurants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s v="USD"/>
    <n v="1444778021"/>
    <n v="1442963621"/>
    <b v="0"/>
    <x v="462"/>
    <b v="1"/>
    <s v="music/classical music"/>
    <n v="1.0948792000000001"/>
    <s v="Funded"/>
    <n v="103.68174242424243"/>
    <x v="4"/>
    <s v="classical music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s v="USD"/>
    <n v="1461336720"/>
    <n v="1459431960"/>
    <b v="0"/>
    <x v="74"/>
    <b v="1"/>
    <s v="music/classical music"/>
    <n v="1"/>
    <s v="Funded"/>
    <n v="185.18518518518519"/>
    <x v="4"/>
    <s v="classical music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s v="USD"/>
    <n v="1416270292"/>
    <n v="1413674692"/>
    <b v="0"/>
    <x v="55"/>
    <b v="1"/>
    <s v="music/classical music"/>
    <n v="1.5644444444444445"/>
    <s v="Funded"/>
    <n v="54.153846153846153"/>
    <x v="4"/>
    <s v="classical music"/>
    <x v="2520"/>
    <x v="2523"/>
  </r>
  <r>
    <n v="2524"/>
    <s v="Les Bostonades' First CD"/>
    <s v="We're bringing some of our favorite music from the past 10 years to disc for the first time ever."/>
    <n v="7500"/>
    <n v="7620"/>
    <x v="0"/>
    <s v="US"/>
    <x v="0"/>
    <s v="USD"/>
    <n v="1419136200"/>
    <n v="1416338557"/>
    <b v="0"/>
    <x v="68"/>
    <b v="1"/>
    <s v="music/classical music"/>
    <n v="1.016"/>
    <s v="Funded"/>
    <n v="177.2093023255814"/>
    <x v="4"/>
    <s v="classical music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s v="USD"/>
    <n v="1340914571"/>
    <n v="1338322571"/>
    <b v="0"/>
    <x v="144"/>
    <b v="1"/>
    <s v="music/classical music"/>
    <n v="1.00325"/>
    <s v="Funded"/>
    <n v="100.325"/>
    <x v="4"/>
    <s v="classical music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s v="USD"/>
    <n v="1418014740"/>
    <n v="1415585474"/>
    <b v="0"/>
    <x v="51"/>
    <b v="1"/>
    <s v="music/classical music"/>
    <n v="1.1294999999999999"/>
    <s v="Funded"/>
    <n v="136.90909090909091"/>
    <x v="4"/>
    <s v="classical music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s v="USD"/>
    <n v="1382068740"/>
    <n v="1380477691"/>
    <b v="0"/>
    <x v="26"/>
    <b v="1"/>
    <s v="music/classical music"/>
    <n v="1.02125"/>
    <s v="Funded"/>
    <n v="57.535211267605632"/>
    <x v="4"/>
    <s v="classical music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s v="GBP"/>
    <n v="1440068400"/>
    <n v="1438459303"/>
    <b v="0"/>
    <x v="75"/>
    <b v="1"/>
    <s v="music/classical music"/>
    <n v="1.0724974999999999"/>
    <s v="Funded"/>
    <n v="52.962839506172834"/>
    <x v="4"/>
    <s v="classical music"/>
    <x v="2525"/>
    <x v="2528"/>
  </r>
  <r>
    <n v="2529"/>
    <s v="UrbanArias is DC's Contemporary Opera Company"/>
    <s v="Opera. Short. New."/>
    <n v="6000"/>
    <n v="6257"/>
    <x v="0"/>
    <s v="US"/>
    <x v="0"/>
    <s v="USD"/>
    <n v="1332636975"/>
    <n v="1328752575"/>
    <b v="0"/>
    <x v="88"/>
    <b v="1"/>
    <s v="music/classical music"/>
    <n v="1.0428333333333333"/>
    <s v="Funded"/>
    <n v="82.328947368421055"/>
    <x v="4"/>
    <s v="classical music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s v="USD"/>
    <n v="1429505400"/>
    <n v="1426711505"/>
    <b v="0"/>
    <x v="53"/>
    <b v="1"/>
    <s v="music/classical music"/>
    <n v="1"/>
    <s v="Funded"/>
    <n v="135.41666666666666"/>
    <x v="4"/>
    <s v="classical music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s v="USD"/>
    <n v="1439611140"/>
    <n v="1437668354"/>
    <b v="0"/>
    <x v="42"/>
    <b v="1"/>
    <s v="music/classical music"/>
    <n v="1.004"/>
    <s v="Funded"/>
    <n v="74.06557377049181"/>
    <x v="4"/>
    <s v="classical music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s v="USD"/>
    <n v="1345148566"/>
    <n v="1342556566"/>
    <b v="0"/>
    <x v="65"/>
    <b v="1"/>
    <s v="music/classical music"/>
    <n v="1.26125"/>
    <s v="Funded"/>
    <n v="84.083333333333329"/>
    <x v="4"/>
    <s v="classical music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s v="USD"/>
    <n v="1362160868"/>
    <n v="1359568911"/>
    <b v="0"/>
    <x v="327"/>
    <b v="1"/>
    <s v="music/classical music"/>
    <n v="1.1066666666666667"/>
    <s v="Funded"/>
    <n v="61.029411764705884"/>
    <x v="4"/>
    <s v="classical music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s v="USD"/>
    <n v="1262325600"/>
    <n v="1257871712"/>
    <b v="0"/>
    <x v="25"/>
    <b v="1"/>
    <s v="music/classical music"/>
    <n v="1.05"/>
    <s v="Funded"/>
    <n v="150"/>
    <x v="4"/>
    <s v="classical music"/>
    <x v="2531"/>
    <x v="2534"/>
  </r>
  <r>
    <n v="2535"/>
    <s v="Mark Hayes Requiem Recording"/>
    <s v="Mark Hayes: Requiem Recording"/>
    <n v="20000"/>
    <n v="20755"/>
    <x v="0"/>
    <s v="US"/>
    <x v="0"/>
    <s v="USD"/>
    <n v="1417463945"/>
    <n v="1414781945"/>
    <b v="0"/>
    <x v="76"/>
    <b v="1"/>
    <s v="music/classical music"/>
    <n v="1.03775"/>
    <s v="Funded"/>
    <n v="266.08974358974359"/>
    <x v="4"/>
    <s v="classical music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s v="USD"/>
    <n v="1375151566"/>
    <n v="1373337166"/>
    <b v="0"/>
    <x v="80"/>
    <b v="1"/>
    <s v="music/classical music"/>
    <n v="1.1599999999999999"/>
    <s v="Funded"/>
    <n v="7.25"/>
    <x v="4"/>
    <s v="classical music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s v="USD"/>
    <n v="1312212855"/>
    <n v="1307028855"/>
    <b v="0"/>
    <x v="202"/>
    <b v="1"/>
    <s v="music/classical music"/>
    <n v="1.1000000000000001"/>
    <s v="Funded"/>
    <n v="100"/>
    <x v="4"/>
    <s v="classical music"/>
    <x v="2534"/>
    <x v="2537"/>
  </r>
  <r>
    <n v="2538"/>
    <s v="Me, Myself and Albinoni"/>
    <s v="I will record 2 of Tomaso Albinoni's concertos for 2 oboes playing both parts myself."/>
    <n v="18000"/>
    <n v="20343.169999999998"/>
    <x v="0"/>
    <s v="US"/>
    <x v="0"/>
    <s v="USD"/>
    <n v="1361681940"/>
    <n v="1359029661"/>
    <b v="0"/>
    <x v="333"/>
    <b v="1"/>
    <s v="music/classical music"/>
    <n v="1.130176111111111"/>
    <s v="Funded"/>
    <n v="109.96308108108107"/>
    <x v="4"/>
    <s v="classical music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s v="USD"/>
    <n v="1422913152"/>
    <n v="1417729152"/>
    <b v="0"/>
    <x v="211"/>
    <b v="1"/>
    <s v="music/classical music"/>
    <n v="1.0024999999999999"/>
    <s v="Funded"/>
    <n v="169.91525423728814"/>
    <x v="4"/>
    <s v="classical music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s v="USD"/>
    <n v="1319904721"/>
    <n v="1314720721"/>
    <b v="0"/>
    <x v="74"/>
    <b v="1"/>
    <s v="music/classical music"/>
    <n v="1.034"/>
    <s v="Funded"/>
    <n v="95.740740740740748"/>
    <x v="4"/>
    <s v="classical music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s v="GBP"/>
    <n v="1380192418"/>
    <n v="1375008418"/>
    <b v="0"/>
    <x v="287"/>
    <b v="1"/>
    <s v="music/classical music"/>
    <n v="1.0702857142857143"/>
    <s v="Funded"/>
    <n v="59.460317460317462"/>
    <x v="4"/>
    <s v="classical music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s v="USD"/>
    <n v="1380599940"/>
    <n v="1377252857"/>
    <b v="0"/>
    <x v="62"/>
    <b v="1"/>
    <s v="music/classical music"/>
    <n v="1.0357142857142858"/>
    <s v="Funded"/>
    <n v="55.769230769230766"/>
    <x v="4"/>
    <s v="classical music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s v="USD"/>
    <n v="1293937200"/>
    <n v="1291257298"/>
    <b v="0"/>
    <x v="62"/>
    <b v="1"/>
    <s v="music/classical music"/>
    <n v="1.5640000000000001"/>
    <s v="Funded"/>
    <n v="30.076923076923077"/>
    <x v="4"/>
    <s v="classical music"/>
    <x v="2540"/>
    <x v="2543"/>
  </r>
  <r>
    <n v="2544"/>
    <s v="Singing City Children's Choir"/>
    <s v="Bringing choral music and performance opportunities to under-served youth in West Philadelphia"/>
    <n v="5000"/>
    <n v="5041"/>
    <x v="0"/>
    <s v="US"/>
    <x v="0"/>
    <s v="USD"/>
    <n v="1341750569"/>
    <n v="1339158569"/>
    <b v="0"/>
    <x v="7"/>
    <b v="1"/>
    <s v="music/classical music"/>
    <n v="1.0082"/>
    <s v="Funded"/>
    <n v="88.438596491228068"/>
    <x v="4"/>
    <s v="classical music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s v="USD"/>
    <n v="1424997000"/>
    <n v="1421983138"/>
    <b v="0"/>
    <x v="42"/>
    <b v="1"/>
    <s v="music/classical music"/>
    <n v="1.9530000000000001"/>
    <s v="Funded"/>
    <n v="64.032786885245898"/>
    <x v="4"/>
    <s v="classical music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s v="USD"/>
    <n v="1380949200"/>
    <n v="1378586179"/>
    <b v="0"/>
    <x v="71"/>
    <b v="1"/>
    <s v="music/classical music"/>
    <n v="1.1171428571428572"/>
    <s v="Funded"/>
    <n v="60.153846153846153"/>
    <x v="4"/>
    <s v="classical music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s v="USD"/>
    <n v="1333560803"/>
    <n v="1330972403"/>
    <b v="0"/>
    <x v="179"/>
    <b v="1"/>
    <s v="music/classical music"/>
    <n v="1.1985454545454546"/>
    <s v="Funded"/>
    <n v="49.194029850746269"/>
    <x v="4"/>
    <s v="classical music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6"/>
    <s v="EUR"/>
    <n v="1475209620"/>
    <n v="1473087637"/>
    <b v="0"/>
    <x v="77"/>
    <b v="1"/>
    <s v="music/classical music"/>
    <n v="1.0185"/>
    <s v="Funded"/>
    <n v="165.16216216216216"/>
    <x v="4"/>
    <s v="classical music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s v="GBP"/>
    <n v="1370019600"/>
    <n v="1366999870"/>
    <b v="0"/>
    <x v="77"/>
    <b v="1"/>
    <s v="music/classical music"/>
    <n v="1.0280254777070064"/>
    <s v="Funded"/>
    <n v="43.621621621621621"/>
    <x v="4"/>
    <s v="classical music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s v="USD"/>
    <n v="1444276740"/>
    <n v="1439392406"/>
    <b v="0"/>
    <x v="3"/>
    <b v="1"/>
    <s v="music/classical music"/>
    <n v="1.0084615384615385"/>
    <s v="Funded"/>
    <n v="43.7"/>
    <x v="4"/>
    <s v="classical music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s v="USD"/>
    <n v="1332362880"/>
    <n v="1329890585"/>
    <b v="0"/>
    <x v="66"/>
    <b v="1"/>
    <s v="music/classical music"/>
    <n v="1.0273469387755103"/>
    <s v="Funded"/>
    <n v="67.419642857142861"/>
    <x v="4"/>
    <s v="classical music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s v="USD"/>
    <n v="1488741981"/>
    <n v="1486149981"/>
    <b v="0"/>
    <x v="59"/>
    <b v="1"/>
    <s v="music/classical music"/>
    <n v="1.0649999999999999"/>
    <s v="Funded"/>
    <n v="177.5"/>
    <x v="4"/>
    <s v="classical music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s v="USD"/>
    <n v="1348202807"/>
    <n v="1343018807"/>
    <b v="0"/>
    <x v="65"/>
    <b v="1"/>
    <s v="music/classical music"/>
    <n v="1.5553333333333332"/>
    <s v="Funded"/>
    <n v="38.883333333333333"/>
    <x v="4"/>
    <s v="classical music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s v="USD"/>
    <n v="1433131140"/>
    <n v="1430445163"/>
    <b v="0"/>
    <x v="85"/>
    <b v="1"/>
    <s v="music/classical music"/>
    <n v="1.228"/>
    <s v="Funded"/>
    <n v="54.985074626865675"/>
    <x v="4"/>
    <s v="classical music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s v="USD"/>
    <n v="1338219793"/>
    <n v="1335541393"/>
    <b v="0"/>
    <x v="2"/>
    <b v="1"/>
    <s v="music/classical music"/>
    <n v="1.0734999999999999"/>
    <s v="Funded"/>
    <n v="61.342857142857142"/>
    <x v="4"/>
    <s v="classical music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s v="USD"/>
    <n v="1356392857"/>
    <n v="1352504857"/>
    <b v="0"/>
    <x v="69"/>
    <b v="1"/>
    <s v="music/classical music"/>
    <n v="1.0550335570469798"/>
    <s v="Funded"/>
    <n v="23.117647058823529"/>
    <x v="4"/>
    <s v="classical music"/>
    <x v="2553"/>
    <x v="2556"/>
  </r>
  <r>
    <n v="2557"/>
    <s v="European Tour"/>
    <s v="Raising money for our concert tour of Switzerland and Germany in June/July 2014"/>
    <n v="900"/>
    <n v="1066"/>
    <x v="0"/>
    <s v="GB"/>
    <x v="1"/>
    <s v="GBP"/>
    <n v="1400176386"/>
    <n v="1397584386"/>
    <b v="0"/>
    <x v="17"/>
    <b v="1"/>
    <s v="music/classical music"/>
    <n v="1.1844444444444444"/>
    <s v="Funded"/>
    <n v="29.611111111111111"/>
    <x v="4"/>
    <s v="classical music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s v="AU"/>
    <x v="2"/>
    <s v="AUD"/>
    <n v="1430488740"/>
    <n v="1427747906"/>
    <b v="0"/>
    <x v="59"/>
    <b v="1"/>
    <s v="music/classical music"/>
    <n v="1.0888"/>
    <s v="Funded"/>
    <n v="75.611111111111114"/>
    <x v="4"/>
    <s v="classical music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s v="USD"/>
    <n v="1321385820"/>
    <n v="1318539484"/>
    <b v="0"/>
    <x v="20"/>
    <b v="1"/>
    <s v="music/classical music"/>
    <n v="1.1125"/>
    <s v="Funded"/>
    <n v="35.6"/>
    <x v="4"/>
    <s v="classical music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s v="GBP"/>
    <n v="1425682174"/>
    <n v="1423090174"/>
    <b v="0"/>
    <x v="64"/>
    <b v="1"/>
    <s v="music/classical music"/>
    <n v="1.0009999999999999"/>
    <s v="Funded"/>
    <n v="143"/>
    <x v="4"/>
    <s v="classical music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s v="CAD"/>
    <n v="1444740089"/>
    <n v="1442148089"/>
    <b v="0"/>
    <x v="78"/>
    <b v="0"/>
    <s v="food/food trucks"/>
    <n v="0"/>
    <s v="Not Funded"/>
    <e v="#DIV/0!"/>
    <x v="7"/>
    <s v="food trucks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12"/>
    <s v="EUR"/>
    <n v="1476189339"/>
    <n v="1471005339"/>
    <b v="0"/>
    <x v="83"/>
    <b v="0"/>
    <s v="food/food trucks"/>
    <n v="7.4999999999999997E-3"/>
    <s v="Not Funded"/>
    <n v="25"/>
    <x v="7"/>
    <s v="food trucks"/>
    <x v="2559"/>
    <x v="2562"/>
  </r>
  <r>
    <n v="2563"/>
    <s v="Phoenix Pearl Boba Tea Truck (Canceled)"/>
    <s v="Michigan based bubble tea and specialty ice cream food truck"/>
    <n v="20000"/>
    <n v="0"/>
    <x v="1"/>
    <s v="US"/>
    <x v="0"/>
    <s v="USD"/>
    <n v="1438226451"/>
    <n v="1433042451"/>
    <b v="0"/>
    <x v="78"/>
    <b v="0"/>
    <s v="food/food trucks"/>
    <n v="0"/>
    <s v="Not Funded"/>
    <e v="#DIV/0!"/>
    <x v="7"/>
    <s v="food trucks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s v="CAD"/>
    <n v="1406854699"/>
    <n v="1404262699"/>
    <b v="0"/>
    <x v="78"/>
    <b v="0"/>
    <s v="food/food trucks"/>
    <n v="0"/>
    <s v="Not Funded"/>
    <e v="#DIV/0!"/>
    <x v="7"/>
    <s v="food trucks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s v="USD"/>
    <n v="1462827000"/>
    <n v="1457710589"/>
    <b v="0"/>
    <x v="29"/>
    <b v="0"/>
    <s v="food/food trucks"/>
    <n v="0.01"/>
    <s v="Not Funded"/>
    <n v="100"/>
    <x v="7"/>
    <s v="food trucks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s v="USD"/>
    <n v="1408663948"/>
    <n v="1406071948"/>
    <b v="0"/>
    <x v="78"/>
    <b v="0"/>
    <s v="food/food trucks"/>
    <n v="0"/>
    <s v="Not Funded"/>
    <e v="#DIV/0!"/>
    <x v="7"/>
    <s v="food trucks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s v="USD"/>
    <n v="1429823138"/>
    <n v="1427231138"/>
    <b v="0"/>
    <x v="84"/>
    <b v="0"/>
    <s v="food/food trucks"/>
    <n v="2.6666666666666666E-3"/>
    <s v="Not Funded"/>
    <n v="60"/>
    <x v="7"/>
    <s v="food trucks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s v="GBP"/>
    <n v="1472745594"/>
    <n v="1470153594"/>
    <b v="0"/>
    <x v="29"/>
    <b v="0"/>
    <s v="food/food trucks"/>
    <n v="5.0000000000000001E-3"/>
    <s v="Not Funded"/>
    <n v="50"/>
    <x v="7"/>
    <s v="food trucks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s v="USD"/>
    <n v="1442457112"/>
    <n v="1439865112"/>
    <b v="0"/>
    <x v="84"/>
    <b v="0"/>
    <s v="food/food trucks"/>
    <n v="2.2307692307692306E-2"/>
    <s v="Not Funded"/>
    <n v="72.5"/>
    <x v="7"/>
    <s v="food trucks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s v="USD"/>
    <n v="1486590035"/>
    <n v="1483998035"/>
    <b v="0"/>
    <x v="84"/>
    <b v="0"/>
    <s v="food/food trucks"/>
    <n v="8.4285714285714294E-3"/>
    <s v="Not Funded"/>
    <n v="29.5"/>
    <x v="7"/>
    <s v="food trucks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s v="AUD"/>
    <n v="1463645521"/>
    <n v="1458461521"/>
    <b v="0"/>
    <x v="80"/>
    <b v="0"/>
    <s v="food/food trucks"/>
    <n v="2.5000000000000001E-3"/>
    <s v="Not Funded"/>
    <n v="62.5"/>
    <x v="7"/>
    <s v="food trucks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s v="USD"/>
    <n v="1428893517"/>
    <n v="1426301517"/>
    <b v="0"/>
    <x v="78"/>
    <b v="0"/>
    <s v="food/food trucks"/>
    <n v="0"/>
    <s v="Not Funded"/>
    <e v="#DIV/0!"/>
    <x v="7"/>
    <s v="food trucks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s v="USD"/>
    <n v="1408803149"/>
    <n v="1404915149"/>
    <b v="0"/>
    <x v="78"/>
    <b v="0"/>
    <s v="food/food trucks"/>
    <n v="0"/>
    <s v="Not Funded"/>
    <e v="#DIV/0!"/>
    <x v="7"/>
    <s v="food trucks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s v="USD"/>
    <n v="1463600945"/>
    <n v="1461786545"/>
    <b v="0"/>
    <x v="78"/>
    <b v="0"/>
    <s v="food/food trucks"/>
    <n v="0"/>
    <s v="Not Funded"/>
    <e v="#DIV/0!"/>
    <x v="7"/>
    <s v="food trucks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s v="USD"/>
    <n v="1421030194"/>
    <n v="1418438194"/>
    <b v="0"/>
    <x v="78"/>
    <b v="0"/>
    <s v="food/food trucks"/>
    <n v="0"/>
    <s v="Not Funded"/>
    <e v="#DIV/0!"/>
    <x v="7"/>
    <s v="food trucks"/>
    <x v="2572"/>
    <x v="2575"/>
  </r>
  <r>
    <n v="2576"/>
    <s v="2 Go Fast Food (Canceled)"/>
    <s v="A New Twist with an American and Philippine fast food Mobile Trailer."/>
    <n v="10000"/>
    <n v="0"/>
    <x v="1"/>
    <s v="US"/>
    <x v="0"/>
    <s v="USD"/>
    <n v="1428707647"/>
    <n v="1424823247"/>
    <b v="0"/>
    <x v="78"/>
    <b v="0"/>
    <s v="food/food trucks"/>
    <n v="0"/>
    <s v="Not Funded"/>
    <e v="#DIV/0!"/>
    <x v="7"/>
    <s v="food trucks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s v="USD"/>
    <n v="1407181297"/>
    <n v="1405021297"/>
    <b v="0"/>
    <x v="78"/>
    <b v="0"/>
    <s v="food/food trucks"/>
    <n v="0"/>
    <s v="Not Funded"/>
    <e v="#DIV/0!"/>
    <x v="7"/>
    <s v="food trucks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s v="USD"/>
    <n v="1444410000"/>
    <n v="1440203579"/>
    <b v="0"/>
    <x v="78"/>
    <b v="0"/>
    <s v="food/food trucks"/>
    <n v="0"/>
    <s v="Not Funded"/>
    <e v="#DIV/0!"/>
    <x v="7"/>
    <s v="food trucks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s v="USD"/>
    <n v="1410810903"/>
    <n v="1405626903"/>
    <b v="0"/>
    <x v="8"/>
    <b v="0"/>
    <s v="food/food trucks"/>
    <n v="1.3849999999999999E-3"/>
    <s v="Not Funded"/>
    <n v="23.083333333333332"/>
    <x v="7"/>
    <s v="food trucks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s v="USD"/>
    <n v="1431745200"/>
    <n v="1429170603"/>
    <b v="0"/>
    <x v="84"/>
    <b v="0"/>
    <s v="food/food trucks"/>
    <n v="6.0000000000000001E-3"/>
    <s v="Not Funded"/>
    <n v="25.5"/>
    <x v="7"/>
    <s v="food trucks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s v="USD"/>
    <n v="1447689898"/>
    <n v="1445094298"/>
    <b v="0"/>
    <x v="202"/>
    <b v="0"/>
    <s v="food/food trucks"/>
    <n v="0.106"/>
    <s v="Not Funded"/>
    <n v="48.18181818181818"/>
    <x v="7"/>
    <s v="food trucks"/>
    <x v="2578"/>
    <x v="2581"/>
  </r>
  <r>
    <n v="2582"/>
    <s v="Drunken Wings"/>
    <s v="The place where chicken meets liquor for the first time!"/>
    <n v="90000"/>
    <n v="1"/>
    <x v="2"/>
    <s v="US"/>
    <x v="0"/>
    <s v="USD"/>
    <n v="1477784634"/>
    <n v="1475192634"/>
    <b v="0"/>
    <x v="29"/>
    <b v="0"/>
    <s v="food/food trucks"/>
    <n v="1.1111111111111112E-5"/>
    <s v="Not Funded"/>
    <n v="1"/>
    <x v="7"/>
    <s v="food trucks"/>
    <x v="2579"/>
    <x v="2582"/>
  </r>
  <r>
    <n v="2583"/>
    <s v="Crazy Daisy Food Truck"/>
    <s v="Crazy Daisy will become the newest member of the food truck distributors in Kansas City, Missouri."/>
    <n v="1000"/>
    <n v="5"/>
    <x v="2"/>
    <s v="US"/>
    <x v="0"/>
    <s v="USD"/>
    <n v="1426526880"/>
    <n v="1421346480"/>
    <b v="0"/>
    <x v="81"/>
    <b v="0"/>
    <s v="food/food trucks"/>
    <n v="5.0000000000000001E-3"/>
    <s v="Not Funded"/>
    <n v="1"/>
    <x v="7"/>
    <s v="food trucks"/>
    <x v="2580"/>
    <x v="2583"/>
  </r>
  <r>
    <n v="2584"/>
    <s v="Culinary Arts Food Truck Style"/>
    <s v="Bringing quality food to the masses using local premium ingredients, but at a food truck price!"/>
    <n v="10000"/>
    <n v="0"/>
    <x v="2"/>
    <s v="US"/>
    <x v="0"/>
    <s v="USD"/>
    <n v="1434341369"/>
    <n v="1431749369"/>
    <b v="0"/>
    <x v="78"/>
    <b v="0"/>
    <s v="food/food trucks"/>
    <n v="0"/>
    <s v="Not Funded"/>
    <e v="#DIV/0!"/>
    <x v="7"/>
    <s v="food trucks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s v="USD"/>
    <n v="1404601632"/>
    <n v="1402009632"/>
    <b v="0"/>
    <x v="29"/>
    <b v="0"/>
    <s v="food/food trucks"/>
    <n v="1.6666666666666668E-3"/>
    <s v="Not Funded"/>
    <n v="50"/>
    <x v="7"/>
    <s v="food trucks"/>
    <x v="2582"/>
    <x v="2585"/>
  </r>
  <r>
    <n v="2586"/>
    <s v="Inspire Healthy Eating"/>
    <s v="I would like to bring fresh salad and food to the streets of London at a reasonable price."/>
    <n v="3000"/>
    <n v="5"/>
    <x v="2"/>
    <s v="GB"/>
    <x v="1"/>
    <s v="GBP"/>
    <n v="1451030136"/>
    <n v="1448438136"/>
    <b v="0"/>
    <x v="29"/>
    <b v="0"/>
    <s v="food/food trucks"/>
    <n v="1.6666666666666668E-3"/>
    <s v="Not Funded"/>
    <n v="5"/>
    <x v="7"/>
    <s v="food trucks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s v="USD"/>
    <n v="1451491953"/>
    <n v="1448899953"/>
    <b v="0"/>
    <x v="79"/>
    <b v="0"/>
    <s v="food/food trucks"/>
    <n v="2.4340000000000001E-2"/>
    <s v="Not Funded"/>
    <n v="202.83333333333334"/>
    <x v="7"/>
    <s v="food trucks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s v="USD"/>
    <n v="1427807640"/>
    <n v="1423325626"/>
    <b v="0"/>
    <x v="22"/>
    <b v="0"/>
    <s v="food/food trucks"/>
    <n v="3.8833333333333331E-2"/>
    <s v="Not Funded"/>
    <n v="29.125"/>
    <x v="7"/>
    <s v="food trucks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8"/>
    <s v="DKK"/>
    <n v="1458733927"/>
    <n v="1456145527"/>
    <b v="0"/>
    <x v="29"/>
    <b v="0"/>
    <s v="food/food trucks"/>
    <n v="1E-4"/>
    <s v="Not Funded"/>
    <n v="5"/>
    <x v="7"/>
    <s v="food trucks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s v="AUD"/>
    <n v="1453817297"/>
    <n v="1453212497"/>
    <b v="0"/>
    <x v="78"/>
    <b v="0"/>
    <s v="food/food trucks"/>
    <n v="0"/>
    <s v="Not Funded"/>
    <e v="#DIV/0!"/>
    <x v="7"/>
    <s v="food trucks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s v="USD"/>
    <n v="1457901924"/>
    <n v="1452721524"/>
    <b v="0"/>
    <x v="84"/>
    <b v="0"/>
    <s v="food/food trucks"/>
    <n v="1.7333333333333333E-2"/>
    <s v="Not Funded"/>
    <n v="13"/>
    <x v="7"/>
    <s v="food trucks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s v="USD"/>
    <n v="1412536421"/>
    <n v="1409944421"/>
    <b v="0"/>
    <x v="29"/>
    <b v="0"/>
    <s v="food/food trucks"/>
    <n v="1.6666666666666668E-3"/>
    <s v="Not Funded"/>
    <n v="50"/>
    <x v="7"/>
    <s v="food trucks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s v="USD"/>
    <n v="1429993026"/>
    <n v="1427401026"/>
    <b v="0"/>
    <x v="78"/>
    <b v="0"/>
    <s v="food/food trucks"/>
    <n v="0"/>
    <s v="Not Funded"/>
    <e v="#DIV/0!"/>
    <x v="7"/>
    <s v="food trucks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s v="USD"/>
    <n v="1407453228"/>
    <n v="1404861228"/>
    <b v="0"/>
    <x v="29"/>
    <b v="0"/>
    <s v="food/food trucks"/>
    <n v="1.2500000000000001E-5"/>
    <s v="Not Funded"/>
    <n v="1"/>
    <x v="7"/>
    <s v="food trucks"/>
    <x v="2591"/>
    <x v="2594"/>
  </r>
  <r>
    <n v="2595"/>
    <s v="Food Truck for Little Fox Bakery"/>
    <s v="Looking to put the best baked goods in Bowling Green on wheels"/>
    <n v="15000"/>
    <n v="1825"/>
    <x v="2"/>
    <s v="US"/>
    <x v="0"/>
    <s v="USD"/>
    <n v="1487915500"/>
    <n v="1485323500"/>
    <b v="0"/>
    <x v="10"/>
    <b v="0"/>
    <s v="food/food trucks"/>
    <n v="0.12166666666666667"/>
    <s v="Not Funded"/>
    <n v="96.05263157894737"/>
    <x v="7"/>
    <s v="food trucks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s v="CAD"/>
    <n v="1407427009"/>
    <n v="1404835009"/>
    <b v="0"/>
    <x v="74"/>
    <b v="0"/>
    <s v="food/food trucks"/>
    <n v="0.23588571428571428"/>
    <s v="Not Funded"/>
    <n v="305.77777777777777"/>
    <x v="7"/>
    <s v="food trucks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s v="GBP"/>
    <n v="1466323917"/>
    <n v="1463731917"/>
    <b v="0"/>
    <x v="63"/>
    <b v="0"/>
    <s v="food/food trucks"/>
    <n v="5.6666666666666664E-2"/>
    <s v="Not Funded"/>
    <n v="12.142857142857142"/>
    <x v="7"/>
    <s v="food trucks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s v="USD"/>
    <n v="1443039001"/>
    <n v="1440447001"/>
    <b v="0"/>
    <x v="25"/>
    <b v="0"/>
    <s v="food/food trucks"/>
    <n v="0.39"/>
    <s v="Not Funded"/>
    <n v="83.571428571428569"/>
    <x v="7"/>
    <s v="food trucks"/>
    <x v="2595"/>
    <x v="2598"/>
  </r>
  <r>
    <n v="2599"/>
    <s v="Empty Ramekins Catering Group"/>
    <s v="The Empty Ramekins Catering Group is looking for your help to start up in Miami Florida!!!!"/>
    <n v="9041"/>
    <n v="90"/>
    <x v="2"/>
    <s v="US"/>
    <x v="0"/>
    <s v="USD"/>
    <n v="1407089147"/>
    <n v="1403201147"/>
    <b v="0"/>
    <x v="81"/>
    <b v="0"/>
    <s v="food/food trucks"/>
    <n v="9.9546510341776348E-3"/>
    <s v="Not Funded"/>
    <n v="18"/>
    <x v="7"/>
    <s v="food trucks"/>
    <x v="2596"/>
    <x v="2599"/>
  </r>
  <r>
    <n v="2600"/>
    <s v="Help Buttz Return From the Ashes"/>
    <s v="On Sunday November 8, 2015 our food truck burned to the ground. Please help us get rebuilt."/>
    <n v="50000"/>
    <n v="3466"/>
    <x v="2"/>
    <s v="US"/>
    <x v="0"/>
    <s v="USD"/>
    <n v="1458938200"/>
    <n v="1453757800"/>
    <b v="0"/>
    <x v="209"/>
    <b v="0"/>
    <s v="food/food trucks"/>
    <n v="6.9320000000000007E-2"/>
    <s v="Not Funded"/>
    <n v="115.53333333333333"/>
    <x v="7"/>
    <s v="food trucks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s v="USD"/>
    <n v="1347508740"/>
    <n v="1346276349"/>
    <b v="1"/>
    <x v="299"/>
    <b v="1"/>
    <s v="technology/space exploration"/>
    <n v="6.6139999999999999"/>
    <s v="Funded"/>
    <n v="21.900662251655628"/>
    <x v="2"/>
    <s v="space exploration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s v="USD"/>
    <n v="1415827200"/>
    <n v="1412358968"/>
    <b v="1"/>
    <x v="463"/>
    <b v="1"/>
    <s v="technology/space exploration"/>
    <n v="3.2609166666666667"/>
    <s v="Funded"/>
    <n v="80.022494887525568"/>
    <x v="2"/>
    <s v="space exploration"/>
    <x v="2599"/>
    <x v="2602"/>
  </r>
  <r>
    <n v="2603"/>
    <s v="Manned Mock Mars Mission"/>
    <s v="I will be building a mock space station and simulate living on Mars for two weeks."/>
    <n v="1750"/>
    <n v="1776"/>
    <x v="0"/>
    <s v="US"/>
    <x v="0"/>
    <s v="USD"/>
    <n v="1387835654"/>
    <n v="1386626054"/>
    <b v="1"/>
    <x v="133"/>
    <b v="1"/>
    <s v="technology/space exploration"/>
    <n v="1.0148571428571429"/>
    <s v="Funded"/>
    <n v="35.520000000000003"/>
    <x v="2"/>
    <s v="space exploration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s v="USD"/>
    <n v="1335662023"/>
    <n v="1333070023"/>
    <b v="1"/>
    <x v="306"/>
    <b v="1"/>
    <s v="technology/space exploration"/>
    <n v="1.0421799999999999"/>
    <s v="Funded"/>
    <n v="64.933333333333323"/>
    <x v="2"/>
    <s v="space exploration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s v="USD"/>
    <n v="1466168390"/>
    <n v="1463576390"/>
    <b v="1"/>
    <x v="464"/>
    <b v="1"/>
    <s v="technology/space exploration"/>
    <n v="1.0742157000000001"/>
    <s v="Funded"/>
    <n v="60.965703745743475"/>
    <x v="2"/>
    <s v="space exploration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s v="USD"/>
    <n v="1398791182"/>
    <n v="1396026382"/>
    <b v="1"/>
    <x v="465"/>
    <b v="1"/>
    <s v="technology/space exploration"/>
    <n v="1.1005454545454545"/>
    <s v="Funded"/>
    <n v="31.444155844155844"/>
    <x v="2"/>
    <s v="space exploration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s v="USD"/>
    <n v="1439344800"/>
    <n v="1435611572"/>
    <b v="1"/>
    <x v="367"/>
    <b v="1"/>
    <s v="technology/space exploration"/>
    <n v="4.077"/>
    <s v="Funded"/>
    <n v="81.949748743718587"/>
    <x v="2"/>
    <s v="space exploration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s v="USD"/>
    <n v="1489536000"/>
    <n v="1485976468"/>
    <b v="1"/>
    <x v="466"/>
    <b v="1"/>
    <s v="technology/space exploration"/>
    <n v="2.2392500000000002"/>
    <s v="Funded"/>
    <n v="58.92763157894737"/>
    <x v="2"/>
    <s v="space exploration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s v="USD"/>
    <n v="1342330951"/>
    <n v="1339738951"/>
    <b v="1"/>
    <x v="467"/>
    <b v="1"/>
    <s v="technology/space exploration"/>
    <n v="3.038011142857143"/>
    <s v="Funded"/>
    <n v="157.29347633136095"/>
    <x v="2"/>
    <s v="space exploration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s v="USD"/>
    <n v="1471849140"/>
    <n v="1468444125"/>
    <b v="1"/>
    <x v="468"/>
    <b v="1"/>
    <s v="technology/space exploration"/>
    <n v="1.4132510432681749"/>
    <s v="Funded"/>
    <n v="55.758509532062391"/>
    <x v="2"/>
    <s v="space exploration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12"/>
    <s v="EUR"/>
    <n v="1483397940"/>
    <n v="1480493014"/>
    <b v="1"/>
    <x v="469"/>
    <b v="1"/>
    <s v="technology/space exploration"/>
    <n v="27.906363636363636"/>
    <s v="Funded"/>
    <n v="83.802893802893806"/>
    <x v="2"/>
    <s v="space exploration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s v="USD"/>
    <n v="1420773970"/>
    <n v="1418095570"/>
    <b v="1"/>
    <x v="324"/>
    <b v="1"/>
    <s v="technology/space exploration"/>
    <n v="1.7176130000000001"/>
    <s v="Funded"/>
    <n v="58.422210884353746"/>
    <x v="2"/>
    <s v="space exploration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s v="USD"/>
    <n v="1348256294"/>
    <n v="1345664294"/>
    <b v="1"/>
    <x v="33"/>
    <b v="1"/>
    <s v="technology/space exploration"/>
    <n v="1.0101333333333333"/>
    <s v="Funded"/>
    <n v="270.57142857142856"/>
    <x v="2"/>
    <s v="space exploration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s v="USD"/>
    <n v="1398834000"/>
    <n v="1396371612"/>
    <b v="1"/>
    <x v="61"/>
    <b v="1"/>
    <s v="technology/space exploration"/>
    <n v="1.02"/>
    <s v="Funded"/>
    <n v="107.1"/>
    <x v="2"/>
    <s v="space exploration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s v="GBP"/>
    <n v="1462017600"/>
    <n v="1458820564"/>
    <b v="0"/>
    <x v="250"/>
    <b v="1"/>
    <s v="technology/space exploration"/>
    <n v="1.6976511744127936"/>
    <s v="Funded"/>
    <n v="47.180555555555557"/>
    <x v="2"/>
    <s v="space exploration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s v="USD"/>
    <n v="1440546729"/>
    <n v="1437954729"/>
    <b v="1"/>
    <x v="146"/>
    <b v="1"/>
    <s v="technology/space exploration"/>
    <n v="1.14534"/>
    <s v="Funded"/>
    <n v="120.30882352941177"/>
    <x v="2"/>
    <s v="space exploration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s v="USD"/>
    <n v="1413838751"/>
    <n v="1411246751"/>
    <b v="1"/>
    <x v="180"/>
    <b v="1"/>
    <s v="technology/space exploration"/>
    <n v="8.7759999999999998"/>
    <s v="Funded"/>
    <n v="27.59748427672956"/>
    <x v="2"/>
    <s v="space exploration"/>
    <x v="2614"/>
    <x v="2617"/>
  </r>
  <r>
    <n v="2618"/>
    <s v="SPACE ART FEATURING ASTRONAUTS #WeBelieveInAstronauts"/>
    <s v="LTD ED COLLECTIBLE SPACE ART FEAT. ASTRONAUTS"/>
    <n v="15000"/>
    <n v="15808"/>
    <x v="0"/>
    <s v="US"/>
    <x v="0"/>
    <s v="USD"/>
    <n v="1449000061"/>
    <n v="1443812461"/>
    <b v="1"/>
    <x v="99"/>
    <b v="1"/>
    <s v="technology/space exploration"/>
    <n v="1.0538666666666667"/>
    <s v="Funded"/>
    <n v="205.2987012987013"/>
    <x v="2"/>
    <s v="space exploration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s v="USD"/>
    <n v="1445598000"/>
    <n v="1443302004"/>
    <b v="1"/>
    <x v="28"/>
    <b v="1"/>
    <s v="technology/space exploration"/>
    <n v="1.8839999999999999"/>
    <s v="Funded"/>
    <n v="35.547169811320757"/>
    <x v="2"/>
    <s v="space exploration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s v="AUD"/>
    <n v="1444525200"/>
    <n v="1441339242"/>
    <b v="1"/>
    <x v="470"/>
    <b v="1"/>
    <s v="technology/space exploration"/>
    <n v="1.436523076923077"/>
    <s v="Funded"/>
    <n v="74.639488409272587"/>
    <x v="2"/>
    <s v="space exploration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s v="USD"/>
    <n v="1432230988"/>
    <n v="1429638988"/>
    <b v="1"/>
    <x v="471"/>
    <b v="1"/>
    <s v="technology/space exploration"/>
    <n v="1.4588000000000001"/>
    <s v="Funded"/>
    <n v="47.058064516129029"/>
    <x v="2"/>
    <s v="space exploration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13"/>
    <s v="EUR"/>
    <n v="1483120216"/>
    <n v="1479232216"/>
    <b v="0"/>
    <x v="142"/>
    <b v="1"/>
    <s v="technology/space exploration"/>
    <n v="1.3118399999999999"/>
    <s v="Funded"/>
    <n v="26.591351351351353"/>
    <x v="2"/>
    <s v="space exploration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s v="USD"/>
    <n v="1480658966"/>
    <n v="1479449366"/>
    <b v="0"/>
    <x v="95"/>
    <b v="1"/>
    <s v="technology/space exploration"/>
    <n v="1.1399999999999999"/>
    <s v="Funded"/>
    <n v="36.774193548387096"/>
    <x v="2"/>
    <s v="space exploration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s v="USD"/>
    <n v="1347530822"/>
    <n v="1345716422"/>
    <b v="0"/>
    <x v="472"/>
    <b v="1"/>
    <s v="technology/space exploration"/>
    <n v="13.794206249999998"/>
    <s v="Funded"/>
    <n v="31.820544982698959"/>
    <x v="2"/>
    <s v="space exploration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12"/>
    <s v="EUR"/>
    <n v="1478723208"/>
    <n v="1476559608"/>
    <b v="0"/>
    <x v="47"/>
    <b v="1"/>
    <s v="technology/space exploration"/>
    <n v="9.56"/>
    <s v="Funded"/>
    <n v="27.576923076923077"/>
    <x v="2"/>
    <s v="space exploration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s v="USD"/>
    <n v="1433343869"/>
    <n v="1430751869"/>
    <b v="0"/>
    <x v="133"/>
    <b v="1"/>
    <s v="technology/space exploration"/>
    <n v="1.1200000000000001"/>
    <s v="Funded"/>
    <n v="56"/>
    <x v="2"/>
    <s v="space exploration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s v="USD"/>
    <n v="1448571261"/>
    <n v="1445975661"/>
    <b v="0"/>
    <x v="43"/>
    <b v="1"/>
    <s v="technology/space exploration"/>
    <n v="6.4666666666666668"/>
    <s v="Funded"/>
    <n v="21.555555555555557"/>
    <x v="2"/>
    <s v="space exploration"/>
    <x v="2624"/>
    <x v="2627"/>
  </r>
  <r>
    <n v="2628"/>
    <s v="Pie In Space!"/>
    <s v="A high school freshman is sending pie into space and you can be a part of it.  GO SCIENCE!!!"/>
    <n v="839"/>
    <n v="926"/>
    <x v="0"/>
    <s v="US"/>
    <x v="0"/>
    <s v="USD"/>
    <n v="1417389067"/>
    <n v="1415661067"/>
    <b v="0"/>
    <x v="64"/>
    <b v="1"/>
    <s v="technology/space exploration"/>
    <n v="1.1036948748510131"/>
    <s v="Funded"/>
    <n v="44.095238095238095"/>
    <x v="2"/>
    <s v="space exploration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s v="GB"/>
    <x v="1"/>
    <s v="GBP"/>
    <n v="1431608122"/>
    <n v="1429016122"/>
    <b v="0"/>
    <x v="61"/>
    <b v="1"/>
    <s v="technology/space exploration"/>
    <n v="1.2774000000000001"/>
    <s v="Funded"/>
    <n v="63.87"/>
    <x v="2"/>
    <s v="space exploration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s v="AUD"/>
    <n v="1467280800"/>
    <n v="1464921112"/>
    <b v="0"/>
    <x v="75"/>
    <b v="1"/>
    <s v="technology/space exploration"/>
    <n v="1.579"/>
    <s v="Funded"/>
    <n v="38.987654320987652"/>
    <x v="2"/>
    <s v="space exploration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s v="USD"/>
    <n v="1440907427"/>
    <n v="1438488227"/>
    <b v="0"/>
    <x v="172"/>
    <b v="1"/>
    <s v="technology/space exploration"/>
    <n v="1.1466525000000001"/>
    <s v="Funded"/>
    <n v="80.185489510489504"/>
    <x v="2"/>
    <s v="space exploration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x v="0"/>
    <s v="USD"/>
    <n v="1464485339"/>
    <n v="1462325339"/>
    <b v="0"/>
    <x v="288"/>
    <b v="1"/>
    <s v="technology/space exploration"/>
    <n v="1.3700934579439252"/>
    <s v="Funded"/>
    <n v="34.904761904761905"/>
    <x v="2"/>
    <s v="space exploration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s v="USD"/>
    <n v="1393542000"/>
    <n v="1390938332"/>
    <b v="0"/>
    <x v="473"/>
    <b v="1"/>
    <s v="technology/space exploration"/>
    <n v="3.5461999999999998"/>
    <s v="Funded"/>
    <n v="89.100502512562812"/>
    <x v="2"/>
    <s v="space exploration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s v="USD"/>
    <n v="1475163921"/>
    <n v="1472571921"/>
    <b v="0"/>
    <x v="20"/>
    <b v="1"/>
    <s v="technology/space exploration"/>
    <n v="1.0602150537634409"/>
    <s v="Funded"/>
    <n v="39.44"/>
    <x v="2"/>
    <s v="space exploration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s v="CAD"/>
    <n v="1425937761"/>
    <n v="1422917361"/>
    <b v="0"/>
    <x v="87"/>
    <b v="1"/>
    <s v="technology/space exploration"/>
    <n v="1"/>
    <s v="Funded"/>
    <n v="136.9047619047619"/>
    <x v="2"/>
    <s v="space exploration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s v="USD"/>
    <n v="1476579600"/>
    <n v="1474641914"/>
    <b v="0"/>
    <x v="133"/>
    <b v="1"/>
    <s v="technology/space exploration"/>
    <n v="1.873"/>
    <s v="Funded"/>
    <n v="37.46"/>
    <x v="2"/>
    <s v="space exploration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x v="0"/>
    <s v="USD"/>
    <n v="1476277875"/>
    <n v="1474895475"/>
    <b v="0"/>
    <x v="55"/>
    <b v="1"/>
    <s v="technology/space exploration"/>
    <n v="1.6619999999999999"/>
    <s v="Funded"/>
    <n v="31.96153846153846"/>
    <x v="2"/>
    <s v="space exploration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s v="USD"/>
    <n v="1421358895"/>
    <n v="1418766895"/>
    <b v="0"/>
    <x v="25"/>
    <b v="1"/>
    <s v="technology/space exploration"/>
    <n v="1.0172910662824208"/>
    <s v="Funded"/>
    <n v="25.214285714285715"/>
    <x v="2"/>
    <s v="space exploration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s v="GBP"/>
    <n v="1424378748"/>
    <n v="1421786748"/>
    <b v="0"/>
    <x v="72"/>
    <b v="1"/>
    <s v="technology/space exploration"/>
    <n v="1.64"/>
    <s v="Funded"/>
    <n v="10.040816326530612"/>
    <x v="2"/>
    <s v="space exploration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s v="USD"/>
    <n v="1433735474"/>
    <n v="1428551474"/>
    <b v="0"/>
    <x v="50"/>
    <b v="1"/>
    <s v="technology/space exploration"/>
    <n v="1.0566666666666666"/>
    <s v="Funded"/>
    <n v="45.94202898550725"/>
    <x v="2"/>
    <s v="space exploration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s v="USD"/>
    <n v="1410811740"/>
    <n v="1409341863"/>
    <b v="0"/>
    <x v="29"/>
    <b v="0"/>
    <s v="technology/space exploration"/>
    <n v="0.01"/>
    <s v="Not Funded"/>
    <n v="15"/>
    <x v="2"/>
    <s v="space exploration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12"/>
    <s v="EUR"/>
    <n v="1468565820"/>
    <n v="1465970108"/>
    <b v="0"/>
    <x v="78"/>
    <b v="0"/>
    <s v="technology/space exploration"/>
    <n v="0"/>
    <s v="Not Funded"/>
    <e v="#DIV/0!"/>
    <x v="2"/>
    <s v="space exploration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s v="USD"/>
    <n v="1482307140"/>
    <n v="1479218315"/>
    <b v="1"/>
    <x v="474"/>
    <b v="0"/>
    <s v="technology/space exploration"/>
    <n v="0.33559730999999998"/>
    <s v="Not Funded"/>
    <n v="223.58248500999335"/>
    <x v="2"/>
    <s v="space exploration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s v="USD"/>
    <n v="1489172435"/>
    <n v="1486580435"/>
    <b v="1"/>
    <x v="47"/>
    <b v="0"/>
    <s v="technology/space exploration"/>
    <n v="2.053E-2"/>
    <s v="Not Funded"/>
    <n v="39.480769230769234"/>
    <x v="2"/>
    <s v="space exploration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s v="AUD"/>
    <n v="1415481203"/>
    <n v="1412885603"/>
    <b v="1"/>
    <x v="23"/>
    <b v="0"/>
    <s v="technology/space exploration"/>
    <n v="0.105"/>
    <s v="Not Funded"/>
    <n v="91.304347826086953"/>
    <x v="2"/>
    <s v="space exploration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s v="USD"/>
    <n v="1441783869"/>
    <n v="1439191869"/>
    <b v="1"/>
    <x v="475"/>
    <b v="0"/>
    <s v="technology/space exploration"/>
    <n v="8.4172839999999999E-2"/>
    <s v="Not Funded"/>
    <n v="78.666205607476627"/>
    <x v="2"/>
    <s v="space exploration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s v="CAD"/>
    <n v="1439533019"/>
    <n v="1436941019"/>
    <b v="0"/>
    <x v="83"/>
    <b v="0"/>
    <s v="technology/space exploration"/>
    <n v="1.44E-2"/>
    <s v="Not Funded"/>
    <n v="12"/>
    <x v="2"/>
    <s v="space exploration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s v="USD"/>
    <n v="1457543360"/>
    <n v="1454951360"/>
    <b v="0"/>
    <x v="79"/>
    <b v="0"/>
    <s v="technology/space exploration"/>
    <n v="8.8333333333333337E-3"/>
    <s v="Not Funded"/>
    <n v="17.666666666666668"/>
    <x v="2"/>
    <s v="space exploration"/>
    <x v="2644"/>
    <x v="2648"/>
  </r>
  <r>
    <n v="2649"/>
    <s v="The Mission - Please Check Back Soon (Canceled)"/>
    <s v="They have launched a Kickstarter."/>
    <n v="125000"/>
    <n v="124"/>
    <x v="1"/>
    <s v="US"/>
    <x v="0"/>
    <s v="USD"/>
    <n v="1454370941"/>
    <n v="1449186941"/>
    <b v="0"/>
    <x v="83"/>
    <b v="0"/>
    <s v="technology/space exploration"/>
    <n v="9.9200000000000004E-4"/>
    <s v="Not Funded"/>
    <n v="41.333333333333336"/>
    <x v="2"/>
    <s v="space exploration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s v="USD"/>
    <n v="1482332343"/>
    <n v="1479740343"/>
    <b v="0"/>
    <x v="81"/>
    <b v="0"/>
    <s v="technology/space exploration"/>
    <n v="5.966666666666667E-3"/>
    <s v="Not Funded"/>
    <n v="71.599999999999994"/>
    <x v="2"/>
    <s v="space exploration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s v="USD"/>
    <n v="1450380009"/>
    <n v="1447960809"/>
    <b v="0"/>
    <x v="57"/>
    <b v="0"/>
    <s v="technology/space exploration"/>
    <n v="1.8689285714285714E-2"/>
    <s v="Not Funded"/>
    <n v="307.8235294117647"/>
    <x v="2"/>
    <s v="space exploration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s v="AUD"/>
    <n v="1418183325"/>
    <n v="1415591325"/>
    <b v="0"/>
    <x v="202"/>
    <b v="0"/>
    <s v="technology/space exploration"/>
    <n v="8.8500000000000002E-3"/>
    <s v="Not Funded"/>
    <n v="80.454545454545453"/>
    <x v="2"/>
    <s v="space exploration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s v="USD"/>
    <n v="1402632000"/>
    <n v="1399909127"/>
    <b v="0"/>
    <x v="16"/>
    <b v="0"/>
    <s v="technology/space exploration"/>
    <n v="0.1152156862745098"/>
    <s v="Not Funded"/>
    <n v="83.942857142857136"/>
    <x v="2"/>
    <s v="space exploration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s v="USD"/>
    <n v="1429622726"/>
    <n v="1424442326"/>
    <b v="0"/>
    <x v="79"/>
    <b v="0"/>
    <s v="technology/space exploration"/>
    <n v="5.1000000000000004E-4"/>
    <s v="Not Funded"/>
    <n v="8.5"/>
    <x v="2"/>
    <s v="space exploration"/>
    <x v="2650"/>
    <x v="2654"/>
  </r>
  <r>
    <n v="2655"/>
    <s v="Balloons (Canceled)"/>
    <s v="Thank you for your support!"/>
    <n v="15000"/>
    <n v="3155"/>
    <x v="1"/>
    <s v="US"/>
    <x v="0"/>
    <s v="USD"/>
    <n v="1455048000"/>
    <n v="1452631647"/>
    <b v="0"/>
    <x v="68"/>
    <b v="0"/>
    <s v="technology/space exploration"/>
    <n v="0.21033333333333334"/>
    <s v="Not Funded"/>
    <n v="73.372093023255815"/>
    <x v="2"/>
    <s v="space exploration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x v="0"/>
    <s v="USD"/>
    <n v="1489345200"/>
    <n v="1485966688"/>
    <b v="0"/>
    <x v="215"/>
    <b v="0"/>
    <s v="technology/space exploration"/>
    <n v="0.11436666666666667"/>
    <s v="Not Funded"/>
    <n v="112.86184210526316"/>
    <x v="2"/>
    <s v="space exploration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s v="USD"/>
    <n v="1470187800"/>
    <n v="1467325053"/>
    <b v="0"/>
    <x v="211"/>
    <b v="0"/>
    <s v="technology/space exploration"/>
    <n v="0.18737933333333334"/>
    <s v="Not Funded"/>
    <n v="95.277627118644077"/>
    <x v="2"/>
    <s v="space exploration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s v="USD"/>
    <n v="1469913194"/>
    <n v="1467321194"/>
    <b v="0"/>
    <x v="80"/>
    <b v="0"/>
    <s v="technology/space exploration"/>
    <n v="9.2857142857142856E-4"/>
    <s v="Not Funded"/>
    <n v="22.75"/>
    <x v="2"/>
    <s v="space exploration"/>
    <x v="2654"/>
    <x v="2658"/>
  </r>
  <r>
    <n v="2659"/>
    <s v="test (Canceled)"/>
    <s v="test"/>
    <n v="49000"/>
    <n v="1333"/>
    <x v="1"/>
    <s v="US"/>
    <x v="0"/>
    <s v="USD"/>
    <n v="1429321210"/>
    <n v="1426729210"/>
    <b v="0"/>
    <x v="73"/>
    <b v="0"/>
    <s v="technology/space exploration"/>
    <n v="2.720408163265306E-2"/>
    <s v="Not Funded"/>
    <n v="133.30000000000001"/>
    <x v="2"/>
    <s v="space exploration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s v="USD"/>
    <n v="1448388418"/>
    <n v="1443200818"/>
    <b v="0"/>
    <x v="81"/>
    <b v="0"/>
    <s v="technology/space exploration"/>
    <n v="9.5E-4"/>
    <s v="Not Funded"/>
    <n v="3.8"/>
    <x v="2"/>
    <s v="space exploration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s v="USD"/>
    <n v="1382742010"/>
    <n v="1380150010"/>
    <b v="0"/>
    <x v="65"/>
    <b v="1"/>
    <s v="technology/makerspaces"/>
    <n v="1.0289999999999999"/>
    <s v="Funded"/>
    <n v="85.75"/>
    <x v="2"/>
    <s v="makerspaces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s v="USD"/>
    <n v="1440179713"/>
    <n v="1437587713"/>
    <b v="0"/>
    <x v="144"/>
    <b v="1"/>
    <s v="technology/makerspaces"/>
    <n v="1.0680000000000001"/>
    <s v="Funded"/>
    <n v="267"/>
    <x v="2"/>
    <s v="makerspaces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s v="CAD"/>
    <n v="1441378800"/>
    <n v="1438873007"/>
    <b v="0"/>
    <x v="66"/>
    <b v="1"/>
    <s v="technology/makerspaces"/>
    <n v="1.0459624999999999"/>
    <s v="Funded"/>
    <n v="373.55803571428572"/>
    <x v="2"/>
    <s v="makerspaces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s v="USD"/>
    <n v="1449644340"/>
    <n v="1446683797"/>
    <b v="0"/>
    <x v="201"/>
    <b v="1"/>
    <s v="technology/makerspaces"/>
    <n v="1.0342857142857143"/>
    <s v="Funded"/>
    <n v="174.03846153846155"/>
    <x v="2"/>
    <s v="makerspaces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s v="USD"/>
    <n v="1430774974"/>
    <n v="1426886974"/>
    <b v="0"/>
    <x v="67"/>
    <b v="1"/>
    <s v="technology/makerspaces"/>
    <n v="1.2314285714285715"/>
    <s v="Funded"/>
    <n v="93.695652173913047"/>
    <x v="2"/>
    <s v="makerspaces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s v="USD"/>
    <n v="1443214800"/>
    <n v="1440008439"/>
    <b v="0"/>
    <x v="190"/>
    <b v="1"/>
    <s v="technology/makerspaces"/>
    <n v="1.592951"/>
    <s v="Funded"/>
    <n v="77.327718446601949"/>
    <x v="2"/>
    <s v="makerspaces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s v="USD"/>
    <n v="1455142416"/>
    <n v="1452550416"/>
    <b v="0"/>
    <x v="59"/>
    <b v="1"/>
    <s v="technology/makerspaces"/>
    <n v="1.1066666666666667"/>
    <s v="Funded"/>
    <n v="92.222222222222229"/>
    <x v="2"/>
    <s v="makerspaces"/>
    <x v="2663"/>
    <x v="2667"/>
  </r>
  <r>
    <n v="2668"/>
    <s v="UOttawa Makermobile"/>
    <s v="Creativity on the go! |_x000a_CrÃ©ativitÃ© en mouvement !"/>
    <n v="1000"/>
    <n v="1707"/>
    <x v="0"/>
    <s v="CA"/>
    <x v="5"/>
    <s v="CAD"/>
    <n v="1447079520"/>
    <n v="1443449265"/>
    <b v="0"/>
    <x v="33"/>
    <b v="1"/>
    <s v="technology/makerspaces"/>
    <n v="1.7070000000000001"/>
    <s v="Funded"/>
    <n v="60.964285714285715"/>
    <x v="2"/>
    <s v="makerspaces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s v="USD"/>
    <n v="1452387096"/>
    <n v="1447203096"/>
    <b v="0"/>
    <x v="202"/>
    <b v="1"/>
    <s v="technology/makerspaces"/>
    <n v="1.25125"/>
    <s v="Funded"/>
    <n v="91"/>
    <x v="2"/>
    <s v="makerspaces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s v="AUD"/>
    <n v="1406593780"/>
    <n v="1404174580"/>
    <b v="1"/>
    <x v="65"/>
    <b v="0"/>
    <s v="technology/makerspaces"/>
    <n v="6.4158609339642042E-2"/>
    <s v="Not Funded"/>
    <n v="41.583333333333336"/>
    <x v="2"/>
    <s v="makerspaces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s v="USD"/>
    <n v="1419017880"/>
    <n v="1416419916"/>
    <b v="1"/>
    <x v="87"/>
    <b v="0"/>
    <s v="technology/makerspaces"/>
    <n v="0.11344"/>
    <s v="Not Funded"/>
    <n v="33.761904761904759"/>
    <x v="2"/>
    <s v="makerspaces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s v="USD"/>
    <n v="1451282400"/>
    <n v="1449436390"/>
    <b v="1"/>
    <x v="5"/>
    <b v="0"/>
    <s v="technology/makerspaces"/>
    <n v="0.33189999999999997"/>
    <s v="Not Funded"/>
    <n v="70.61702127659575"/>
    <x v="2"/>
    <s v="makerspaces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s v="USD"/>
    <n v="1414622700"/>
    <n v="1412081999"/>
    <b v="1"/>
    <x v="36"/>
    <b v="0"/>
    <s v="technology/makerspaces"/>
    <n v="0.27579999999999999"/>
    <s v="Not Funded"/>
    <n v="167.15151515151516"/>
    <x v="2"/>
    <s v="makerspaces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s v="USD"/>
    <n v="1467694740"/>
    <n v="1465398670"/>
    <b v="1"/>
    <x v="199"/>
    <b v="0"/>
    <s v="technology/makerspaces"/>
    <n v="0.62839999999999996"/>
    <s v="Not Funded"/>
    <n v="128.61988304093566"/>
    <x v="2"/>
    <s v="makerspaces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s v="USD"/>
    <n v="1415655289"/>
    <n v="1413059689"/>
    <b v="1"/>
    <x v="60"/>
    <b v="0"/>
    <s v="technology/makerspaces"/>
    <n v="7.5880000000000003E-2"/>
    <s v="Not Funded"/>
    <n v="65.41379310344827"/>
    <x v="2"/>
    <s v="makerspaces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s v="CAD"/>
    <n v="1463929174"/>
    <n v="1461337174"/>
    <b v="0"/>
    <x v="82"/>
    <b v="0"/>
    <s v="technology/makerspaces"/>
    <n v="0.50380952380952382"/>
    <s v="Not Funded"/>
    <n v="117.55555555555556"/>
    <x v="2"/>
    <s v="makerspaces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s v="USD"/>
    <n v="1404348143"/>
    <n v="1401756143"/>
    <b v="0"/>
    <x v="74"/>
    <b v="0"/>
    <s v="technology/makerspaces"/>
    <n v="0.17512820512820512"/>
    <s v="Not Funded"/>
    <n v="126.48148148148148"/>
    <x v="2"/>
    <s v="makerspaces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s v="EUR"/>
    <n v="1443121765"/>
    <n v="1440529765"/>
    <b v="0"/>
    <x v="84"/>
    <b v="0"/>
    <s v="technology/makerspaces"/>
    <n v="1.3750000000000001E-4"/>
    <s v="Not Funded"/>
    <n v="550"/>
    <x v="2"/>
    <s v="makerspaces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s v="USD"/>
    <n v="1425081694"/>
    <n v="1422489694"/>
    <b v="0"/>
    <x v="83"/>
    <b v="0"/>
    <s v="technology/makerspaces"/>
    <n v="3.3E-3"/>
    <s v="Not Funded"/>
    <n v="44"/>
    <x v="2"/>
    <s v="makerspaces"/>
    <x v="2675"/>
    <x v="2679"/>
  </r>
  <r>
    <n v="2680"/>
    <s v="iHeart Pillow"/>
    <s v="iHeartPillow, Connecting loved ones"/>
    <n v="32000"/>
    <n v="276"/>
    <x v="2"/>
    <s v="ES"/>
    <x v="3"/>
    <s v="EUR"/>
    <n v="1459915491"/>
    <n v="1457327091"/>
    <b v="0"/>
    <x v="80"/>
    <b v="0"/>
    <s v="technology/makerspaces"/>
    <n v="8.6250000000000007E-3"/>
    <s v="Not Funded"/>
    <n v="69"/>
    <x v="2"/>
    <s v="makerspaces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s v="USD"/>
    <n v="1405027750"/>
    <n v="1402867750"/>
    <b v="0"/>
    <x v="84"/>
    <b v="0"/>
    <s v="food/food trucks"/>
    <n v="6.875E-3"/>
    <s v="Not Funded"/>
    <n v="27.5"/>
    <x v="7"/>
    <s v="food trucks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s v="USD"/>
    <n v="1416635940"/>
    <n v="1413838540"/>
    <b v="0"/>
    <x v="9"/>
    <b v="0"/>
    <s v="food/food trucks"/>
    <n v="0.28299999999999997"/>
    <s v="Not Funded"/>
    <n v="84.9"/>
    <x v="7"/>
    <s v="food trucks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s v="USD"/>
    <n v="1425233240"/>
    <n v="1422641240"/>
    <b v="0"/>
    <x v="83"/>
    <b v="0"/>
    <s v="food/food trucks"/>
    <n v="2.3999999999999998E-3"/>
    <s v="Not Funded"/>
    <n v="12"/>
    <x v="7"/>
    <s v="food trucks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s v="USD"/>
    <n v="1407621425"/>
    <n v="1404165425"/>
    <b v="0"/>
    <x v="80"/>
    <b v="0"/>
    <s v="food/food trucks"/>
    <n v="1.1428571428571429E-2"/>
    <s v="Not Funded"/>
    <n v="200"/>
    <x v="7"/>
    <s v="food trucks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s v="USD"/>
    <n v="1430149330"/>
    <n v="1424968930"/>
    <b v="0"/>
    <x v="29"/>
    <b v="0"/>
    <s v="food/food trucks"/>
    <n v="2.0000000000000001E-4"/>
    <s v="Not Funded"/>
    <n v="10"/>
    <x v="7"/>
    <s v="food trucks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s v="USD"/>
    <n v="1412119423"/>
    <n v="1410391423"/>
    <b v="0"/>
    <x v="78"/>
    <b v="0"/>
    <s v="food/food trucks"/>
    <n v="0"/>
    <s v="Not Funded"/>
    <e v="#DIV/0!"/>
    <x v="7"/>
    <s v="food trucks"/>
    <x v="2682"/>
    <x v="2686"/>
  </r>
  <r>
    <n v="2687"/>
    <s v="Munch Wagon"/>
    <s v="Your American Pizzas, Wings, Stuffed Gouda Burger, Sweet &amp; Russet Potato Fries served on a food Truck!!"/>
    <n v="15000"/>
    <n v="0"/>
    <x v="2"/>
    <s v="US"/>
    <x v="0"/>
    <s v="USD"/>
    <n v="1435591318"/>
    <n v="1432999318"/>
    <b v="0"/>
    <x v="78"/>
    <b v="0"/>
    <s v="food/food trucks"/>
    <n v="0"/>
    <s v="Not Funded"/>
    <e v="#DIV/0!"/>
    <x v="7"/>
    <s v="food trucks"/>
    <x v="2683"/>
    <x v="2687"/>
  </r>
  <r>
    <n v="2688"/>
    <s v="Mac N Cheez Food Truck"/>
    <s v="The amazing gourmet Mac N Cheez Food Truck Campaigne!"/>
    <n v="50000"/>
    <n v="74"/>
    <x v="2"/>
    <s v="US"/>
    <x v="0"/>
    <s v="USD"/>
    <n v="1424746800"/>
    <n v="1422067870"/>
    <b v="0"/>
    <x v="25"/>
    <b v="0"/>
    <s v="food/food trucks"/>
    <n v="1.48E-3"/>
    <s v="Not Funded"/>
    <n v="5.2857142857142856"/>
    <x v="7"/>
    <s v="food trucks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s v="USD"/>
    <n v="1469919890"/>
    <n v="1467327890"/>
    <b v="0"/>
    <x v="29"/>
    <b v="0"/>
    <s v="food/food trucks"/>
    <n v="2.8571428571428571E-5"/>
    <s v="Not Funded"/>
    <n v="1"/>
    <x v="7"/>
    <s v="food trucks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s v="USD"/>
    <n v="1433298676"/>
    <n v="1429410676"/>
    <b v="0"/>
    <x v="115"/>
    <b v="0"/>
    <s v="food/food trucks"/>
    <n v="0.107325"/>
    <s v="Not Funded"/>
    <n v="72.762711864406782"/>
    <x v="7"/>
    <s v="food trucks"/>
    <x v="2686"/>
    <x v="2690"/>
  </r>
  <r>
    <n v="2691"/>
    <s v="Cook"/>
    <s v="A Great New local Food Truck serving up ethnic fusion inspired eats in Ottawa."/>
    <n v="65000"/>
    <n v="35"/>
    <x v="2"/>
    <s v="CA"/>
    <x v="5"/>
    <s v="CAD"/>
    <n v="1431278557"/>
    <n v="1427390557"/>
    <b v="0"/>
    <x v="84"/>
    <b v="0"/>
    <s v="food/food trucks"/>
    <n v="5.3846153846153844E-4"/>
    <s v="Not Funded"/>
    <n v="17.5"/>
    <x v="7"/>
    <s v="food trucks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s v="USD"/>
    <n v="1427266860"/>
    <n v="1424678460"/>
    <b v="0"/>
    <x v="29"/>
    <b v="0"/>
    <s v="food/food trucks"/>
    <n v="7.1428571428571426E-3"/>
    <s v="Not Funded"/>
    <n v="25"/>
    <x v="7"/>
    <s v="food trucks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s v="USD"/>
    <n v="1407899966"/>
    <n v="1405307966"/>
    <b v="0"/>
    <x v="83"/>
    <b v="0"/>
    <s v="food/food trucks"/>
    <n v="8.0000000000000002E-3"/>
    <s v="Not Funded"/>
    <n v="13.333333333333334"/>
    <x v="7"/>
    <s v="food trucks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s v="USD"/>
    <n v="1411701739"/>
    <n v="1409109739"/>
    <b v="0"/>
    <x v="29"/>
    <b v="0"/>
    <s v="food/food trucks"/>
    <n v="3.3333333333333335E-5"/>
    <s v="Not Funded"/>
    <n v="1"/>
    <x v="7"/>
    <s v="food trucks"/>
    <x v="2690"/>
    <x v="2694"/>
  </r>
  <r>
    <n v="2695"/>
    <s v="Fat daddy mac food truck"/>
    <s v="I am creating food magic on the go! Amazing food isn't just for sitdown restaraunts anymore!"/>
    <n v="15000"/>
    <n v="71"/>
    <x v="2"/>
    <s v="US"/>
    <x v="0"/>
    <s v="USD"/>
    <n v="1428981718"/>
    <n v="1423801318"/>
    <b v="0"/>
    <x v="83"/>
    <b v="0"/>
    <s v="food/food trucks"/>
    <n v="4.7333333333333333E-3"/>
    <s v="Not Funded"/>
    <n v="23.666666666666668"/>
    <x v="7"/>
    <s v="food trucks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s v="USD"/>
    <n v="1419538560"/>
    <n v="1416600960"/>
    <b v="0"/>
    <x v="44"/>
    <b v="0"/>
    <s v="food/food trucks"/>
    <n v="5.6500000000000002E-2"/>
    <s v="Not Funded"/>
    <n v="89.21052631578948"/>
    <x v="7"/>
    <s v="food trucks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s v="USD"/>
    <n v="1438552800"/>
    <n v="1435876423"/>
    <b v="0"/>
    <x v="47"/>
    <b v="0"/>
    <s v="food/food trucks"/>
    <n v="0.26352173913043481"/>
    <s v="Not Funded"/>
    <n v="116.55769230769231"/>
    <x v="7"/>
    <s v="food trucks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s v="USD"/>
    <n v="1403904808"/>
    <n v="1401312808"/>
    <b v="0"/>
    <x v="84"/>
    <b v="0"/>
    <s v="food/food trucks"/>
    <n v="3.2512500000000002E-3"/>
    <s v="Not Funded"/>
    <n v="13.005000000000001"/>
    <x v="7"/>
    <s v="food trucks"/>
    <x v="2694"/>
    <x v="2698"/>
  </r>
  <r>
    <n v="2699"/>
    <s v="my bakery truck"/>
    <s v="Hi, I want make my first bakery. Food truck was great, but I not have a car licence. So, help me to be my dream!"/>
    <n v="2"/>
    <n v="0"/>
    <x v="2"/>
    <s v="CA"/>
    <x v="5"/>
    <s v="CAD"/>
    <n v="1407533463"/>
    <n v="1404941463"/>
    <b v="0"/>
    <x v="78"/>
    <b v="0"/>
    <s v="food/food trucks"/>
    <n v="0"/>
    <s v="Not Funded"/>
    <e v="#DIV/0!"/>
    <x v="7"/>
    <s v="food trucks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s v="USD"/>
    <n v="1411073972"/>
    <n v="1408481972"/>
    <b v="0"/>
    <x v="80"/>
    <b v="0"/>
    <s v="food/food trucks"/>
    <n v="7.0007000700070005E-3"/>
    <s v="Not Funded"/>
    <n v="17.5"/>
    <x v="7"/>
    <s v="food trucks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17"/>
    <s v="EUR"/>
    <n v="1491586534"/>
    <n v="1488911734"/>
    <b v="0"/>
    <x v="67"/>
    <b v="0"/>
    <s v="theater/spaces"/>
    <n v="0.46176470588235297"/>
    <s v="Not Funded"/>
    <n v="34.130434782608695"/>
    <x v="1"/>
    <s v="spaces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s v="USD"/>
    <n v="1491416077"/>
    <n v="1488827677"/>
    <b v="1"/>
    <x v="55"/>
    <b v="0"/>
    <s v="theater/spaces"/>
    <n v="0.34410000000000002"/>
    <s v="Not Funded"/>
    <n v="132.34615384615384"/>
    <x v="1"/>
    <s v="spaces"/>
    <x v="2698"/>
    <x v="2702"/>
  </r>
  <r>
    <n v="2703"/>
    <s v="Bisagra Teatro: Foro Multidisciplinario"/>
    <s v="Â¡Tu nuevo espacio cultural multidisciplinario en el centro de Pachuca, Hidalgo"/>
    <n v="40000"/>
    <n v="41500"/>
    <x v="3"/>
    <s v="MX"/>
    <x v="14"/>
    <s v="MXN"/>
    <n v="1490196830"/>
    <n v="1485016430"/>
    <b v="0"/>
    <x v="43"/>
    <b v="0"/>
    <s v="theater/spaces"/>
    <n v="1.0375000000000001"/>
    <s v="Funded"/>
    <n v="922.22222222222217"/>
    <x v="1"/>
    <s v="spaces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s v="USD"/>
    <n v="1491421314"/>
    <n v="1487709714"/>
    <b v="0"/>
    <x v="63"/>
    <b v="0"/>
    <s v="theater/spaces"/>
    <n v="6.0263157894736845E-2"/>
    <s v="Not Funded"/>
    <n v="163.57142857142858"/>
    <x v="1"/>
    <s v="spaces"/>
    <x v="2700"/>
    <x v="2704"/>
  </r>
  <r>
    <n v="2705"/>
    <s v="Fischer Theatre Marquee"/>
    <s v="Help light the lights at the historic Fischer Theatre in Danville, IL."/>
    <n v="16500"/>
    <n v="1739"/>
    <x v="3"/>
    <s v="US"/>
    <x v="0"/>
    <s v="USD"/>
    <n v="1490389158"/>
    <n v="1486504758"/>
    <b v="0"/>
    <x v="22"/>
    <b v="0"/>
    <s v="theater/spaces"/>
    <n v="0.10539393939393939"/>
    <s v="Not Funded"/>
    <n v="217.375"/>
    <x v="1"/>
    <s v="spaces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s v="USD"/>
    <n v="1413442740"/>
    <n v="1410937483"/>
    <b v="1"/>
    <x v="40"/>
    <b v="1"/>
    <s v="theater/spaces"/>
    <n v="1.1229714285714285"/>
    <s v="Funded"/>
    <n v="149.44486692015209"/>
    <x v="1"/>
    <s v="spaces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s v="USD"/>
    <n v="1369637940"/>
    <n v="1367088443"/>
    <b v="1"/>
    <x v="476"/>
    <b v="1"/>
    <s v="theater/spaces"/>
    <n v="3.50844625"/>
    <s v="Funded"/>
    <n v="71.237487309644663"/>
    <x v="1"/>
    <s v="spaces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x v="1"/>
    <s v="GBP"/>
    <n v="1469119526"/>
    <n v="1463935526"/>
    <b v="1"/>
    <x v="477"/>
    <b v="1"/>
    <s v="theater/spaces"/>
    <n v="2.3321535"/>
    <s v="Funded"/>
    <n v="44.464318398474738"/>
    <x v="1"/>
    <s v="spaces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s v="USD"/>
    <n v="1475553540"/>
    <n v="1472528141"/>
    <b v="1"/>
    <x v="478"/>
    <b v="1"/>
    <s v="theater/spaces"/>
    <n v="1.01606"/>
    <s v="Funded"/>
    <n v="164.94480519480518"/>
    <x v="1"/>
    <s v="spaces"/>
    <x v="2705"/>
    <x v="2709"/>
  </r>
  <r>
    <n v="2710"/>
    <s v="House of Yes"/>
    <s v="Building Brooklyn's own creative venue for circus, theater and events of all types."/>
    <n v="60000"/>
    <n v="92340.21"/>
    <x v="0"/>
    <s v="US"/>
    <x v="0"/>
    <s v="USD"/>
    <n v="1407549600"/>
    <n v="1404797428"/>
    <b v="1"/>
    <x v="479"/>
    <b v="1"/>
    <s v="theater/spaces"/>
    <n v="1.5390035000000002"/>
    <s v="Funded"/>
    <n v="84.871516544117654"/>
    <x v="1"/>
    <s v="spaces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s v="GBP"/>
    <n v="1403301660"/>
    <n v="1400694790"/>
    <b v="1"/>
    <x v="196"/>
    <b v="1"/>
    <s v="theater/spaces"/>
    <n v="1.007161125319693"/>
    <s v="Funded"/>
    <n v="53.945205479452056"/>
    <x v="1"/>
    <s v="spaces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s v="USD"/>
    <n v="1373738400"/>
    <n v="1370568560"/>
    <b v="1"/>
    <x v="235"/>
    <b v="1"/>
    <s v="theater/spaces"/>
    <n v="1.3138181818181818"/>
    <s v="Funded"/>
    <n v="50.531468531468533"/>
    <x v="1"/>
    <s v="spaces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s v="USD"/>
    <n v="1450971684"/>
    <n v="1447515684"/>
    <b v="1"/>
    <x v="480"/>
    <b v="1"/>
    <s v="theater/spaces"/>
    <n v="1.0224133333333334"/>
    <s v="Funded"/>
    <n v="108.00140845070422"/>
    <x v="1"/>
    <s v="spaces"/>
    <x v="2709"/>
    <x v="2713"/>
  </r>
  <r>
    <n v="2714"/>
    <s v="The Crane Theater"/>
    <s v="The Crane will be the new home for independent theater in Northeast Minneapolis"/>
    <n v="25000"/>
    <n v="29089"/>
    <x v="0"/>
    <s v="US"/>
    <x v="0"/>
    <s v="USD"/>
    <n v="1476486000"/>
    <n v="1474040596"/>
    <b v="1"/>
    <x v="120"/>
    <b v="1"/>
    <s v="theater/spaces"/>
    <n v="1.1635599999999999"/>
    <s v="Funded"/>
    <n v="95.373770491803285"/>
    <x v="1"/>
    <s v="spaces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s v="USD"/>
    <n v="1456047228"/>
    <n v="1453109628"/>
    <b v="1"/>
    <x v="481"/>
    <b v="1"/>
    <s v="theater/spaces"/>
    <n v="2.6462241666666664"/>
    <s v="Funded"/>
    <n v="57.631016333938291"/>
    <x v="1"/>
    <s v="spaces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12"/>
    <s v="EUR"/>
    <n v="1444291193"/>
    <n v="1441699193"/>
    <b v="1"/>
    <x v="482"/>
    <b v="1"/>
    <s v="theater/spaces"/>
    <n v="1.1998010000000001"/>
    <s v="Funded"/>
    <n v="64.160481283422456"/>
    <x v="1"/>
    <s v="spaces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s v="USD"/>
    <n v="1417906649"/>
    <n v="1414015049"/>
    <b v="1"/>
    <x v="166"/>
    <b v="1"/>
    <s v="theater/spaces"/>
    <n v="1.2010400000000001"/>
    <s v="Funded"/>
    <n v="92.387692307692305"/>
    <x v="1"/>
    <s v="spaces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s v="USD"/>
    <n v="1462316400"/>
    <n v="1459865945"/>
    <b v="1"/>
    <x v="265"/>
    <b v="1"/>
    <s v="theater/spaces"/>
    <n v="1.0358333333333334"/>
    <s v="Funded"/>
    <n v="125.97972972972973"/>
    <x v="1"/>
    <s v="spaces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s v="USD"/>
    <n v="1460936694"/>
    <n v="1455756294"/>
    <b v="0"/>
    <x v="50"/>
    <b v="1"/>
    <s v="theater/spaces"/>
    <n v="1.0883333333333334"/>
    <s v="Funded"/>
    <n v="94.637681159420296"/>
    <x v="1"/>
    <s v="spaces"/>
    <x v="2715"/>
    <x v="2719"/>
  </r>
  <r>
    <n v="2720"/>
    <s v="The Comedy Project"/>
    <s v="An improv, sketch and experimental comedy and cocktail venue in downtown Grand Rapids, Michigan"/>
    <n v="25000"/>
    <n v="29531"/>
    <x v="0"/>
    <s v="US"/>
    <x v="0"/>
    <s v="USD"/>
    <n v="1478866253"/>
    <n v="1476270653"/>
    <b v="0"/>
    <x v="210"/>
    <b v="1"/>
    <s v="theater/spaces"/>
    <n v="1.1812400000000001"/>
    <s v="Funded"/>
    <n v="170.69942196531792"/>
    <x v="1"/>
    <s v="spaces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s v="GBP"/>
    <n v="1378494000"/>
    <n v="1375880598"/>
    <b v="0"/>
    <x v="314"/>
    <b v="1"/>
    <s v="technology/hardware"/>
    <n v="14.62"/>
    <s v="Funded"/>
    <n v="40.762081784386616"/>
    <x v="2"/>
    <s v="hardware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s v="USD"/>
    <n v="1485722053"/>
    <n v="1480538053"/>
    <b v="0"/>
    <x v="333"/>
    <b v="1"/>
    <s v="technology/hardware"/>
    <n v="2.5253999999999999"/>
    <s v="Funded"/>
    <n v="68.254054054054052"/>
    <x v="2"/>
    <s v="hardware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s v="USD"/>
    <n v="1420060088"/>
    <n v="1414872488"/>
    <b v="0"/>
    <x v="282"/>
    <b v="1"/>
    <s v="technology/hardware"/>
    <n v="1.4005000000000001"/>
    <s v="Funded"/>
    <n v="95.48863636363636"/>
    <x v="2"/>
    <s v="hardware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s v="GBP"/>
    <n v="1439625059"/>
    <n v="1436860259"/>
    <b v="0"/>
    <x v="483"/>
    <b v="1"/>
    <s v="technology/hardware"/>
    <n v="2.9687520259319289"/>
    <s v="Funded"/>
    <n v="7.1902649656526005"/>
    <x v="2"/>
    <s v="hardware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s v="CAD"/>
    <n v="1488390735"/>
    <n v="1484070735"/>
    <b v="0"/>
    <x v="116"/>
    <b v="1"/>
    <s v="technology/hardware"/>
    <n v="1.445425"/>
    <s v="Funded"/>
    <n v="511.65486725663715"/>
    <x v="2"/>
    <s v="hardware"/>
    <x v="2721"/>
    <x v="2725"/>
  </r>
  <r>
    <n v="2726"/>
    <s v="Krimston TWO - Dual SIM case for iPhone"/>
    <s v="Krimston TWO: iPhone Dual SIM Case"/>
    <n v="100000"/>
    <n v="105745"/>
    <x v="0"/>
    <s v="US"/>
    <x v="0"/>
    <s v="USD"/>
    <n v="1461333311"/>
    <n v="1458741311"/>
    <b v="0"/>
    <x v="442"/>
    <b v="1"/>
    <s v="technology/hardware"/>
    <n v="1.05745"/>
    <s v="Funded"/>
    <n v="261.74504950495049"/>
    <x v="2"/>
    <s v="hardware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s v="USD"/>
    <n v="1438964063"/>
    <n v="1436804063"/>
    <b v="0"/>
    <x v="484"/>
    <b v="1"/>
    <s v="technology/hardware"/>
    <n v="4.9321000000000002"/>
    <s v="Funded"/>
    <n v="69.760961810466767"/>
    <x v="2"/>
    <s v="hardware"/>
    <x v="2723"/>
    <x v="2727"/>
  </r>
  <r>
    <n v="2728"/>
    <s v="Multi-Function SSD Shield for the Raspberry Pi 2"/>
    <s v="SSD, WiFi, RTC w/Battery and high power USB all in one shield."/>
    <n v="15000"/>
    <n v="30274"/>
    <x v="0"/>
    <s v="US"/>
    <x v="0"/>
    <s v="USD"/>
    <n v="1451485434"/>
    <n v="1448461434"/>
    <b v="0"/>
    <x v="413"/>
    <b v="1"/>
    <s v="technology/hardware"/>
    <n v="2.0182666666666669"/>
    <s v="Funded"/>
    <n v="77.229591836734699"/>
    <x v="2"/>
    <s v="hardware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x v="0"/>
    <s v="USD"/>
    <n v="1430459197"/>
    <n v="1427867197"/>
    <b v="0"/>
    <x v="23"/>
    <b v="1"/>
    <s v="technology/hardware"/>
    <n v="1.0444"/>
    <s v="Funded"/>
    <n v="340.56521739130437"/>
    <x v="2"/>
    <s v="hardware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s v="USD"/>
    <n v="1366635575"/>
    <n v="1363611575"/>
    <b v="0"/>
    <x v="345"/>
    <b v="1"/>
    <s v="technology/hardware"/>
    <n v="1.7029262962962963"/>
    <s v="Funded"/>
    <n v="67.417903225806455"/>
    <x v="2"/>
    <s v="hardware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s v="USD"/>
    <n v="1413604800"/>
    <n v="1408624622"/>
    <b v="0"/>
    <x v="77"/>
    <b v="1"/>
    <s v="technology/hardware"/>
    <n v="1.0430333333333333"/>
    <s v="Funded"/>
    <n v="845.70270270270271"/>
    <x v="2"/>
    <s v="hardware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s v="USD"/>
    <n v="1369699200"/>
    <n v="1366917828"/>
    <b v="0"/>
    <x v="96"/>
    <b v="1"/>
    <s v="technology/hardware"/>
    <n v="1.1825000000000001"/>
    <s v="Funded"/>
    <n v="97.191780821917803"/>
    <x v="2"/>
    <s v="hardware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s v="USD"/>
    <n v="1428643974"/>
    <n v="1423463574"/>
    <b v="0"/>
    <x v="46"/>
    <b v="1"/>
    <s v="technology/hardware"/>
    <n v="1.07538"/>
    <s v="Funded"/>
    <n v="451.84033613445376"/>
    <x v="2"/>
    <s v="hardware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s v="USD"/>
    <n v="1476395940"/>
    <n v="1473782592"/>
    <b v="0"/>
    <x v="430"/>
    <b v="1"/>
    <s v="technology/hardware"/>
    <n v="22603"/>
    <s v="Funded"/>
    <n v="138.66871165644173"/>
    <x v="2"/>
    <s v="hardware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s v="GBP"/>
    <n v="1363204800"/>
    <n v="1360551250"/>
    <b v="0"/>
    <x v="485"/>
    <b v="1"/>
    <s v="technology/hardware"/>
    <n v="9.7813466666666677"/>
    <s v="Funded"/>
    <n v="21.640147492625371"/>
    <x v="2"/>
    <s v="hardware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s v="CAD"/>
    <n v="1398268773"/>
    <n v="1395676773"/>
    <b v="0"/>
    <x v="6"/>
    <b v="1"/>
    <s v="technology/hardware"/>
    <n v="1.2290000000000001"/>
    <s v="Funded"/>
    <n v="169.51724137931035"/>
    <x v="2"/>
    <s v="hardware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s v="USD"/>
    <n v="1389812400"/>
    <n v="1386108087"/>
    <b v="0"/>
    <x v="231"/>
    <b v="1"/>
    <s v="technology/hardware"/>
    <n v="2.4606080000000001"/>
    <s v="Funded"/>
    <n v="161.88210526315791"/>
    <x v="2"/>
    <s v="hardware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s v="USD"/>
    <n v="1478402804"/>
    <n v="1473218804"/>
    <b v="0"/>
    <x v="41"/>
    <b v="1"/>
    <s v="technology/hardware"/>
    <n v="1.4794"/>
    <s v="Funded"/>
    <n v="493.13333333333333"/>
    <x v="2"/>
    <s v="hardware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s v="GBP"/>
    <n v="1399324717"/>
    <n v="1395436717"/>
    <b v="0"/>
    <x v="277"/>
    <b v="1"/>
    <s v="technology/hardware"/>
    <n v="3.8409090909090908"/>
    <s v="Funded"/>
    <n v="22.120418848167539"/>
    <x v="2"/>
    <s v="hardware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s v="US"/>
    <x v="0"/>
    <s v="USD"/>
    <n v="1426117552"/>
    <n v="1423529152"/>
    <b v="0"/>
    <x v="57"/>
    <b v="1"/>
    <s v="technology/hardware"/>
    <n v="1.0333333333333334"/>
    <s v="Funded"/>
    <n v="18.235294117647058"/>
    <x v="2"/>
    <s v="hardware"/>
    <x v="2736"/>
    <x v="2740"/>
  </r>
  <r>
    <n v="2741"/>
    <s v="Mrs. Brown and Her Lost Puppy."/>
    <s v="Help me publish my 1st children's book as an aspiring author!"/>
    <n v="8000"/>
    <n v="35"/>
    <x v="2"/>
    <s v="US"/>
    <x v="0"/>
    <s v="USD"/>
    <n v="1413770820"/>
    <n v="1412005602"/>
    <b v="0"/>
    <x v="80"/>
    <b v="0"/>
    <s v="publishing/children's books"/>
    <n v="4.3750000000000004E-3"/>
    <s v="Not Funded"/>
    <n v="8.75"/>
    <x v="3"/>
    <s v="children's books"/>
    <x v="2737"/>
    <x v="2741"/>
  </r>
  <r>
    <n v="2742"/>
    <s v="What a Zoo!"/>
    <s v="The pachyderms at the Denver Zoo are moving. Follow along on the convoluted journey to their new home."/>
    <n v="2500"/>
    <n v="731"/>
    <x v="2"/>
    <s v="US"/>
    <x v="0"/>
    <s v="USD"/>
    <n v="1337102187"/>
    <n v="1335892587"/>
    <b v="0"/>
    <x v="59"/>
    <b v="0"/>
    <s v="publishing/children's books"/>
    <n v="0.29239999999999999"/>
    <s v="Not Funded"/>
    <n v="40.611111111111114"/>
    <x v="3"/>
    <s v="children's books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s v="USD"/>
    <n v="1476863607"/>
    <n v="1474271607"/>
    <b v="0"/>
    <x v="78"/>
    <b v="0"/>
    <s v="publishing/children's books"/>
    <n v="0"/>
    <s v="Not Funded"/>
    <e v="#DIV/0!"/>
    <x v="3"/>
    <s v="children's books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s v="USD"/>
    <n v="1330478998"/>
    <n v="1327886998"/>
    <b v="0"/>
    <x v="19"/>
    <b v="0"/>
    <s v="publishing/children's books"/>
    <n v="5.2187499999999998E-2"/>
    <s v="Not Funded"/>
    <n v="37.954545454545453"/>
    <x v="3"/>
    <s v="children's books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s v="USD"/>
    <n v="1342309368"/>
    <n v="1337125368"/>
    <b v="0"/>
    <x v="72"/>
    <b v="0"/>
    <s v="publishing/children's books"/>
    <n v="0.21887499999999999"/>
    <s v="Not Funded"/>
    <n v="35.734693877551024"/>
    <x v="3"/>
    <s v="children's books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s v="USD"/>
    <n v="1409337911"/>
    <n v="1406745911"/>
    <b v="0"/>
    <x v="10"/>
    <b v="0"/>
    <s v="publishing/children's books"/>
    <n v="0.26700000000000002"/>
    <s v="Not Funded"/>
    <n v="42.157894736842103"/>
    <x v="3"/>
    <s v="children's books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s v="USD"/>
    <n v="1339816200"/>
    <n v="1337095997"/>
    <b v="0"/>
    <x v="80"/>
    <b v="0"/>
    <s v="publishing/children's books"/>
    <n v="0.28000000000000003"/>
    <s v="Not Funded"/>
    <n v="35"/>
    <x v="3"/>
    <s v="children's books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s v="USD"/>
    <n v="1472835802"/>
    <n v="1470243802"/>
    <b v="0"/>
    <x v="80"/>
    <b v="0"/>
    <s v="publishing/children's books"/>
    <n v="1.06E-2"/>
    <s v="Not Funded"/>
    <n v="13.25"/>
    <x v="3"/>
    <s v="children's books"/>
    <x v="2744"/>
    <x v="2748"/>
  </r>
  <r>
    <n v="2749"/>
    <s v="A Tree is a Tree, no matter what you see.  CHILDREN'S BOOK"/>
    <s v="Self-publishing my children's book."/>
    <n v="10000"/>
    <n v="110"/>
    <x v="2"/>
    <s v="US"/>
    <x v="0"/>
    <s v="USD"/>
    <n v="1428171037"/>
    <n v="1425582637"/>
    <b v="0"/>
    <x v="84"/>
    <b v="0"/>
    <s v="publishing/children's books"/>
    <n v="1.0999999999999999E-2"/>
    <s v="Not Funded"/>
    <n v="55"/>
    <x v="3"/>
    <s v="children's books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x v="0"/>
    <s v="USD"/>
    <n v="1341086400"/>
    <n v="1340055345"/>
    <b v="0"/>
    <x v="78"/>
    <b v="0"/>
    <s v="publishing/children's books"/>
    <n v="0"/>
    <s v="Not Funded"/>
    <e v="#DIV/0!"/>
    <x v="3"/>
    <s v="children's books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s v="USD"/>
    <n v="1403039842"/>
    <n v="1397855842"/>
    <b v="0"/>
    <x v="78"/>
    <b v="0"/>
    <s v="publishing/children's books"/>
    <n v="0"/>
    <s v="Not Funded"/>
    <e v="#DIV/0!"/>
    <x v="3"/>
    <s v="children's books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s v="USD"/>
    <n v="1324232504"/>
    <n v="1320776504"/>
    <b v="0"/>
    <x v="25"/>
    <b v="0"/>
    <s v="publishing/children's books"/>
    <n v="0.11458333333333333"/>
    <s v="Not Funded"/>
    <n v="39.285714285714285"/>
    <x v="3"/>
    <s v="children's books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s v="USD"/>
    <n v="1346017023"/>
    <n v="1343425023"/>
    <b v="0"/>
    <x v="22"/>
    <b v="0"/>
    <s v="publishing/children's books"/>
    <n v="0.19"/>
    <s v="Not Funded"/>
    <n v="47.5"/>
    <x v="3"/>
    <s v="children's books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s v="USD"/>
    <n v="1410448551"/>
    <n v="1407856551"/>
    <b v="0"/>
    <x v="78"/>
    <b v="0"/>
    <s v="publishing/children's books"/>
    <n v="0"/>
    <s v="Not Funded"/>
    <e v="#DIV/0!"/>
    <x v="3"/>
    <s v="children's books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17"/>
    <s v="EUR"/>
    <n v="1428519527"/>
    <n v="1425927527"/>
    <b v="0"/>
    <x v="41"/>
    <b v="0"/>
    <s v="publishing/children's books"/>
    <n v="0.52"/>
    <s v="Not Funded"/>
    <n v="17.333333333333332"/>
    <x v="3"/>
    <s v="children's books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s v="USD"/>
    <n v="1389476201"/>
    <n v="1386884201"/>
    <b v="0"/>
    <x v="51"/>
    <b v="0"/>
    <s v="publishing/children's books"/>
    <n v="0.1048"/>
    <s v="Not Funded"/>
    <n v="31.757575757575758"/>
    <x v="3"/>
    <s v="children's books"/>
    <x v="2752"/>
    <x v="2756"/>
  </r>
  <r>
    <n v="2757"/>
    <s v="C is for Crooked"/>
    <s v="A children's letter book that Lampoons Hillary Clinton"/>
    <n v="1500"/>
    <n v="10"/>
    <x v="2"/>
    <s v="US"/>
    <x v="0"/>
    <s v="USD"/>
    <n v="1470498332"/>
    <n v="1469202332"/>
    <b v="0"/>
    <x v="84"/>
    <b v="0"/>
    <s v="publishing/children's books"/>
    <n v="6.6666666666666671E-3"/>
    <s v="Not Funded"/>
    <n v="5"/>
    <x v="3"/>
    <s v="children's books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s v="AUD"/>
    <n v="1476095783"/>
    <n v="1474886183"/>
    <b v="0"/>
    <x v="79"/>
    <b v="0"/>
    <s v="publishing/children's books"/>
    <n v="0.11700000000000001"/>
    <s v="Not Funded"/>
    <n v="39"/>
    <x v="3"/>
    <s v="children's books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s v="AUD"/>
    <n v="1468658866"/>
    <n v="1464943666"/>
    <b v="0"/>
    <x v="84"/>
    <b v="0"/>
    <s v="publishing/children's books"/>
    <n v="0.105"/>
    <s v="Not Funded"/>
    <n v="52.5"/>
    <x v="3"/>
    <s v="children's books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s v="GBP"/>
    <n v="1371726258"/>
    <n v="1369134258"/>
    <b v="0"/>
    <x v="78"/>
    <b v="0"/>
    <s v="publishing/children's books"/>
    <n v="0"/>
    <s v="Not Funded"/>
    <e v="#DIV/0!"/>
    <x v="3"/>
    <s v="children's books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s v="USD"/>
    <n v="1357176693"/>
    <n v="1354584693"/>
    <b v="0"/>
    <x v="80"/>
    <b v="0"/>
    <s v="publishing/children's books"/>
    <n v="7.1999999999999998E-3"/>
    <s v="Not Funded"/>
    <n v="9"/>
    <x v="3"/>
    <s v="children's books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s v="USD"/>
    <n v="1332114795"/>
    <n v="1326934395"/>
    <b v="0"/>
    <x v="29"/>
    <b v="0"/>
    <s v="publishing/children's books"/>
    <n v="7.6923076923076927E-3"/>
    <s v="Not Funded"/>
    <n v="25"/>
    <x v="3"/>
    <s v="children's books"/>
    <x v="2758"/>
    <x v="2762"/>
  </r>
  <r>
    <n v="2763"/>
    <s v="My Christmas Star"/>
    <s v="How Santa finds childrens homes without getting lost by following certain stars."/>
    <n v="39400"/>
    <n v="90"/>
    <x v="2"/>
    <s v="US"/>
    <x v="0"/>
    <s v="USD"/>
    <n v="1369403684"/>
    <n v="1365515684"/>
    <b v="0"/>
    <x v="83"/>
    <b v="0"/>
    <s v="publishing/children's books"/>
    <n v="2.2842639593908631E-3"/>
    <s v="Not Funded"/>
    <n v="30"/>
    <x v="3"/>
    <s v="children's books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s v="USD"/>
    <n v="1338404400"/>
    <n v="1335855631"/>
    <b v="0"/>
    <x v="80"/>
    <b v="0"/>
    <s v="publishing/children's books"/>
    <n v="1.125E-2"/>
    <s v="Not Funded"/>
    <n v="11.25"/>
    <x v="3"/>
    <s v="children's books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s v="USD"/>
    <n v="1351432428"/>
    <n v="1350050028"/>
    <b v="0"/>
    <x v="78"/>
    <b v="0"/>
    <s v="publishing/children's books"/>
    <n v="0"/>
    <s v="Not Funded"/>
    <e v="#DIV/0!"/>
    <x v="3"/>
    <s v="children's books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s v="USD"/>
    <n v="1313078518"/>
    <n v="1310486518"/>
    <b v="0"/>
    <x v="80"/>
    <b v="0"/>
    <s v="publishing/children's books"/>
    <n v="0.02"/>
    <s v="Not Funded"/>
    <n v="25"/>
    <x v="3"/>
    <s v="children's books"/>
    <x v="2762"/>
    <x v="2766"/>
  </r>
  <r>
    <n v="2767"/>
    <s v="the Giant Turnip"/>
    <s v="An animated bedtime story with Dedka, Babka and the rest of the family working together on a BIG problem"/>
    <n v="4000"/>
    <n v="34"/>
    <x v="2"/>
    <s v="CA"/>
    <x v="5"/>
    <s v="CAD"/>
    <n v="1439766050"/>
    <n v="1434582050"/>
    <b v="0"/>
    <x v="83"/>
    <b v="0"/>
    <s v="publishing/children's books"/>
    <n v="8.5000000000000006E-3"/>
    <s v="Not Funded"/>
    <n v="11.333333333333334"/>
    <x v="3"/>
    <s v="children's books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s v="USD"/>
    <n v="1333028723"/>
    <n v="1330440323"/>
    <b v="0"/>
    <x v="69"/>
    <b v="0"/>
    <s v="publishing/children's books"/>
    <n v="0.14314285714285716"/>
    <s v="Not Funded"/>
    <n v="29.470588235294116"/>
    <x v="3"/>
    <s v="children's books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s v="GBP"/>
    <n v="1401997790"/>
    <n v="1397677790"/>
    <b v="0"/>
    <x v="84"/>
    <b v="0"/>
    <s v="publishing/children's books"/>
    <n v="2.5000000000000001E-3"/>
    <s v="Not Funded"/>
    <n v="1"/>
    <x v="3"/>
    <s v="children's books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s v="USD"/>
    <n v="1395158130"/>
    <n v="1392569730"/>
    <b v="0"/>
    <x v="51"/>
    <b v="0"/>
    <s v="publishing/children's books"/>
    <n v="0.1041125"/>
    <s v="Not Funded"/>
    <n v="63.098484848484851"/>
    <x v="3"/>
    <s v="children's books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s v="USD"/>
    <n v="1359738000"/>
    <n v="1355489140"/>
    <b v="0"/>
    <x v="78"/>
    <b v="0"/>
    <s v="publishing/children's books"/>
    <n v="0"/>
    <s v="Not Funded"/>
    <e v="#DIV/0!"/>
    <x v="3"/>
    <s v="children's books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s v="USD"/>
    <n v="1381006294"/>
    <n v="1379710294"/>
    <b v="0"/>
    <x v="78"/>
    <b v="0"/>
    <s v="publishing/children's books"/>
    <n v="0"/>
    <s v="Not Funded"/>
    <e v="#DIV/0!"/>
    <x v="3"/>
    <s v="children's books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x v="5"/>
    <s v="CAD"/>
    <n v="1461530721"/>
    <n v="1460666721"/>
    <b v="0"/>
    <x v="29"/>
    <b v="0"/>
    <s v="publishing/children's books"/>
    <n v="1.8867924528301887E-3"/>
    <s v="Not Funded"/>
    <n v="1"/>
    <x v="3"/>
    <s v="children's books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s v="USD"/>
    <n v="1362711728"/>
    <n v="1360119728"/>
    <b v="0"/>
    <x v="62"/>
    <b v="0"/>
    <s v="publishing/children's books"/>
    <n v="0.14249999999999999"/>
    <s v="Not Funded"/>
    <n v="43.846153846153847"/>
    <x v="3"/>
    <s v="children's books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s v="USD"/>
    <n v="1323994754"/>
    <n v="1321402754"/>
    <b v="0"/>
    <x v="84"/>
    <b v="0"/>
    <s v="publishing/children's books"/>
    <n v="0.03"/>
    <s v="Not Funded"/>
    <n v="75"/>
    <x v="3"/>
    <s v="children's books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s v="USD"/>
    <n v="1434092876"/>
    <n v="1431414476"/>
    <b v="0"/>
    <x v="17"/>
    <b v="0"/>
    <s v="publishing/children's books"/>
    <n v="7.8809523809523815E-2"/>
    <s v="Not Funded"/>
    <n v="45.972222222222221"/>
    <x v="3"/>
    <s v="children's books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s v="USD"/>
    <n v="1437149004"/>
    <n v="1434557004"/>
    <b v="0"/>
    <x v="29"/>
    <b v="0"/>
    <s v="publishing/children's books"/>
    <n v="3.3333333333333335E-3"/>
    <s v="Not Funded"/>
    <n v="10"/>
    <x v="3"/>
    <s v="children's books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s v="USD"/>
    <n v="1409009306"/>
    <n v="1406417306"/>
    <b v="0"/>
    <x v="41"/>
    <b v="0"/>
    <s v="publishing/children's books"/>
    <n v="0.25545454545454543"/>
    <s v="Not Funded"/>
    <n v="93.666666666666671"/>
    <x v="3"/>
    <s v="children's books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s v="USD"/>
    <n v="1448204621"/>
    <n v="1445609021"/>
    <b v="0"/>
    <x v="29"/>
    <b v="0"/>
    <s v="publishing/children's books"/>
    <n v="2.12E-2"/>
    <s v="Not Funded"/>
    <n v="53"/>
    <x v="3"/>
    <s v="children's books"/>
    <x v="2775"/>
    <x v="2779"/>
  </r>
  <r>
    <n v="2780"/>
    <s v="Travel with baby"/>
    <s v="Turn the World with my kids, and then write a book with the advice for traveling with baby"/>
    <n v="100000"/>
    <n v="0"/>
    <x v="2"/>
    <s v="IT"/>
    <x v="13"/>
    <s v="EUR"/>
    <n v="1489142688"/>
    <n v="1486550688"/>
    <b v="0"/>
    <x v="78"/>
    <b v="0"/>
    <s v="publishing/children's books"/>
    <n v="0"/>
    <s v="Not Funded"/>
    <e v="#DIV/0!"/>
    <x v="3"/>
    <s v="children's books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s v="USD"/>
    <n v="1423724400"/>
    <n v="1421274954"/>
    <b v="0"/>
    <x v="33"/>
    <b v="1"/>
    <s v="theater/plays"/>
    <n v="1.0528"/>
    <s v="Funded"/>
    <n v="47"/>
    <x v="1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s v="USD"/>
    <n v="1424149140"/>
    <n v="1421964718"/>
    <b v="0"/>
    <x v="59"/>
    <b v="1"/>
    <s v="theater/plays"/>
    <n v="1.2"/>
    <s v="Funded"/>
    <n v="66.666666666666671"/>
    <x v="1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s v="GBP"/>
    <n v="1429793446"/>
    <n v="1428583846"/>
    <b v="0"/>
    <x v="42"/>
    <b v="1"/>
    <s v="theater/plays"/>
    <n v="1.145"/>
    <s v="Funded"/>
    <n v="18.770491803278688"/>
    <x v="1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s v="USD"/>
    <n v="1414608843"/>
    <n v="1412794443"/>
    <b v="0"/>
    <x v="52"/>
    <b v="1"/>
    <s v="theater/plays"/>
    <n v="1.19"/>
    <s v="Funded"/>
    <n v="66.111111111111114"/>
    <x v="1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s v="USD"/>
    <n v="1470430800"/>
    <n v="1467865967"/>
    <b v="0"/>
    <x v="136"/>
    <b v="1"/>
    <s v="theater/plays"/>
    <n v="1.0468"/>
    <s v="Funded"/>
    <n v="36.859154929577464"/>
    <x v="1"/>
    <s v="plays"/>
    <x v="2781"/>
    <x v="2785"/>
  </r>
  <r>
    <n v="2786"/>
    <s v="Fierce"/>
    <s v="A heart-melting farce about sex, art and the lovelorn lay-abouts of London-town."/>
    <n v="2500"/>
    <n v="2946"/>
    <x v="0"/>
    <s v="GB"/>
    <x v="1"/>
    <s v="GBP"/>
    <n v="1404913180"/>
    <n v="1403703580"/>
    <b v="0"/>
    <x v="142"/>
    <b v="1"/>
    <s v="theater/plays"/>
    <n v="1.1783999999999999"/>
    <s v="Funded"/>
    <n v="39.810810810810814"/>
    <x v="1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s v="USD"/>
    <n v="1405658752"/>
    <n v="1403066752"/>
    <b v="0"/>
    <x v="44"/>
    <b v="1"/>
    <s v="theater/plays"/>
    <n v="1.1970000000000001"/>
    <s v="Funded"/>
    <n v="31.5"/>
    <x v="1"/>
    <s v="plays"/>
    <x v="2783"/>
    <x v="2787"/>
  </r>
  <r>
    <n v="2788"/>
    <s v="ACT Underground Theatre, TLDC"/>
    <s v="MOVING FORWARD! WE HAVE REACHED GOAL BUT HAVE MORE TIME!! PLEASE CONSIDER PLEDGING."/>
    <n v="2000"/>
    <n v="2050"/>
    <x v="0"/>
    <s v="US"/>
    <x v="0"/>
    <s v="USD"/>
    <n v="1469811043"/>
    <n v="1467219043"/>
    <b v="0"/>
    <x v="9"/>
    <b v="1"/>
    <s v="theater/plays"/>
    <n v="1.0249999999999999"/>
    <s v="Funded"/>
    <n v="102.5"/>
    <x v="1"/>
    <s v="plays"/>
    <x v="2784"/>
    <x v="2788"/>
  </r>
  <r>
    <n v="2789"/>
    <s v="The Adventurers Club"/>
    <s v="BNT's Biggest Adventure So Far: Our 2015 full length production!"/>
    <n v="3000"/>
    <n v="3035"/>
    <x v="0"/>
    <s v="US"/>
    <x v="0"/>
    <s v="USD"/>
    <n v="1426132800"/>
    <n v="1424477934"/>
    <b v="0"/>
    <x v="54"/>
    <b v="1"/>
    <s v="theater/plays"/>
    <n v="1.0116666666666667"/>
    <s v="Funded"/>
    <n v="126.45833333333333"/>
    <x v="1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s v="USD"/>
    <n v="1423693903"/>
    <n v="1421101903"/>
    <b v="0"/>
    <x v="36"/>
    <b v="1"/>
    <s v="theater/plays"/>
    <n v="1.0533333333333332"/>
    <s v="Funded"/>
    <n v="47.878787878787875"/>
    <x v="1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s v="USD"/>
    <n v="1473393600"/>
    <n v="1470778559"/>
    <b v="0"/>
    <x v="33"/>
    <b v="1"/>
    <s v="theater/plays"/>
    <n v="1.0249999999999999"/>
    <s v="Funded"/>
    <n v="73.214285714285708"/>
    <x v="1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s v="USD"/>
    <n v="1439357559"/>
    <n v="1435469559"/>
    <b v="0"/>
    <x v="54"/>
    <b v="1"/>
    <s v="theater/plays"/>
    <n v="1.0760000000000001"/>
    <s v="Funded"/>
    <n v="89.666666666666671"/>
    <x v="1"/>
    <s v="plays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s v="AUD"/>
    <n v="1437473005"/>
    <n v="1434881005"/>
    <b v="0"/>
    <x v="196"/>
    <b v="1"/>
    <s v="theater/plays"/>
    <n v="1.105675"/>
    <s v="Funded"/>
    <n v="151.4623287671233"/>
    <x v="1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s v="GBP"/>
    <n v="1457031600"/>
    <n v="1455640559"/>
    <b v="0"/>
    <x v="83"/>
    <b v="1"/>
    <s v="theater/plays"/>
    <n v="1.5"/>
    <s v="Funded"/>
    <n v="25"/>
    <x v="1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s v="USD"/>
    <n v="1402095600"/>
    <n v="1400675841"/>
    <b v="0"/>
    <x v="9"/>
    <b v="1"/>
    <s v="theater/plays"/>
    <n v="1.0428571428571429"/>
    <s v="Funded"/>
    <n v="36.5"/>
    <x v="1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s v="GBP"/>
    <n v="1404564028"/>
    <n v="1401972028"/>
    <b v="0"/>
    <x v="64"/>
    <b v="1"/>
    <s v="theater/plays"/>
    <n v="1.155"/>
    <s v="Funded"/>
    <n v="44"/>
    <x v="1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s v="GBP"/>
    <n v="1404858840"/>
    <n v="1402266840"/>
    <b v="0"/>
    <x v="225"/>
    <b v="1"/>
    <s v="theater/plays"/>
    <n v="1.02645125"/>
    <s v="Funded"/>
    <n v="87.357553191489373"/>
    <x v="1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s v="GBP"/>
    <n v="1438358400"/>
    <n v="1437063121"/>
    <b v="0"/>
    <x v="237"/>
    <b v="1"/>
    <s v="theater/plays"/>
    <n v="1.014"/>
    <s v="Funded"/>
    <n v="36.474820143884891"/>
    <x v="1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s v="GBP"/>
    <n v="1466179200"/>
    <n v="1463466070"/>
    <b v="0"/>
    <x v="208"/>
    <b v="1"/>
    <s v="theater/plays"/>
    <n v="1.1663479999999999"/>
    <s v="Funded"/>
    <n v="44.859538461538463"/>
    <x v="1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s v="GBP"/>
    <n v="1420377366"/>
    <n v="1415193366"/>
    <b v="0"/>
    <x v="162"/>
    <b v="1"/>
    <s v="theater/plays"/>
    <n v="1.33"/>
    <s v="Funded"/>
    <n v="42.903225806451616"/>
    <x v="1"/>
    <s v="plays"/>
    <x v="2796"/>
    <x v="2800"/>
  </r>
  <r>
    <n v="2801"/>
    <s v="A Dream Play"/>
    <s v="Arise Theatre Company's production of August Strindberg's expressionist masterpiece 'A Dream Play'."/>
    <n v="500"/>
    <n v="666"/>
    <x v="0"/>
    <s v="AU"/>
    <x v="2"/>
    <s v="AUD"/>
    <n v="1412938800"/>
    <n v="1411019409"/>
    <b v="0"/>
    <x v="62"/>
    <b v="1"/>
    <s v="theater/plays"/>
    <n v="1.3320000000000001"/>
    <s v="Funded"/>
    <n v="51.230769230769234"/>
    <x v="1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s v="GBP"/>
    <n v="1438875107"/>
    <n v="1436283107"/>
    <b v="0"/>
    <x v="240"/>
    <b v="1"/>
    <s v="theater/plays"/>
    <n v="1.0183333333333333"/>
    <s v="Funded"/>
    <n v="33.944444444444443"/>
    <x v="1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s v="USD"/>
    <n v="1437004800"/>
    <n v="1433295276"/>
    <b v="0"/>
    <x v="261"/>
    <b v="1"/>
    <s v="theater/plays"/>
    <n v="1.2795000000000001"/>
    <s v="Funded"/>
    <n v="90.744680851063833"/>
    <x v="1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s v="GBP"/>
    <n v="1411987990"/>
    <n v="1409395990"/>
    <b v="0"/>
    <x v="23"/>
    <b v="1"/>
    <s v="theater/plays"/>
    <n v="1.1499999999999999"/>
    <s v="Funded"/>
    <n v="50"/>
    <x v="1"/>
    <s v="plays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s v="GBP"/>
    <n v="1440245273"/>
    <n v="1438085273"/>
    <b v="0"/>
    <x v="59"/>
    <b v="1"/>
    <s v="theater/plays"/>
    <n v="1.1000000000000001"/>
    <s v="Funded"/>
    <n v="24.444444444444443"/>
    <x v="1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s v="GBP"/>
    <n v="1438772400"/>
    <n v="1435645490"/>
    <b v="0"/>
    <x v="88"/>
    <b v="1"/>
    <s v="theater/plays"/>
    <n v="1.121"/>
    <s v="Funded"/>
    <n v="44.25"/>
    <x v="1"/>
    <s v="plays"/>
    <x v="2802"/>
    <x v="2806"/>
  </r>
  <r>
    <n v="2807"/>
    <s v="The Commission Theatre Co."/>
    <s v="Bringing Shakespeare back to the Playwrights"/>
    <n v="5000"/>
    <n v="6300"/>
    <x v="0"/>
    <s v="US"/>
    <x v="0"/>
    <s v="USD"/>
    <n v="1435611438"/>
    <n v="1433019438"/>
    <b v="0"/>
    <x v="251"/>
    <b v="1"/>
    <s v="theater/plays"/>
    <n v="1.26"/>
    <s v="Funded"/>
    <n v="67.741935483870961"/>
    <x v="1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s v="USD"/>
    <n v="1440274735"/>
    <n v="1437682735"/>
    <b v="0"/>
    <x v="50"/>
    <b v="1"/>
    <s v="theater/plays"/>
    <n v="1.0024444444444445"/>
    <s v="Funded"/>
    <n v="65.376811594202906"/>
    <x v="1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s v="USD"/>
    <n v="1459348740"/>
    <n v="1458647725"/>
    <b v="0"/>
    <x v="64"/>
    <b v="1"/>
    <s v="theater/plays"/>
    <n v="1.024"/>
    <s v="Funded"/>
    <n v="121.9047619047619"/>
    <x v="1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s v="USD"/>
    <n v="1401595140"/>
    <n v="1398828064"/>
    <b v="0"/>
    <x v="7"/>
    <b v="1"/>
    <s v="theater/plays"/>
    <n v="1.0820000000000001"/>
    <s v="Funded"/>
    <n v="47.456140350877192"/>
    <x v="1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s v="GBP"/>
    <n v="1424692503"/>
    <n v="1422100503"/>
    <b v="0"/>
    <x v="52"/>
    <b v="1"/>
    <s v="theater/plays"/>
    <n v="1.0026999999999999"/>
    <s v="Funded"/>
    <n v="92.842592592592595"/>
    <x v="1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s v="CAD"/>
    <n v="1428292800"/>
    <n v="1424368298"/>
    <b v="0"/>
    <x v="183"/>
    <b v="1"/>
    <s v="theater/plays"/>
    <n v="1.133"/>
    <s v="Funded"/>
    <n v="68.253012048192772"/>
    <x v="1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s v="USD"/>
    <n v="1481737761"/>
    <n v="1479577761"/>
    <b v="0"/>
    <x v="93"/>
    <b v="1"/>
    <s v="theater/plays"/>
    <n v="1.2757571428571428"/>
    <s v="Funded"/>
    <n v="37.209583333333335"/>
    <x v="1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s v="GBP"/>
    <n v="1431164115"/>
    <n v="1428572115"/>
    <b v="0"/>
    <x v="31"/>
    <b v="1"/>
    <s v="theater/plays"/>
    <n v="1.0773333333333333"/>
    <s v="Funded"/>
    <n v="25.25"/>
    <x v="1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s v="CAD"/>
    <n v="1470595109"/>
    <n v="1468003109"/>
    <b v="0"/>
    <x v="25"/>
    <b v="1"/>
    <s v="theater/plays"/>
    <n v="2.42"/>
    <s v="Funded"/>
    <n v="43.214285714285715"/>
    <x v="1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s v="GBP"/>
    <n v="1438531200"/>
    <n v="1435921992"/>
    <b v="0"/>
    <x v="39"/>
    <b v="1"/>
    <s v="theater/plays"/>
    <n v="1.4156666666666666"/>
    <s v="Funded"/>
    <n v="25.130177514792898"/>
    <x v="1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s v="GBP"/>
    <n v="1425136462"/>
    <n v="1421680462"/>
    <b v="0"/>
    <x v="51"/>
    <b v="1"/>
    <s v="theater/plays"/>
    <n v="1.3"/>
    <s v="Funded"/>
    <n v="23.636363636363637"/>
    <x v="1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s v="USD"/>
    <n v="1443018086"/>
    <n v="1441290086"/>
    <b v="0"/>
    <x v="332"/>
    <b v="1"/>
    <s v="theater/plays"/>
    <n v="1.0603"/>
    <s v="Funded"/>
    <n v="103.95098039215686"/>
    <x v="1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s v="GBP"/>
    <n v="1434285409"/>
    <n v="1431693409"/>
    <b v="0"/>
    <x v="201"/>
    <b v="1"/>
    <s v="theater/plays"/>
    <n v="1.048"/>
    <s v="Funded"/>
    <n v="50.384615384615387"/>
    <x v="1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s v="GBP"/>
    <n v="1456444800"/>
    <n v="1454337589"/>
    <b v="0"/>
    <x v="9"/>
    <b v="1"/>
    <s v="theater/plays"/>
    <n v="1.36"/>
    <s v="Funded"/>
    <n v="13.6"/>
    <x v="1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s v="GBP"/>
    <n v="1411510135"/>
    <n v="1408918135"/>
    <b v="0"/>
    <x v="2"/>
    <b v="1"/>
    <s v="theater/plays"/>
    <n v="1"/>
    <s v="Funded"/>
    <n v="28.571428571428573"/>
    <x v="1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s v="USD"/>
    <n v="1427469892"/>
    <n v="1424881492"/>
    <b v="0"/>
    <x v="225"/>
    <b v="1"/>
    <s v="theater/plays"/>
    <n v="1"/>
    <s v="Funded"/>
    <n v="63.829787234042556"/>
    <x v="1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s v="GBP"/>
    <n v="1427842740"/>
    <n v="1425428206"/>
    <b v="0"/>
    <x v="25"/>
    <b v="1"/>
    <s v="theater/plays"/>
    <n v="1.24"/>
    <s v="Funded"/>
    <n v="8.8571428571428577"/>
    <x v="1"/>
    <s v="plays"/>
    <x v="2819"/>
    <x v="2823"/>
  </r>
  <r>
    <n v="2824"/>
    <s v="The Rooftop"/>
    <s v="I wrote a One Act play called The Rooftop for a Female Playwright's festival. Every little bit helps!"/>
    <n v="650"/>
    <n v="760"/>
    <x v="0"/>
    <s v="US"/>
    <x v="0"/>
    <s v="USD"/>
    <n v="1434159780"/>
    <n v="1431412196"/>
    <b v="0"/>
    <x v="41"/>
    <b v="1"/>
    <s v="theater/plays"/>
    <n v="1.1692307692307693"/>
    <s v="Funded"/>
    <n v="50.666666666666664"/>
    <x v="1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s v="GBP"/>
    <n v="1449255686"/>
    <n v="1446663686"/>
    <b v="0"/>
    <x v="13"/>
    <b v="1"/>
    <s v="theater/plays"/>
    <n v="1.0333333333333334"/>
    <s v="Funded"/>
    <n v="60.784313725490193"/>
    <x v="1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s v="USD"/>
    <n v="1436511600"/>
    <n v="1434415812"/>
    <b v="0"/>
    <x v="10"/>
    <b v="1"/>
    <s v="theater/plays"/>
    <n v="1.0774999999999999"/>
    <s v="Funded"/>
    <n v="113.42105263157895"/>
    <x v="1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s v="USD"/>
    <n v="1464971400"/>
    <n v="1462379066"/>
    <b v="0"/>
    <x v="23"/>
    <b v="1"/>
    <s v="theater/plays"/>
    <n v="1.2024999999999999"/>
    <s v="Funded"/>
    <n v="104.56521739130434"/>
    <x v="1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s v="GBP"/>
    <n v="1443826800"/>
    <n v="1441606869"/>
    <b v="0"/>
    <x v="174"/>
    <b v="1"/>
    <s v="theater/plays"/>
    <n v="1.0037894736842106"/>
    <s v="Funded"/>
    <n v="98.30927835051547"/>
    <x v="1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s v="GBP"/>
    <n v="1464863118"/>
    <n v="1462443918"/>
    <b v="0"/>
    <x v="88"/>
    <b v="1"/>
    <s v="theater/plays"/>
    <n v="1.0651999999999999"/>
    <s v="Funded"/>
    <n v="35.039473684210527"/>
    <x v="1"/>
    <s v="plays"/>
    <x v="2825"/>
    <x v="2829"/>
  </r>
  <r>
    <n v="2830"/>
    <s v="Nakhtik and Avalon"/>
    <s v="Avalon is a new South African Township play and Nakhtik is a  danced political lecture."/>
    <n v="3000"/>
    <n v="3000"/>
    <x v="0"/>
    <s v="US"/>
    <x v="0"/>
    <s v="USD"/>
    <n v="1399867140"/>
    <n v="1398802148"/>
    <b v="0"/>
    <x v="202"/>
    <b v="1"/>
    <s v="theater/plays"/>
    <n v="1"/>
    <s v="Funded"/>
    <n v="272.72727272727275"/>
    <x v="1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s v="US"/>
    <x v="0"/>
    <s v="USD"/>
    <n v="1437076070"/>
    <n v="1434484070"/>
    <b v="0"/>
    <x v="47"/>
    <b v="1"/>
    <s v="theater/plays"/>
    <n v="1.1066666666666667"/>
    <s v="Funded"/>
    <n v="63.846153846153847"/>
    <x v="1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s v="GBP"/>
    <n v="1416780000"/>
    <n v="1414342894"/>
    <b v="0"/>
    <x v="195"/>
    <b v="1"/>
    <s v="theater/plays"/>
    <n v="1.1471959999999999"/>
    <s v="Funded"/>
    <n v="30.189368421052631"/>
    <x v="1"/>
    <s v="plays"/>
    <x v="2828"/>
    <x v="2832"/>
  </r>
  <r>
    <n v="2833"/>
    <s v="Star Man Rocket Man"/>
    <s v="A new play about exploring outer space"/>
    <n v="2700"/>
    <n v="2923"/>
    <x v="0"/>
    <s v="US"/>
    <x v="0"/>
    <s v="USD"/>
    <n v="1444528800"/>
    <n v="1442804633"/>
    <b v="0"/>
    <x v="2"/>
    <b v="1"/>
    <s v="theater/plays"/>
    <n v="1.0825925925925926"/>
    <s v="Funded"/>
    <n v="83.51428571428572"/>
    <x v="1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s v="GBP"/>
    <n v="1422658930"/>
    <n v="1421362930"/>
    <b v="0"/>
    <x v="64"/>
    <b v="1"/>
    <s v="theater/plays"/>
    <n v="1.7"/>
    <s v="Funded"/>
    <n v="64.761904761904759"/>
    <x v="1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s v="GBP"/>
    <n v="1449273600"/>
    <n v="1446742417"/>
    <b v="0"/>
    <x v="251"/>
    <b v="1"/>
    <s v="theater/plays"/>
    <n v="1.8709899999999999"/>
    <s v="Funded"/>
    <n v="20.118172043010752"/>
    <x v="1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s v="USD"/>
    <n v="1487393940"/>
    <n v="1484115418"/>
    <b v="0"/>
    <x v="202"/>
    <b v="1"/>
    <s v="theater/plays"/>
    <n v="1.0777777777777777"/>
    <s v="Funded"/>
    <n v="44.090909090909093"/>
    <x v="1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s v="CAD"/>
    <n v="1449701284"/>
    <n v="1446241684"/>
    <b v="0"/>
    <x v="64"/>
    <b v="1"/>
    <s v="theater/plays"/>
    <n v="1"/>
    <s v="Funded"/>
    <n v="40.476190476190474"/>
    <x v="1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s v="USD"/>
    <n v="1407967200"/>
    <n v="1406039696"/>
    <b v="0"/>
    <x v="241"/>
    <b v="1"/>
    <s v="theater/plays"/>
    <n v="1.2024999999999999"/>
    <s v="Funded"/>
    <n v="44.537037037037038"/>
    <x v="1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s v="USD"/>
    <n v="1408942740"/>
    <n v="1406958354"/>
    <b v="0"/>
    <x v="162"/>
    <b v="1"/>
    <s v="theater/plays"/>
    <n v="1.1142857142857143"/>
    <s v="Funded"/>
    <n v="125.80645161290323"/>
    <x v="1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s v="GBP"/>
    <n v="1426698000"/>
    <n v="1424825479"/>
    <b v="0"/>
    <x v="462"/>
    <b v="1"/>
    <s v="theater/plays"/>
    <n v="1.04"/>
    <s v="Funded"/>
    <n v="19.696969696969695"/>
    <x v="1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s v="GBP"/>
    <n v="1450032297"/>
    <n v="1444844697"/>
    <b v="0"/>
    <x v="29"/>
    <b v="0"/>
    <s v="theater/plays"/>
    <n v="0.01"/>
    <s v="Not Funded"/>
    <n v="10"/>
    <x v="1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s v="GBP"/>
    <n v="1403348400"/>
    <n v="1401058295"/>
    <b v="0"/>
    <x v="78"/>
    <b v="0"/>
    <s v="theater/plays"/>
    <n v="0"/>
    <s v="Not Funded"/>
    <e v="#DIV/0!"/>
    <x v="1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s v="USD"/>
    <n v="1465790400"/>
    <n v="1462210950"/>
    <b v="0"/>
    <x v="78"/>
    <b v="0"/>
    <s v="theater/plays"/>
    <n v="0"/>
    <s v="Not Funded"/>
    <e v="#DIV/0!"/>
    <x v="1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15"/>
    <s v="EUR"/>
    <n v="1483535180"/>
    <n v="1480943180"/>
    <b v="0"/>
    <x v="29"/>
    <b v="0"/>
    <s v="theater/plays"/>
    <n v="5.4545454545454543E-2"/>
    <s v="Not Funded"/>
    <n v="30"/>
    <x v="1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s v="USD"/>
    <n v="1433723033"/>
    <n v="1428539033"/>
    <b v="0"/>
    <x v="70"/>
    <b v="0"/>
    <s v="theater/plays"/>
    <n v="0.31546666666666667"/>
    <s v="Not Funded"/>
    <n v="60.666666666666664"/>
    <x v="1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s v="USD"/>
    <n v="1432917394"/>
    <n v="1429029394"/>
    <b v="0"/>
    <x v="78"/>
    <b v="0"/>
    <s v="theater/plays"/>
    <n v="0"/>
    <s v="Not Funded"/>
    <e v="#DIV/0!"/>
    <x v="1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s v="USD"/>
    <n v="1464031265"/>
    <n v="1458847265"/>
    <b v="0"/>
    <x v="78"/>
    <b v="0"/>
    <s v="theater/plays"/>
    <n v="0"/>
    <s v="Not Funded"/>
    <e v="#DIV/0!"/>
    <x v="1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s v="USD"/>
    <n v="1432913659"/>
    <n v="1430321659"/>
    <b v="0"/>
    <x v="83"/>
    <b v="0"/>
    <s v="theater/plays"/>
    <n v="2E-3"/>
    <s v="Not Funded"/>
    <n v="23.333333333333332"/>
    <x v="1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s v="GBP"/>
    <n v="1461406600"/>
    <n v="1458814600"/>
    <b v="0"/>
    <x v="29"/>
    <b v="0"/>
    <s v="theater/plays"/>
    <n v="0.01"/>
    <s v="Not Funded"/>
    <n v="5"/>
    <x v="1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s v="USD"/>
    <n v="1409962211"/>
    <n v="1407370211"/>
    <b v="0"/>
    <x v="62"/>
    <b v="0"/>
    <s v="theater/plays"/>
    <n v="3.8875E-2"/>
    <s v="Not Funded"/>
    <n v="23.923076923076923"/>
    <x v="1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17"/>
    <s v="EUR"/>
    <n v="1454109420"/>
    <n v="1453334629"/>
    <b v="0"/>
    <x v="78"/>
    <b v="0"/>
    <s v="theater/plays"/>
    <n v="0"/>
    <s v="Not Funded"/>
    <e v="#DIV/0!"/>
    <x v="1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s v="US"/>
    <x v="0"/>
    <s v="USD"/>
    <n v="1403312703"/>
    <n v="1400720703"/>
    <b v="0"/>
    <x v="79"/>
    <b v="0"/>
    <s v="theater/plays"/>
    <n v="1.9E-2"/>
    <s v="Not Funded"/>
    <n v="15.833333333333334"/>
    <x v="1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s v="CAD"/>
    <n v="1410669297"/>
    <n v="1405485297"/>
    <b v="0"/>
    <x v="78"/>
    <b v="0"/>
    <s v="theater/plays"/>
    <n v="0"/>
    <s v="Not Funded"/>
    <e v="#DIV/0!"/>
    <x v="1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x v="1"/>
    <s v="GBP"/>
    <n v="1431018719"/>
    <n v="1429290719"/>
    <b v="0"/>
    <x v="25"/>
    <b v="0"/>
    <s v="theater/plays"/>
    <n v="0.41699999999999998"/>
    <s v="Not Funded"/>
    <n v="29.785714285714285"/>
    <x v="1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s v="USD"/>
    <n v="1454110440"/>
    <n v="1451607071"/>
    <b v="0"/>
    <x v="81"/>
    <b v="0"/>
    <s v="theater/plays"/>
    <n v="0.5"/>
    <s v="Not Funded"/>
    <n v="60"/>
    <x v="1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s v="USD"/>
    <n v="1439069640"/>
    <n v="1433897647"/>
    <b v="0"/>
    <x v="79"/>
    <b v="0"/>
    <s v="theater/plays"/>
    <n v="4.8666666666666664E-2"/>
    <s v="Not Funded"/>
    <n v="24.333333333333332"/>
    <x v="1"/>
    <s v="plays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4"/>
    <s v="MXN"/>
    <n v="1487613600"/>
    <n v="1482444295"/>
    <b v="0"/>
    <x v="41"/>
    <b v="0"/>
    <s v="theater/plays"/>
    <n v="0.19736842105263158"/>
    <s v="Not Funded"/>
    <n v="500"/>
    <x v="1"/>
    <s v="plays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9"/>
    <s v="EUR"/>
    <n v="1417778880"/>
    <n v="1415711095"/>
    <b v="0"/>
    <x v="78"/>
    <b v="0"/>
    <s v="theater/plays"/>
    <n v="0"/>
    <s v="Not Funded"/>
    <e v="#DIV/0!"/>
    <x v="1"/>
    <s v="plays"/>
    <x v="2854"/>
    <x v="2858"/>
  </r>
  <r>
    <n v="2859"/>
    <s v="Grover Theatre Company (GTC)"/>
    <s v="A theatre company that will create works to inspire young people and get everyone involved."/>
    <n v="2000"/>
    <n v="35"/>
    <x v="2"/>
    <s v="AU"/>
    <x v="2"/>
    <s v="AUD"/>
    <n v="1444984904"/>
    <n v="1439800904"/>
    <b v="0"/>
    <x v="29"/>
    <b v="0"/>
    <s v="theater/plays"/>
    <n v="1.7500000000000002E-2"/>
    <s v="Not Funded"/>
    <n v="35"/>
    <x v="1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s v="USD"/>
    <n v="1466363576"/>
    <n v="1461179576"/>
    <b v="0"/>
    <x v="82"/>
    <b v="0"/>
    <s v="theater/plays"/>
    <n v="6.6500000000000004E-2"/>
    <s v="Not Funded"/>
    <n v="29.555555555555557"/>
    <x v="1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x v="2"/>
    <s v="AUD"/>
    <n v="1443103848"/>
    <n v="1441894248"/>
    <b v="0"/>
    <x v="83"/>
    <b v="0"/>
    <s v="theater/plays"/>
    <n v="0.32"/>
    <s v="Not Funded"/>
    <n v="26.666666666666668"/>
    <x v="1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s v="USD"/>
    <n v="1403636229"/>
    <n v="1401044229"/>
    <b v="0"/>
    <x v="83"/>
    <b v="0"/>
    <s v="theater/plays"/>
    <n v="4.3307086614173228E-3"/>
    <s v="Not Funded"/>
    <n v="18.333333333333332"/>
    <x v="1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s v="USD"/>
    <n v="1410279123"/>
    <n v="1405095123"/>
    <b v="0"/>
    <x v="29"/>
    <b v="0"/>
    <s v="theater/plays"/>
    <n v="4.0000000000000002E-4"/>
    <s v="Not Funded"/>
    <n v="20"/>
    <x v="1"/>
    <s v="plays"/>
    <x v="2859"/>
    <x v="2863"/>
  </r>
  <r>
    <n v="2864"/>
    <s v="'Haunting Julia' by Alan Ayckbourn"/>
    <s v="Accessible, original theatre for all!"/>
    <n v="2500"/>
    <n v="40"/>
    <x v="2"/>
    <s v="GB"/>
    <x v="1"/>
    <s v="GBP"/>
    <n v="1437139080"/>
    <n v="1434552207"/>
    <b v="0"/>
    <x v="83"/>
    <b v="0"/>
    <s v="theater/plays"/>
    <n v="1.6E-2"/>
    <s v="Not Funded"/>
    <n v="13.333333333333334"/>
    <x v="1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s v="USD"/>
    <n v="1420512259"/>
    <n v="1415328259"/>
    <b v="0"/>
    <x v="78"/>
    <b v="0"/>
    <s v="theater/plays"/>
    <n v="0"/>
    <s v="Not Funded"/>
    <e v="#DIV/0!"/>
    <x v="1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s v="USD"/>
    <n v="1476482400"/>
    <n v="1473893721"/>
    <b v="0"/>
    <x v="84"/>
    <b v="0"/>
    <s v="theater/plays"/>
    <n v="8.9999999999999993E-3"/>
    <s v="Not Funded"/>
    <n v="22.5"/>
    <x v="1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s v="USD"/>
    <n v="1467604800"/>
    <n v="1465533672"/>
    <b v="0"/>
    <x v="73"/>
    <b v="0"/>
    <s v="theater/plays"/>
    <n v="0.2016"/>
    <s v="Not Funded"/>
    <n v="50.4"/>
    <x v="1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s v="USD"/>
    <n v="1475697054"/>
    <n v="1473105054"/>
    <b v="0"/>
    <x v="65"/>
    <b v="0"/>
    <s v="theater/plays"/>
    <n v="0.42011733333333334"/>
    <s v="Not Funded"/>
    <n v="105.02933333333334"/>
    <x v="1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s v="USD"/>
    <n v="1468937681"/>
    <n v="1466345681"/>
    <b v="0"/>
    <x v="81"/>
    <b v="0"/>
    <s v="theater/plays"/>
    <n v="8.8500000000000002E-3"/>
    <s v="Not Funded"/>
    <n v="35.4"/>
    <x v="1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s v="USD"/>
    <n v="1400301165"/>
    <n v="1397709165"/>
    <b v="0"/>
    <x v="82"/>
    <b v="0"/>
    <s v="theater/plays"/>
    <n v="0.15"/>
    <s v="Not Funded"/>
    <n v="83.333333333333329"/>
    <x v="1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s v="USD"/>
    <n v="1419183813"/>
    <n v="1417455813"/>
    <b v="0"/>
    <x v="62"/>
    <b v="0"/>
    <s v="theater/plays"/>
    <n v="4.6699999999999998E-2"/>
    <s v="Not Funded"/>
    <n v="35.92307692307692"/>
    <x v="1"/>
    <s v="plays"/>
    <x v="2867"/>
    <x v="2871"/>
  </r>
  <r>
    <n v="2872"/>
    <s v="Loud Arts"/>
    <s v="Local Theatre group in Loudoun County, Virginia. Looking for funds to start producing shows!"/>
    <n v="3000"/>
    <n v="0"/>
    <x v="2"/>
    <s v="US"/>
    <x v="0"/>
    <s v="USD"/>
    <n v="1434768438"/>
    <n v="1429584438"/>
    <b v="0"/>
    <x v="78"/>
    <b v="0"/>
    <s v="theater/plays"/>
    <n v="0"/>
    <s v="Not Funded"/>
    <e v="#DIV/0!"/>
    <x v="1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s v="USD"/>
    <n v="1422473831"/>
    <n v="1419881831"/>
    <b v="0"/>
    <x v="22"/>
    <b v="0"/>
    <s v="theater/plays"/>
    <n v="0.38119999999999998"/>
    <s v="Not Funded"/>
    <n v="119.125"/>
    <x v="1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s v="USD"/>
    <n v="1484684186"/>
    <n v="1482092186"/>
    <b v="0"/>
    <x v="83"/>
    <b v="0"/>
    <s v="theater/plays"/>
    <n v="5.4199999999999998E-2"/>
    <s v="Not Funded"/>
    <n v="90.333333333333329"/>
    <x v="1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s v="USD"/>
    <n v="1462417493"/>
    <n v="1459825493"/>
    <b v="0"/>
    <x v="83"/>
    <b v="0"/>
    <s v="theater/plays"/>
    <n v="3.5E-4"/>
    <s v="Not Funded"/>
    <n v="2.3333333333333335"/>
    <x v="1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s v="USD"/>
    <n v="1437069079"/>
    <n v="1434477079"/>
    <b v="0"/>
    <x v="78"/>
    <b v="0"/>
    <s v="theater/plays"/>
    <n v="0"/>
    <s v="Not Funded"/>
    <e v="#DIV/0!"/>
    <x v="1"/>
    <s v="plays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s v="USD"/>
    <n v="1480525200"/>
    <n v="1477781724"/>
    <b v="0"/>
    <x v="79"/>
    <b v="0"/>
    <s v="theater/plays"/>
    <n v="0.10833333333333334"/>
    <s v="Not Funded"/>
    <n v="108.33333333333333"/>
    <x v="1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s v="GBP"/>
    <n v="1435934795"/>
    <n v="1430750795"/>
    <b v="0"/>
    <x v="80"/>
    <b v="0"/>
    <s v="theater/plays"/>
    <n v="2.1000000000000001E-2"/>
    <s v="Not Funded"/>
    <n v="15.75"/>
    <x v="1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s v="USD"/>
    <n v="1453310661"/>
    <n v="1450718661"/>
    <b v="0"/>
    <x v="29"/>
    <b v="0"/>
    <s v="theater/plays"/>
    <n v="2.5892857142857141E-3"/>
    <s v="Not Funded"/>
    <n v="29"/>
    <x v="1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s v="USD"/>
    <n v="1440090300"/>
    <n v="1436305452"/>
    <b v="0"/>
    <x v="60"/>
    <b v="0"/>
    <s v="theater/plays"/>
    <n v="0.23333333333333334"/>
    <s v="Not Funded"/>
    <n v="96.551724137931032"/>
    <x v="1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s v="USD"/>
    <n v="1417620036"/>
    <n v="1412432436"/>
    <b v="0"/>
    <x v="78"/>
    <b v="0"/>
    <s v="theater/plays"/>
    <n v="0"/>
    <s v="Not Funded"/>
    <e v="#DIV/0!"/>
    <x v="1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s v="USD"/>
    <n v="1462112318"/>
    <n v="1459520318"/>
    <b v="0"/>
    <x v="80"/>
    <b v="0"/>
    <s v="theater/plays"/>
    <n v="0.33600000000000002"/>
    <s v="Not Funded"/>
    <n v="63"/>
    <x v="1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s v="USD"/>
    <n v="1454734740"/>
    <n v="1451684437"/>
    <b v="0"/>
    <x v="81"/>
    <b v="0"/>
    <s v="theater/plays"/>
    <n v="0.1908"/>
    <s v="Not Funded"/>
    <n v="381.6"/>
    <x v="1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x v="2"/>
    <s v="US"/>
    <x v="0"/>
    <s v="USD"/>
    <n v="1417800435"/>
    <n v="1415208435"/>
    <b v="0"/>
    <x v="80"/>
    <b v="0"/>
    <s v="theater/plays"/>
    <n v="4.1111111111111114E-3"/>
    <s v="Not Funded"/>
    <n v="46.25"/>
    <x v="1"/>
    <s v="plays"/>
    <x v="2880"/>
    <x v="2884"/>
  </r>
  <r>
    <n v="2885"/>
    <s v="The Wedding"/>
    <s v="An historic and proud work of Polish nationalistic literature performed on stage."/>
    <n v="400"/>
    <n v="130"/>
    <x v="2"/>
    <s v="US"/>
    <x v="0"/>
    <s v="USD"/>
    <n v="1426294201"/>
    <n v="1423705801"/>
    <b v="0"/>
    <x v="81"/>
    <b v="0"/>
    <s v="theater/plays"/>
    <n v="0.32500000000000001"/>
    <s v="Not Funded"/>
    <n v="26"/>
    <x v="1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s v="USD"/>
    <n v="1442635140"/>
    <n v="1442243484"/>
    <b v="0"/>
    <x v="29"/>
    <b v="0"/>
    <s v="theater/plays"/>
    <n v="0.05"/>
    <s v="Not Funded"/>
    <n v="10"/>
    <x v="1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s v="USD"/>
    <n v="1420971324"/>
    <n v="1418379324"/>
    <b v="0"/>
    <x v="29"/>
    <b v="0"/>
    <s v="theater/plays"/>
    <n v="1.6666666666666668E-3"/>
    <s v="Not Funded"/>
    <n v="5"/>
    <x v="1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s v="USD"/>
    <n v="1413608340"/>
    <n v="1412945440"/>
    <b v="0"/>
    <x v="78"/>
    <b v="0"/>
    <s v="theater/plays"/>
    <n v="0"/>
    <s v="Not Funded"/>
    <e v="#DIV/0!"/>
    <x v="1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s v="USD"/>
    <n v="1409344985"/>
    <n v="1406752985"/>
    <b v="0"/>
    <x v="25"/>
    <b v="0"/>
    <s v="theater/plays"/>
    <n v="0.38066666666666665"/>
    <s v="Not Funded"/>
    <n v="81.571428571428569"/>
    <x v="1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s v="USD"/>
    <n v="1407553200"/>
    <n v="1405100992"/>
    <b v="0"/>
    <x v="83"/>
    <b v="0"/>
    <s v="theater/plays"/>
    <n v="1.0500000000000001E-2"/>
    <s v="Not Funded"/>
    <n v="7"/>
    <x v="1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s v="USD"/>
    <n v="1460751128"/>
    <n v="1455570728"/>
    <b v="0"/>
    <x v="73"/>
    <b v="0"/>
    <s v="theater/plays"/>
    <n v="2.7300000000000001E-2"/>
    <s v="Not Funded"/>
    <n v="27.3"/>
    <x v="1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s v="USD"/>
    <n v="1409000400"/>
    <n v="1408381704"/>
    <b v="0"/>
    <x v="57"/>
    <b v="0"/>
    <s v="theater/plays"/>
    <n v="9.0909090909090912E-2"/>
    <s v="Not Funded"/>
    <n v="29.411764705882351"/>
    <x v="1"/>
    <s v="plays"/>
    <x v="2888"/>
    <x v="2892"/>
  </r>
  <r>
    <n v="2893"/>
    <s v="REDISCOVERING KIA THE PLAY"/>
    <s v="Fundraising for REDISCOVERING KIA THE PLAY"/>
    <n v="5000"/>
    <n v="25"/>
    <x v="2"/>
    <s v="US"/>
    <x v="0"/>
    <s v="USD"/>
    <n v="1420768800"/>
    <n v="1415644395"/>
    <b v="0"/>
    <x v="84"/>
    <b v="0"/>
    <s v="theater/plays"/>
    <n v="5.0000000000000001E-3"/>
    <s v="Not Funded"/>
    <n v="12.5"/>
    <x v="1"/>
    <s v="plays"/>
    <x v="2889"/>
    <x v="2893"/>
  </r>
  <r>
    <n v="2894"/>
    <s v="How Could You Do This To Me (The Stage Play)"/>
    <s v="This Is A Story About A Woman A Man And A Woman"/>
    <n v="50000"/>
    <n v="0"/>
    <x v="2"/>
    <s v="US"/>
    <x v="0"/>
    <s v="USD"/>
    <n v="1428100815"/>
    <n v="1422920415"/>
    <b v="0"/>
    <x v="78"/>
    <b v="0"/>
    <s v="theater/plays"/>
    <n v="0"/>
    <s v="Not Funded"/>
    <e v="#DIV/0!"/>
    <x v="1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s v="USD"/>
    <n v="1403470800"/>
    <n v="1403356792"/>
    <b v="0"/>
    <x v="80"/>
    <b v="0"/>
    <s v="theater/plays"/>
    <n v="4.5999999999999999E-2"/>
    <s v="Not Funded"/>
    <n v="5.75"/>
    <x v="1"/>
    <s v="plays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s v="USD"/>
    <n v="1481522400"/>
    <n v="1480283321"/>
    <b v="0"/>
    <x v="8"/>
    <b v="0"/>
    <s v="theater/plays"/>
    <n v="0.20833333333333334"/>
    <s v="Not Funded"/>
    <n v="52.083333333333336"/>
    <x v="1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s v="USD"/>
    <n v="1444577345"/>
    <n v="1441985458"/>
    <b v="0"/>
    <x v="83"/>
    <b v="0"/>
    <s v="theater/plays"/>
    <n v="4.583333333333333E-2"/>
    <s v="Not Funded"/>
    <n v="183.33333333333334"/>
    <x v="1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s v="USD"/>
    <n v="1446307053"/>
    <n v="1443715053"/>
    <b v="0"/>
    <x v="8"/>
    <b v="0"/>
    <s v="theater/plays"/>
    <n v="4.2133333333333335E-2"/>
    <s v="Not Funded"/>
    <n v="26.333333333333332"/>
    <x v="1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s v="USD"/>
    <n v="1469325158"/>
    <n v="1464141158"/>
    <b v="0"/>
    <x v="78"/>
    <b v="0"/>
    <s v="theater/plays"/>
    <n v="0"/>
    <s v="Not Funded"/>
    <e v="#DIV/0!"/>
    <x v="1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s v="USD"/>
    <n v="1407562632"/>
    <n v="1404970632"/>
    <b v="0"/>
    <x v="63"/>
    <b v="0"/>
    <s v="theater/plays"/>
    <n v="0.61909090909090914"/>
    <s v="Not Funded"/>
    <n v="486.42857142857144"/>
    <x v="1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s v="USD"/>
    <n v="1423345339"/>
    <n v="1418161339"/>
    <b v="0"/>
    <x v="84"/>
    <b v="0"/>
    <s v="theater/plays"/>
    <n v="8.0000000000000002E-3"/>
    <s v="Not Funded"/>
    <n v="3"/>
    <x v="1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s v="USD"/>
    <n v="1440412396"/>
    <n v="1437820396"/>
    <b v="0"/>
    <x v="29"/>
    <b v="0"/>
    <s v="theater/plays"/>
    <n v="1.6666666666666666E-4"/>
    <s v="Not Funded"/>
    <n v="25"/>
    <x v="1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s v="USD"/>
    <n v="1441771218"/>
    <n v="1436587218"/>
    <b v="0"/>
    <x v="80"/>
    <b v="0"/>
    <s v="theater/plays"/>
    <n v="7.7999999999999996E-3"/>
    <s v="Not Funded"/>
    <n v="9.75"/>
    <x v="1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s v="GBP"/>
    <n v="1415534400"/>
    <n v="1414538031"/>
    <b v="0"/>
    <x v="80"/>
    <b v="0"/>
    <s v="theater/plays"/>
    <n v="0.05"/>
    <s v="Not Funded"/>
    <n v="18.75"/>
    <x v="1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s v="USD"/>
    <n v="1473211313"/>
    <n v="1472001713"/>
    <b v="0"/>
    <x v="57"/>
    <b v="0"/>
    <s v="theater/plays"/>
    <n v="0.17771428571428571"/>
    <s v="Not Funded"/>
    <n v="36.588235294117645"/>
    <x v="1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s v="USD"/>
    <n v="1438390800"/>
    <n v="1436888066"/>
    <b v="0"/>
    <x v="63"/>
    <b v="0"/>
    <s v="theater/plays"/>
    <n v="9.4166666666666662E-2"/>
    <s v="Not Funded"/>
    <n v="80.714285714285708"/>
    <x v="1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s v="USD"/>
    <n v="1463259837"/>
    <n v="1458075837"/>
    <b v="0"/>
    <x v="84"/>
    <b v="0"/>
    <s v="theater/plays"/>
    <n v="8.0000000000000004E-4"/>
    <s v="Not Funded"/>
    <n v="1"/>
    <x v="1"/>
    <s v="plays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s v="USD"/>
    <n v="1465407219"/>
    <n v="1462815219"/>
    <b v="0"/>
    <x v="81"/>
    <b v="0"/>
    <s v="theater/plays"/>
    <n v="2.75E-2"/>
    <s v="Not Funded"/>
    <n v="52.8"/>
    <x v="1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s v="USD"/>
    <n v="1416944760"/>
    <n v="1413527001"/>
    <b v="0"/>
    <x v="29"/>
    <b v="0"/>
    <s v="theater/plays"/>
    <n v="1.1111111111111112E-4"/>
    <s v="Not Funded"/>
    <n v="20"/>
    <x v="1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x v="1"/>
    <s v="GBP"/>
    <n v="1434139887"/>
    <n v="1428955887"/>
    <b v="0"/>
    <x v="29"/>
    <b v="0"/>
    <s v="theater/plays"/>
    <n v="3.3333333333333335E-5"/>
    <s v="Not Funded"/>
    <n v="1"/>
    <x v="1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s v="USD"/>
    <n v="1435429626"/>
    <n v="1431973626"/>
    <b v="0"/>
    <x v="25"/>
    <b v="0"/>
    <s v="theater/plays"/>
    <n v="0.36499999999999999"/>
    <s v="Not Funded"/>
    <n v="46.928571428571431"/>
    <x v="1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s v="USD"/>
    <n v="1452827374"/>
    <n v="1450235374"/>
    <b v="0"/>
    <x v="55"/>
    <b v="0"/>
    <s v="theater/plays"/>
    <n v="0.14058171745152354"/>
    <s v="Not Funded"/>
    <n v="78.07692307692308"/>
    <x v="1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s v="USD"/>
    <n v="1410041339"/>
    <n v="1404857339"/>
    <b v="0"/>
    <x v="84"/>
    <b v="0"/>
    <s v="theater/plays"/>
    <n v="2.0000000000000001E-4"/>
    <s v="Not Funded"/>
    <n v="1"/>
    <x v="1"/>
    <s v="plays"/>
    <x v="2909"/>
    <x v="2913"/>
  </r>
  <r>
    <n v="2914"/>
    <s v="Hercules the Panto"/>
    <s v="Hercules must complete four challenges in order to meet the father he never knew"/>
    <n v="25000"/>
    <n v="1"/>
    <x v="2"/>
    <s v="GB"/>
    <x v="1"/>
    <s v="GBP"/>
    <n v="1426365994"/>
    <n v="1421185594"/>
    <b v="0"/>
    <x v="29"/>
    <b v="0"/>
    <s v="theater/plays"/>
    <n v="4.0000000000000003E-5"/>
    <s v="Not Funded"/>
    <n v="1"/>
    <x v="1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s v="GBP"/>
    <n v="1458117190"/>
    <n v="1455528790"/>
    <b v="0"/>
    <x v="83"/>
    <b v="0"/>
    <s v="theater/plays"/>
    <n v="0.61099999999999999"/>
    <s v="Not Funded"/>
    <n v="203.66666666666666"/>
    <x v="1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s v="GBP"/>
    <n v="1400498789"/>
    <n v="1398511589"/>
    <b v="0"/>
    <x v="63"/>
    <b v="0"/>
    <s v="theater/plays"/>
    <n v="7.8378378378378383E-2"/>
    <s v="Not Funded"/>
    <n v="20.714285714285715"/>
    <x v="1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s v="USD"/>
    <n v="1442381847"/>
    <n v="1440826647"/>
    <b v="0"/>
    <x v="82"/>
    <b v="0"/>
    <s v="theater/plays"/>
    <n v="0.2185"/>
    <s v="Not Funded"/>
    <n v="48.555555555555557"/>
    <x v="1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s v="USD"/>
    <n v="1446131207"/>
    <n v="1443712007"/>
    <b v="0"/>
    <x v="9"/>
    <b v="0"/>
    <s v="theater/plays"/>
    <n v="0.27239999999999998"/>
    <s v="Not Funded"/>
    <n v="68.099999999999994"/>
    <x v="1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x v="2"/>
    <s v="US"/>
    <x v="0"/>
    <s v="USD"/>
    <n v="1407250329"/>
    <n v="1404658329"/>
    <b v="0"/>
    <x v="79"/>
    <b v="0"/>
    <s v="theater/plays"/>
    <n v="8.5000000000000006E-2"/>
    <s v="Not Funded"/>
    <n v="8.5"/>
    <x v="1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s v="CAD"/>
    <n v="1427306470"/>
    <n v="1424718070"/>
    <b v="0"/>
    <x v="62"/>
    <b v="0"/>
    <s v="theater/plays"/>
    <n v="0.26840000000000003"/>
    <s v="Not Funded"/>
    <n v="51.615384615384613"/>
    <x v="1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s v="USD"/>
    <n v="1411679804"/>
    <n v="1409087804"/>
    <b v="0"/>
    <x v="83"/>
    <b v="1"/>
    <s v="theater/musical"/>
    <n v="1.29"/>
    <s v="Funded"/>
    <n v="43"/>
    <x v="1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s v="GBP"/>
    <n v="1431982727"/>
    <n v="1428094727"/>
    <b v="0"/>
    <x v="79"/>
    <b v="1"/>
    <s v="theater/musical"/>
    <n v="1"/>
    <s v="Funded"/>
    <n v="83.333333333333329"/>
    <x v="1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s v="USD"/>
    <n v="1422068400"/>
    <n v="1420774779"/>
    <b v="0"/>
    <x v="73"/>
    <b v="1"/>
    <s v="theater/musical"/>
    <n v="1"/>
    <s v="Funded"/>
    <n v="30"/>
    <x v="1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s v="USD"/>
    <n v="1431143940"/>
    <n v="1428585710"/>
    <b v="0"/>
    <x v="206"/>
    <b v="1"/>
    <s v="theater/musical"/>
    <n v="1.032"/>
    <s v="Funded"/>
    <n v="175.51020408163265"/>
    <x v="1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s v="USD"/>
    <n v="1410444068"/>
    <n v="1407852068"/>
    <b v="0"/>
    <x v="473"/>
    <b v="1"/>
    <s v="theater/musical"/>
    <n v="1.0244597777777777"/>
    <s v="Funded"/>
    <n v="231.66175879396985"/>
    <x v="1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s v="USD"/>
    <n v="1424715779"/>
    <n v="1423506179"/>
    <b v="0"/>
    <x v="133"/>
    <b v="1"/>
    <s v="theater/musical"/>
    <n v="1.25"/>
    <s v="Funded"/>
    <n v="75"/>
    <x v="1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s v="USD"/>
    <n v="1405400400"/>
    <n v="1402934629"/>
    <b v="0"/>
    <x v="64"/>
    <b v="1"/>
    <s v="theater/musical"/>
    <n v="1.3083333333333333"/>
    <s v="Funded"/>
    <n v="112.14285714285714"/>
    <x v="1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x v="0"/>
    <s v="USD"/>
    <n v="1457135846"/>
    <n v="1454543846"/>
    <b v="0"/>
    <x v="54"/>
    <b v="1"/>
    <s v="theater/musical"/>
    <n v="1"/>
    <s v="Funded"/>
    <n v="41.666666666666664"/>
    <x v="1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s v="USD"/>
    <n v="1401024758"/>
    <n v="1398432758"/>
    <b v="0"/>
    <x v="58"/>
    <b v="1"/>
    <s v="theater/musical"/>
    <n v="1.02069375"/>
    <s v="Funded"/>
    <n v="255.17343750000001"/>
    <x v="1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s v="GBP"/>
    <n v="1431007264"/>
    <n v="1428415264"/>
    <b v="0"/>
    <x v="95"/>
    <b v="1"/>
    <s v="theater/musical"/>
    <n v="1.0092000000000001"/>
    <s v="Funded"/>
    <n v="162.7741935483871"/>
    <x v="1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s v="CAD"/>
    <n v="1410761280"/>
    <n v="1408604363"/>
    <b v="0"/>
    <x v="82"/>
    <b v="1"/>
    <s v="theater/musical"/>
    <n v="1.06"/>
    <s v="Funded"/>
    <n v="88.333333333333329"/>
    <x v="1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s v="AUD"/>
    <n v="1424516400"/>
    <n v="1421812637"/>
    <b v="0"/>
    <x v="44"/>
    <b v="1"/>
    <s v="theater/musical"/>
    <n v="1.0509677419354839"/>
    <s v="Funded"/>
    <n v="85.736842105263165"/>
    <x v="1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s v="USD"/>
    <n v="1465081053"/>
    <n v="1462489053"/>
    <b v="0"/>
    <x v="241"/>
    <b v="1"/>
    <s v="theater/musical"/>
    <n v="1.0276000000000001"/>
    <s v="Funded"/>
    <n v="47.574074074074076"/>
    <x v="1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s v="CAD"/>
    <n v="1402845364"/>
    <n v="1400253364"/>
    <b v="0"/>
    <x v="77"/>
    <b v="1"/>
    <s v="theater/musical"/>
    <n v="1.08"/>
    <s v="Funded"/>
    <n v="72.972972972972968"/>
    <x v="1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s v="USD"/>
    <n v="1472490000"/>
    <n v="1467468008"/>
    <b v="0"/>
    <x v="70"/>
    <b v="1"/>
    <s v="theater/musical"/>
    <n v="1.0088571428571429"/>
    <s v="Funded"/>
    <n v="90.538461538461533"/>
    <x v="1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s v="USD"/>
    <n v="1413176340"/>
    <n v="1412091423"/>
    <b v="0"/>
    <x v="69"/>
    <b v="1"/>
    <s v="theater/musical"/>
    <n v="1.28"/>
    <s v="Funded"/>
    <n v="37.647058823529413"/>
    <x v="1"/>
    <s v="musical"/>
    <x v="2932"/>
    <x v="2936"/>
  </r>
  <r>
    <n v="2937"/>
    <s v="UCAS"/>
    <s v="UCAS is a new British musical premiering at the Edinburgh Fringe Festival 2014."/>
    <n v="1500"/>
    <n v="2000"/>
    <x v="0"/>
    <s v="GB"/>
    <x v="1"/>
    <s v="GBP"/>
    <n v="1405249113"/>
    <n v="1402657113"/>
    <b v="0"/>
    <x v="165"/>
    <b v="1"/>
    <s v="theater/musical"/>
    <n v="1.3333333333333333"/>
    <s v="Funded"/>
    <n v="36.363636363636367"/>
    <x v="1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s v="USD"/>
    <n v="1422636814"/>
    <n v="1420044814"/>
    <b v="0"/>
    <x v="58"/>
    <b v="1"/>
    <s v="theater/musical"/>
    <n v="1.0137499999999999"/>
    <s v="Funded"/>
    <n v="126.71875"/>
    <x v="1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s v="USD"/>
    <n v="1409187600"/>
    <n v="1406316312"/>
    <b v="0"/>
    <x v="20"/>
    <b v="1"/>
    <s v="theater/musical"/>
    <n v="1.0287500000000001"/>
    <s v="Funded"/>
    <n v="329.2"/>
    <x v="1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s v="USD"/>
    <n v="1421606018"/>
    <n v="1418150018"/>
    <b v="0"/>
    <x v="51"/>
    <b v="1"/>
    <s v="theater/musical"/>
    <n v="1.0724"/>
    <s v="Funded"/>
    <n v="81.242424242424249"/>
    <x v="1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s v="USD"/>
    <n v="1425250955"/>
    <n v="1422658955"/>
    <b v="0"/>
    <x v="29"/>
    <b v="0"/>
    <s v="theater/spaces"/>
    <n v="4.0000000000000003E-5"/>
    <s v="Not Funded"/>
    <n v="1"/>
    <x v="1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s v="CAD"/>
    <n v="1450297080"/>
    <n v="1448565459"/>
    <b v="0"/>
    <x v="91"/>
    <b v="0"/>
    <s v="theater/spaces"/>
    <n v="0.20424999999999999"/>
    <s v="Not Funded"/>
    <n v="202.22772277227722"/>
    <x v="1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s v="USD"/>
    <n v="1428894380"/>
    <n v="1426302380"/>
    <b v="0"/>
    <x v="78"/>
    <b v="0"/>
    <s v="theater/spaces"/>
    <n v="0"/>
    <s v="Not Funded"/>
    <e v="#DIV/0!"/>
    <x v="1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s v="USD"/>
    <n v="1433714198"/>
    <n v="1431122198"/>
    <b v="0"/>
    <x v="29"/>
    <b v="0"/>
    <s v="theater/spaces"/>
    <n v="0.01"/>
    <s v="Not Funded"/>
    <n v="100"/>
    <x v="1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s v="USD"/>
    <n v="1432437660"/>
    <n v="1429845660"/>
    <b v="0"/>
    <x v="78"/>
    <b v="0"/>
    <s v="theater/spaces"/>
    <n v="0"/>
    <s v="Not Funded"/>
    <e v="#DIV/0!"/>
    <x v="1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s v="GBP"/>
    <n v="1471265092"/>
    <n v="1468673092"/>
    <b v="0"/>
    <x v="84"/>
    <b v="0"/>
    <s v="theater/spaces"/>
    <n v="1E-3"/>
    <s v="Not Funded"/>
    <n v="1"/>
    <x v="1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s v="USD"/>
    <n v="1480007460"/>
    <n v="1475760567"/>
    <b v="0"/>
    <x v="62"/>
    <b v="0"/>
    <s v="theater/spaces"/>
    <n v="4.2880000000000001E-2"/>
    <s v="Not Funded"/>
    <n v="82.461538461538467"/>
    <x v="1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s v="USD"/>
    <n v="1433259293"/>
    <n v="1428075293"/>
    <b v="0"/>
    <x v="82"/>
    <b v="0"/>
    <s v="theater/spaces"/>
    <n v="4.8000000000000001E-5"/>
    <s v="Not Funded"/>
    <n v="2.6666666666666665"/>
    <x v="1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s v="USD"/>
    <n v="1447965917"/>
    <n v="1445370317"/>
    <b v="0"/>
    <x v="84"/>
    <b v="0"/>
    <s v="theater/spaces"/>
    <n v="2.5000000000000001E-2"/>
    <s v="Not Funded"/>
    <n v="12.5"/>
    <x v="1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s v="USD"/>
    <n v="1453538752"/>
    <n v="1450946752"/>
    <b v="0"/>
    <x v="78"/>
    <b v="0"/>
    <s v="theater/spaces"/>
    <n v="0"/>
    <s v="Not Funded"/>
    <e v="#DIV/0!"/>
    <x v="1"/>
    <s v="spaces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s v="USD"/>
    <n v="1412536573"/>
    <n v="1408648573"/>
    <b v="0"/>
    <x v="6"/>
    <b v="0"/>
    <s v="theater/spaces"/>
    <n v="2.1919999999999999E-2"/>
    <s v="Not Funded"/>
    <n v="18.896551724137932"/>
    <x v="1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s v="USD"/>
    <n v="1476676800"/>
    <n v="1473957239"/>
    <b v="0"/>
    <x v="22"/>
    <b v="0"/>
    <s v="theater/spaces"/>
    <n v="8.0250000000000002E-2"/>
    <s v="Not Funded"/>
    <n v="200.625"/>
    <x v="1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s v="USD"/>
    <n v="1444330821"/>
    <n v="1441738821"/>
    <b v="0"/>
    <x v="83"/>
    <b v="0"/>
    <s v="theater/spaces"/>
    <n v="1.5125E-3"/>
    <s v="Not Funded"/>
    <n v="201.66666666666666"/>
    <x v="1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s v="USD"/>
    <n v="1489669203"/>
    <n v="1487944803"/>
    <b v="0"/>
    <x v="78"/>
    <b v="0"/>
    <s v="theater/spaces"/>
    <n v="0"/>
    <s v="Not Funded"/>
    <e v="#DIV/0!"/>
    <x v="1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s v="USD"/>
    <n v="1434476849"/>
    <n v="1431884849"/>
    <b v="0"/>
    <x v="202"/>
    <b v="0"/>
    <s v="theater/spaces"/>
    <n v="0.59583333333333333"/>
    <s v="Not Funded"/>
    <n v="65"/>
    <x v="1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s v="USD"/>
    <n v="1462402850"/>
    <n v="1459810850"/>
    <b v="0"/>
    <x v="9"/>
    <b v="0"/>
    <s v="theater/spaces"/>
    <n v="0.16734177215189874"/>
    <s v="Not Funded"/>
    <n v="66.099999999999994"/>
    <x v="1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s v="USD"/>
    <n v="1427498172"/>
    <n v="1422317772"/>
    <b v="0"/>
    <x v="83"/>
    <b v="0"/>
    <s v="theater/spaces"/>
    <n v="1.8666666666666668E-2"/>
    <s v="Not Funded"/>
    <n v="93.333333333333329"/>
    <x v="1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s v="USD"/>
    <n v="1462729317"/>
    <n v="1457548917"/>
    <b v="0"/>
    <x v="78"/>
    <b v="0"/>
    <s v="theater/spaces"/>
    <n v="0"/>
    <s v="Not Funded"/>
    <e v="#DIV/0!"/>
    <x v="1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s v="GBP"/>
    <n v="1465258325"/>
    <n v="1462666325"/>
    <b v="0"/>
    <x v="78"/>
    <b v="0"/>
    <s v="theater/spaces"/>
    <n v="0"/>
    <s v="Not Funded"/>
    <e v="#DIV/0!"/>
    <x v="1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s v="USD"/>
    <n v="1410459023"/>
    <n v="1407867023"/>
    <b v="0"/>
    <x v="78"/>
    <b v="0"/>
    <s v="theater/spaces"/>
    <n v="0"/>
    <s v="Not Funded"/>
    <e v="#DIV/0!"/>
    <x v="1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s v="USD"/>
    <n v="1427342400"/>
    <n v="1424927159"/>
    <b v="0"/>
    <x v="52"/>
    <b v="1"/>
    <s v="theater/plays"/>
    <n v="1.0962000000000001"/>
    <s v="Funded"/>
    <n v="50.75"/>
    <x v="1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s v="USD"/>
    <n v="1425193140"/>
    <n v="1422769906"/>
    <b v="0"/>
    <x v="9"/>
    <b v="1"/>
    <s v="theater/plays"/>
    <n v="1.218"/>
    <s v="Funded"/>
    <n v="60.9"/>
    <x v="1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s v="USD"/>
    <n v="1435835824"/>
    <n v="1433243824"/>
    <b v="0"/>
    <x v="15"/>
    <b v="1"/>
    <s v="theater/plays"/>
    <n v="1.0685"/>
    <s v="Funded"/>
    <n v="109.03061224489795"/>
    <x v="1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s v="USD"/>
    <n v="1407360720"/>
    <n v="1404769819"/>
    <b v="0"/>
    <x v="193"/>
    <b v="1"/>
    <s v="theater/plays"/>
    <n v="1.0071379999999999"/>
    <s v="Funded"/>
    <n v="25.692295918367346"/>
    <x v="1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s v="USD"/>
    <n v="1436290233"/>
    <n v="1433698233"/>
    <b v="0"/>
    <x v="70"/>
    <b v="1"/>
    <s v="theater/plays"/>
    <n v="1.0900000000000001"/>
    <s v="Funded"/>
    <n v="41.92307692307692"/>
    <x v="1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s v="USD"/>
    <n v="1442425412"/>
    <n v="1439833412"/>
    <b v="0"/>
    <x v="130"/>
    <b v="1"/>
    <s v="theater/plays"/>
    <n v="1.1363000000000001"/>
    <s v="Funded"/>
    <n v="88.7734375"/>
    <x v="1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s v="USD"/>
    <n v="1425872692"/>
    <n v="1423284292"/>
    <b v="0"/>
    <x v="26"/>
    <b v="1"/>
    <s v="theater/plays"/>
    <n v="1.1392"/>
    <s v="Funded"/>
    <n v="80.225352112676063"/>
    <x v="1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x v="0"/>
    <s v="US"/>
    <x v="0"/>
    <s v="USD"/>
    <n v="1471406340"/>
    <n v="1470227660"/>
    <b v="0"/>
    <x v="5"/>
    <b v="1"/>
    <s v="theater/plays"/>
    <n v="1.06"/>
    <s v="Funded"/>
    <n v="78.936170212765958"/>
    <x v="1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s v="CAD"/>
    <n v="1430693460"/>
    <n v="1428087153"/>
    <b v="0"/>
    <x v="57"/>
    <b v="1"/>
    <s v="theater/plays"/>
    <n v="1.625"/>
    <s v="Funded"/>
    <n v="95.588235294117652"/>
    <x v="1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s v="USD"/>
    <n v="1405699451"/>
    <n v="1403107451"/>
    <b v="0"/>
    <x v="110"/>
    <b v="1"/>
    <s v="theater/plays"/>
    <n v="1.06"/>
    <s v="Funded"/>
    <n v="69.890109890109883"/>
    <x v="1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s v="USD"/>
    <n v="1409500078"/>
    <n v="1406908078"/>
    <b v="0"/>
    <x v="68"/>
    <b v="1"/>
    <s v="theater/plays"/>
    <n v="1.0015624999999999"/>
    <s v="Funded"/>
    <n v="74.534883720930239"/>
    <x v="1"/>
    <s v="plays"/>
    <x v="2967"/>
    <x v="2971"/>
  </r>
  <r>
    <n v="2972"/>
    <s v="A Bad Plan"/>
    <s v="A group of artists. A mythical art piece. A harrowing quest. And some margaritas."/>
    <n v="2000"/>
    <n v="2107"/>
    <x v="0"/>
    <s v="US"/>
    <x v="0"/>
    <s v="USD"/>
    <n v="1480899600"/>
    <n v="1479609520"/>
    <b v="0"/>
    <x v="57"/>
    <b v="1"/>
    <s v="theater/plays"/>
    <n v="1.0535000000000001"/>
    <s v="Funded"/>
    <n v="123.94117647058823"/>
    <x v="1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s v="USD"/>
    <n v="1451620800"/>
    <n v="1449171508"/>
    <b v="0"/>
    <x v="51"/>
    <b v="1"/>
    <s v="theater/plays"/>
    <n v="1.748"/>
    <s v="Funded"/>
    <n v="264.84848484848487"/>
    <x v="1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s v="USD"/>
    <n v="1411695300"/>
    <n v="1409275671"/>
    <b v="0"/>
    <x v="45"/>
    <b v="1"/>
    <s v="theater/plays"/>
    <n v="1.02"/>
    <s v="Funded"/>
    <n v="58.620689655172413"/>
    <x v="1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s v="USD"/>
    <n v="1417057200"/>
    <n v="1414599886"/>
    <b v="0"/>
    <x v="116"/>
    <b v="1"/>
    <s v="theater/plays"/>
    <n v="1.00125"/>
    <s v="Funded"/>
    <n v="70.884955752212392"/>
    <x v="1"/>
    <s v="plays"/>
    <x v="2971"/>
    <x v="2975"/>
  </r>
  <r>
    <n v="2976"/>
    <s v="Pizza Delique"/>
    <s v="A play that addresses an important social issue, brought to light by members of the UoM Drama Society."/>
    <n v="70"/>
    <n v="120"/>
    <x v="0"/>
    <s v="GB"/>
    <x v="1"/>
    <s v="GBP"/>
    <n v="1457870400"/>
    <n v="1456421530"/>
    <b v="0"/>
    <x v="25"/>
    <b v="1"/>
    <s v="theater/plays"/>
    <n v="1.7142857142857142"/>
    <s v="Funded"/>
    <n v="8.5714285714285712"/>
    <x v="1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s v="USD"/>
    <n v="1427076840"/>
    <n v="1421960934"/>
    <b v="0"/>
    <x v="209"/>
    <b v="1"/>
    <s v="theater/plays"/>
    <n v="1.1356666666666666"/>
    <s v="Funded"/>
    <n v="113.56666666666666"/>
    <x v="1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s v="USD"/>
    <n v="1413784740"/>
    <n v="1412954547"/>
    <b v="0"/>
    <x v="38"/>
    <b v="1"/>
    <s v="theater/plays"/>
    <n v="1.2946666666666666"/>
    <s v="Funded"/>
    <n v="60.6875"/>
    <x v="1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s v="USD"/>
    <n v="1420524000"/>
    <n v="1419104823"/>
    <b v="0"/>
    <x v="67"/>
    <b v="1"/>
    <s v="theater/plays"/>
    <n v="1.014"/>
    <s v="Funded"/>
    <n v="110.21739130434783"/>
    <x v="1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s v="US"/>
    <x v="0"/>
    <s v="USD"/>
    <n v="1440381600"/>
    <n v="1438639130"/>
    <b v="0"/>
    <x v="54"/>
    <b v="1"/>
    <s v="theater/plays"/>
    <n v="1.0916666666666666"/>
    <s v="Funded"/>
    <n v="136.45833333333334"/>
    <x v="1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17"/>
    <s v="EUR"/>
    <n v="1443014756"/>
    <n v="1439126756"/>
    <b v="1"/>
    <x v="174"/>
    <b v="1"/>
    <s v="theater/spaces"/>
    <n v="1.28925"/>
    <s v="Funded"/>
    <n v="53.164948453608247"/>
    <x v="1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s v="GBP"/>
    <n v="1455208143"/>
    <n v="1452616143"/>
    <b v="1"/>
    <x v="211"/>
    <b v="1"/>
    <s v="theater/spaces"/>
    <n v="1.0206"/>
    <s v="Funded"/>
    <n v="86.491525423728817"/>
    <x v="1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s v="USD"/>
    <n v="1415722236"/>
    <n v="1410534636"/>
    <b v="1"/>
    <x v="486"/>
    <b v="1"/>
    <s v="theater/spaces"/>
    <n v="1.465395775862069"/>
    <s v="Funded"/>
    <n v="155.23827397260274"/>
    <x v="1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s v="USD"/>
    <n v="1472020881"/>
    <n v="1469428881"/>
    <b v="1"/>
    <x v="423"/>
    <b v="1"/>
    <s v="theater/spaces"/>
    <n v="1.00352"/>
    <s v="Funded"/>
    <n v="115.08256880733946"/>
    <x v="1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s v="NZD"/>
    <n v="1477886400"/>
    <n v="1476228128"/>
    <b v="0"/>
    <x v="112"/>
    <b v="1"/>
    <s v="theater/spaces"/>
    <n v="1.2164999999999999"/>
    <s v="Funded"/>
    <n v="109.5945945945946"/>
    <x v="1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s v="GBP"/>
    <n v="1462100406"/>
    <n v="1456920006"/>
    <b v="0"/>
    <x v="66"/>
    <b v="1"/>
    <s v="theater/spaces"/>
    <n v="1.0549999999999999"/>
    <s v="Funded"/>
    <n v="45.214285714285715"/>
    <x v="1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s v="USD"/>
    <n v="1476316800"/>
    <n v="1473837751"/>
    <b v="0"/>
    <x v="236"/>
    <b v="1"/>
    <s v="theater/spaces"/>
    <n v="1.1040080000000001"/>
    <s v="Funded"/>
    <n v="104.15169811320754"/>
    <x v="1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s v="GBP"/>
    <n v="1466412081"/>
    <n v="1463820081"/>
    <b v="0"/>
    <x v="33"/>
    <b v="1"/>
    <s v="theater/spaces"/>
    <n v="1"/>
    <s v="Funded"/>
    <n v="35.714285714285715"/>
    <x v="1"/>
    <s v="spaces"/>
    <x v="2984"/>
    <x v="2988"/>
  </r>
  <r>
    <n v="2989"/>
    <s v="Let's Light Up The Gem!"/>
    <s v="Bring the movies back to Bethel, Maine."/>
    <n v="20000"/>
    <n v="35307"/>
    <x v="0"/>
    <s v="US"/>
    <x v="0"/>
    <s v="USD"/>
    <n v="1450673940"/>
    <n v="1448756962"/>
    <b v="0"/>
    <x v="487"/>
    <b v="1"/>
    <s v="theater/spaces"/>
    <n v="1.76535"/>
    <s v="Funded"/>
    <n v="96.997252747252745"/>
    <x v="1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s v="USD"/>
    <n v="1452174420"/>
    <n v="1449150420"/>
    <b v="0"/>
    <x v="74"/>
    <b v="1"/>
    <s v="theater/spaces"/>
    <n v="1"/>
    <s v="Funded"/>
    <n v="370.37037037037038"/>
    <x v="1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s v="USD"/>
    <n v="1485547530"/>
    <n v="1483646730"/>
    <b v="0"/>
    <x v="251"/>
    <b v="1"/>
    <s v="theater/spaces"/>
    <n v="1.0329411764705883"/>
    <s v="Funded"/>
    <n v="94.408602150537632"/>
    <x v="1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s v="USD"/>
    <n v="1476037510"/>
    <n v="1473445510"/>
    <b v="0"/>
    <x v="31"/>
    <b v="1"/>
    <s v="theater/spaces"/>
    <n v="1.0449999999999999"/>
    <s v="Funded"/>
    <n v="48.984375"/>
    <x v="1"/>
    <s v="spaces"/>
    <x v="2988"/>
    <x v="2992"/>
  </r>
  <r>
    <n v="2993"/>
    <s v="TRUE WEST: Think, Dog! Productions"/>
    <s v="Help us build the Kitchen from Hell!"/>
    <n v="1000"/>
    <n v="1003"/>
    <x v="0"/>
    <s v="US"/>
    <x v="0"/>
    <s v="USD"/>
    <n v="1455998867"/>
    <n v="1453406867"/>
    <b v="0"/>
    <x v="19"/>
    <b v="1"/>
    <s v="theater/spaces"/>
    <n v="1.0029999999999999"/>
    <s v="Funded"/>
    <n v="45.590909090909093"/>
    <x v="1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s v="GBP"/>
    <n v="1412335772"/>
    <n v="1409743772"/>
    <b v="0"/>
    <x v="211"/>
    <b v="1"/>
    <s v="theater/spaces"/>
    <n v="4.577466666666667"/>
    <s v="Funded"/>
    <n v="23.275254237288134"/>
    <x v="1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s v="USD"/>
    <n v="1484841471"/>
    <n v="1482249471"/>
    <b v="0"/>
    <x v="437"/>
    <b v="1"/>
    <s v="theater/spaces"/>
    <n v="1.0496000000000001"/>
    <s v="Funded"/>
    <n v="63.2289156626506"/>
    <x v="1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x v="0"/>
    <s v="USD"/>
    <n v="1432677240"/>
    <n v="1427493240"/>
    <b v="0"/>
    <x v="413"/>
    <b v="1"/>
    <s v="theater/spaces"/>
    <n v="1.7194285714285715"/>
    <s v="Funded"/>
    <n v="153.5204081632653"/>
    <x v="1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s v="USD"/>
    <n v="1488171540"/>
    <n v="1486661793"/>
    <b v="0"/>
    <x v="248"/>
    <b v="1"/>
    <s v="theater/spaces"/>
    <n v="1.0373000000000001"/>
    <s v="Funded"/>
    <n v="90.2"/>
    <x v="1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s v="USD"/>
    <n v="1402892700"/>
    <n v="1400474329"/>
    <b v="0"/>
    <x v="488"/>
    <b v="1"/>
    <s v="theater/spaces"/>
    <n v="1.0302899999999999"/>
    <s v="Funded"/>
    <n v="118.97113163972287"/>
    <x v="1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s v="USD"/>
    <n v="1488333600"/>
    <n v="1487094360"/>
    <b v="0"/>
    <x v="9"/>
    <b v="1"/>
    <s v="theater/spaces"/>
    <n v="1.1888888888888889"/>
    <s v="Funded"/>
    <n v="80.25"/>
    <x v="1"/>
    <s v="spaces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s v="USD"/>
    <n v="1485885600"/>
    <n v="1484682670"/>
    <b v="0"/>
    <x v="22"/>
    <b v="1"/>
    <s v="theater/spaces"/>
    <n v="1"/>
    <s v="Funded"/>
    <n v="62.5"/>
    <x v="1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s v="USD"/>
    <n v="1468445382"/>
    <n v="1465853382"/>
    <b v="0"/>
    <x v="489"/>
    <b v="1"/>
    <s v="theater/spaces"/>
    <n v="3.1869988910451896"/>
    <s v="Funded"/>
    <n v="131.37719999999999"/>
    <x v="1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s v="USD"/>
    <n v="1356552252"/>
    <n v="1353960252"/>
    <b v="0"/>
    <x v="201"/>
    <b v="1"/>
    <s v="theater/spaces"/>
    <n v="1.0850614285714286"/>
    <s v="Funded"/>
    <n v="73.032980769230775"/>
    <x v="1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s v="USD"/>
    <n v="1456811940"/>
    <n v="1454098976"/>
    <b v="0"/>
    <x v="57"/>
    <b v="1"/>
    <s v="theater/spaces"/>
    <n v="1.0116666666666667"/>
    <s v="Funded"/>
    <n v="178.52941176470588"/>
    <x v="1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s v="USD"/>
    <n v="1416089324"/>
    <n v="1413493724"/>
    <b v="0"/>
    <x v="490"/>
    <b v="1"/>
    <s v="theater/spaces"/>
    <n v="1.12815"/>
    <s v="Funded"/>
    <n v="162.90974729241879"/>
    <x v="1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s v="USD"/>
    <n v="1412611905"/>
    <n v="1410019905"/>
    <b v="0"/>
    <x v="115"/>
    <b v="1"/>
    <s v="theater/spaces"/>
    <n v="1.2049622641509434"/>
    <s v="Funded"/>
    <n v="108.24237288135593"/>
    <x v="1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x v="0"/>
    <s v="CA"/>
    <x v="5"/>
    <s v="CAD"/>
    <n v="1418580591"/>
    <n v="1415988591"/>
    <b v="0"/>
    <x v="174"/>
    <b v="1"/>
    <s v="theater/spaces"/>
    <n v="1.0774999999999999"/>
    <s v="Funded"/>
    <n v="88.865979381443296"/>
    <x v="1"/>
    <s v="spaces"/>
    <x v="3001"/>
    <x v="3006"/>
  </r>
  <r>
    <n v="3007"/>
    <s v="Bethlem"/>
    <s v="Consuite for 2015 CoreCon.  An adventure into insanity."/>
    <n v="600"/>
    <n v="1080"/>
    <x v="0"/>
    <s v="US"/>
    <x v="0"/>
    <s v="USD"/>
    <n v="1429938683"/>
    <n v="1428124283"/>
    <b v="0"/>
    <x v="9"/>
    <b v="1"/>
    <s v="theater/spaces"/>
    <n v="1.8"/>
    <s v="Funded"/>
    <n v="54"/>
    <x v="1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s v="USD"/>
    <n v="1453352719"/>
    <n v="1450760719"/>
    <b v="0"/>
    <x v="55"/>
    <b v="1"/>
    <s v="theater/spaces"/>
    <n v="1.0116666666666667"/>
    <s v="Funded"/>
    <n v="116.73076923076923"/>
    <x v="1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s v="USD"/>
    <n v="1417012840"/>
    <n v="1414417240"/>
    <b v="0"/>
    <x v="130"/>
    <b v="1"/>
    <s v="theater/spaces"/>
    <n v="1.19756"/>
    <s v="Funded"/>
    <n v="233.8984375"/>
    <x v="1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s v="USD"/>
    <n v="1424548719"/>
    <n v="1419364719"/>
    <b v="0"/>
    <x v="41"/>
    <b v="1"/>
    <s v="theater/spaces"/>
    <n v="1.58"/>
    <s v="Funded"/>
    <n v="158"/>
    <x v="1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s v="EUR"/>
    <n v="1450911540"/>
    <n v="1448536516"/>
    <b v="0"/>
    <x v="20"/>
    <b v="1"/>
    <s v="theater/spaces"/>
    <n v="1.2366666666666666"/>
    <s v="Funded"/>
    <n v="14.84"/>
    <x v="1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s v="USD"/>
    <n v="1423587130"/>
    <n v="1421772730"/>
    <b v="0"/>
    <x v="165"/>
    <b v="1"/>
    <s v="theater/spaces"/>
    <n v="1.1712499999999999"/>
    <s v="Funded"/>
    <n v="85.181818181818187"/>
    <x v="1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s v="USD"/>
    <n v="1434917049"/>
    <n v="1432325049"/>
    <b v="0"/>
    <x v="329"/>
    <b v="1"/>
    <s v="theater/spaces"/>
    <n v="1.5696000000000001"/>
    <s v="Funded"/>
    <n v="146.69158878504672"/>
    <x v="1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s v="USD"/>
    <n v="1415163600"/>
    <n v="1412737080"/>
    <b v="0"/>
    <x v="491"/>
    <b v="1"/>
    <s v="theater/spaces"/>
    <n v="1.13104"/>
    <s v="Funded"/>
    <n v="50.764811490125673"/>
    <x v="1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s v="US"/>
    <x v="0"/>
    <s v="USD"/>
    <n v="1402459200"/>
    <n v="1401125238"/>
    <b v="0"/>
    <x v="244"/>
    <b v="1"/>
    <s v="theater/spaces"/>
    <n v="1.0317647058823529"/>
    <s v="Funded"/>
    <n v="87.7"/>
    <x v="1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s v="USD"/>
    <n v="1405688952"/>
    <n v="1400504952"/>
    <b v="0"/>
    <x v="17"/>
    <b v="1"/>
    <s v="theater/spaces"/>
    <n v="1.0261176470588236"/>
    <s v="Funded"/>
    <n v="242.27777777777777"/>
    <x v="1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s v="USD"/>
    <n v="1408566243"/>
    <n v="1405974243"/>
    <b v="0"/>
    <x v="180"/>
    <b v="1"/>
    <s v="theater/spaces"/>
    <n v="1.0584090909090909"/>
    <s v="Funded"/>
    <n v="146.44654088050314"/>
    <x v="1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6"/>
    <s v="EUR"/>
    <n v="1437429600"/>
    <n v="1433747376"/>
    <b v="0"/>
    <x v="14"/>
    <b v="1"/>
    <s v="theater/spaces"/>
    <n v="1.0071428571428571"/>
    <s v="Funded"/>
    <n v="103.17073170731707"/>
    <x v="1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s v="USD"/>
    <n v="1401159600"/>
    <n v="1398801620"/>
    <b v="0"/>
    <x v="334"/>
    <b v="1"/>
    <s v="theater/spaces"/>
    <n v="1.2123333333333333"/>
    <s v="Funded"/>
    <n v="80.464601769911511"/>
    <x v="1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s v="USD"/>
    <n v="1439583533"/>
    <n v="1434399533"/>
    <b v="0"/>
    <x v="209"/>
    <b v="1"/>
    <s v="theater/spaces"/>
    <n v="1.0057142857142858"/>
    <s v="Funded"/>
    <n v="234.66666666666666"/>
    <x v="1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s v="USD"/>
    <n v="1479794340"/>
    <n v="1476715869"/>
    <b v="0"/>
    <x v="273"/>
    <b v="1"/>
    <s v="theater/spaces"/>
    <n v="1.1602222222222223"/>
    <s v="Funded"/>
    <n v="50.689320388349515"/>
    <x v="1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s v="USD"/>
    <n v="1472338409"/>
    <n v="1468450409"/>
    <b v="0"/>
    <x v="95"/>
    <b v="1"/>
    <s v="theater/spaces"/>
    <n v="1.0087999999999999"/>
    <s v="Funded"/>
    <n v="162.70967741935485"/>
    <x v="1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s v="GBP"/>
    <n v="1434039186"/>
    <n v="1430151186"/>
    <b v="0"/>
    <x v="79"/>
    <b v="1"/>
    <s v="theater/spaces"/>
    <n v="1.03"/>
    <s v="Funded"/>
    <n v="120.16666666666667"/>
    <x v="1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s v="USD"/>
    <n v="1349567475"/>
    <n v="1346975475"/>
    <b v="0"/>
    <x v="0"/>
    <b v="1"/>
    <s v="theater/spaces"/>
    <n v="2.4641999999999999"/>
    <s v="Funded"/>
    <n v="67.697802197802204"/>
    <x v="1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s v="GBP"/>
    <n v="1401465600"/>
    <n v="1399032813"/>
    <b v="0"/>
    <x v="108"/>
    <b v="1"/>
    <s v="theater/spaces"/>
    <n v="3.0219999999999998"/>
    <s v="Funded"/>
    <n v="52.103448275862071"/>
    <x v="1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s v="GBP"/>
    <n v="1488538892"/>
    <n v="1487329292"/>
    <b v="0"/>
    <x v="20"/>
    <b v="1"/>
    <s v="theater/spaces"/>
    <n v="1.4333333333333333"/>
    <s v="Funded"/>
    <n v="51.6"/>
    <x v="1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s v="USD"/>
    <n v="1426866851"/>
    <n v="1424278451"/>
    <b v="0"/>
    <x v="492"/>
    <b v="1"/>
    <s v="theater/spaces"/>
    <n v="1.3144"/>
    <s v="Funded"/>
    <n v="164.3"/>
    <x v="1"/>
    <s v="spaces"/>
    <x v="3022"/>
    <x v="3027"/>
  </r>
  <r>
    <n v="3028"/>
    <s v="A Home for Vegas Theatre Hub"/>
    <s v="We have a space! Help us fill it with a stage, chairs, gear and audiences' laughter!"/>
    <n v="5000"/>
    <n v="8401"/>
    <x v="0"/>
    <s v="US"/>
    <x v="0"/>
    <s v="USD"/>
    <n v="1471242025"/>
    <n v="1468650025"/>
    <b v="0"/>
    <x v="221"/>
    <b v="1"/>
    <s v="theater/spaces"/>
    <n v="1.6801999999999999"/>
    <s v="Funded"/>
    <n v="84.858585858585855"/>
    <x v="1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s v="USD"/>
    <n v="1416285300"/>
    <n v="1413824447"/>
    <b v="0"/>
    <x v="493"/>
    <b v="1"/>
    <s v="theater/spaces"/>
    <n v="1.0967666666666667"/>
    <s v="Funded"/>
    <n v="94.548850574712645"/>
    <x v="1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s v="USD"/>
    <n v="1442426171"/>
    <n v="1439834171"/>
    <b v="0"/>
    <x v="14"/>
    <b v="1"/>
    <s v="theater/spaces"/>
    <n v="1.0668571428571429"/>
    <s v="Funded"/>
    <n v="45.536585365853661"/>
    <x v="1"/>
    <s v="spaces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s v="USD"/>
    <n v="1476479447"/>
    <n v="1471295447"/>
    <b v="0"/>
    <x v="60"/>
    <b v="1"/>
    <s v="theater/spaces"/>
    <n v="1"/>
    <s v="Funded"/>
    <n v="51.724137931034484"/>
    <x v="1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s v="USD"/>
    <n v="1441933459"/>
    <n v="1439341459"/>
    <b v="0"/>
    <x v="20"/>
    <b v="1"/>
    <s v="theater/spaces"/>
    <n v="1.272"/>
    <s v="Funded"/>
    <n v="50.88"/>
    <x v="1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s v="USD"/>
    <n v="1471487925"/>
    <n v="1468895925"/>
    <b v="0"/>
    <x v="23"/>
    <b v="1"/>
    <s v="theater/spaces"/>
    <n v="1.4653333333333334"/>
    <s v="Funded"/>
    <n v="191.13043478260869"/>
    <x v="1"/>
    <s v="spaces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s v="USD"/>
    <n v="1477972740"/>
    <n v="1475326255"/>
    <b v="0"/>
    <x v="494"/>
    <b v="1"/>
    <s v="theater/spaces"/>
    <n v="1.1253599999999999"/>
    <s v="Funded"/>
    <n v="89.314285714285717"/>
    <x v="1"/>
    <s v="spaces"/>
    <x v="3029"/>
    <x v="3034"/>
  </r>
  <r>
    <n v="3035"/>
    <s v="The Coalition Theater"/>
    <s v="Help create a permanent home for live comedy shows and classes in Downtown RVA."/>
    <n v="25000"/>
    <n v="27196.71"/>
    <x v="0"/>
    <s v="US"/>
    <x v="0"/>
    <s v="USD"/>
    <n v="1367674009"/>
    <n v="1365082009"/>
    <b v="0"/>
    <x v="495"/>
    <b v="1"/>
    <s v="theater/spaces"/>
    <n v="1.0878684000000001"/>
    <s v="Funded"/>
    <n v="88.588631921824103"/>
    <x v="1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s v="USD"/>
    <n v="1376654340"/>
    <n v="1373568644"/>
    <b v="0"/>
    <x v="313"/>
    <b v="1"/>
    <s v="theater/spaces"/>
    <n v="1.26732"/>
    <s v="Funded"/>
    <n v="96.300911854103347"/>
    <x v="1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s v="USD"/>
    <n v="1285995540"/>
    <n v="1279574773"/>
    <b v="0"/>
    <x v="58"/>
    <b v="1"/>
    <s v="theater/spaces"/>
    <n v="2.1320000000000001"/>
    <s v="Funded"/>
    <n v="33.3125"/>
    <x v="1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s v="USD"/>
    <n v="1457071397"/>
    <n v="1451887397"/>
    <b v="0"/>
    <x v="74"/>
    <b v="1"/>
    <s v="theater/spaces"/>
    <n v="1.0049999999999999"/>
    <s v="Funded"/>
    <n v="37.222222222222221"/>
    <x v="1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s v="USD"/>
    <n v="1388303940"/>
    <n v="1386011038"/>
    <b v="0"/>
    <x v="163"/>
    <b v="1"/>
    <s v="theater/spaces"/>
    <n v="1.0871389999999999"/>
    <s v="Funded"/>
    <n v="92.130423728813554"/>
    <x v="1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x v="0"/>
    <s v="US"/>
    <x v="0"/>
    <s v="USD"/>
    <n v="1435359600"/>
    <n v="1434999621"/>
    <b v="0"/>
    <x v="288"/>
    <b v="1"/>
    <s v="theater/spaces"/>
    <n v="1.075"/>
    <s v="Funded"/>
    <n v="76.785714285714292"/>
    <x v="1"/>
    <s v="spaces"/>
    <x v="3035"/>
    <x v="3040"/>
  </r>
  <r>
    <n v="3041"/>
    <s v="Lend a Hand in Our Home"/>
    <s v="Privet! Hello! Bon Jour! We are the Arlekin Players Theatre and we need a home."/>
    <n v="8300"/>
    <n v="9170"/>
    <x v="0"/>
    <s v="US"/>
    <x v="0"/>
    <s v="USD"/>
    <n v="1453323048"/>
    <n v="1450731048"/>
    <b v="0"/>
    <x v="195"/>
    <b v="1"/>
    <s v="theater/spaces"/>
    <n v="1.1048192771084338"/>
    <s v="Funded"/>
    <n v="96.526315789473685"/>
    <x v="1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s v="GBP"/>
    <n v="1444149047"/>
    <n v="1441557047"/>
    <b v="0"/>
    <x v="77"/>
    <b v="1"/>
    <s v="theater/spaces"/>
    <n v="1.28"/>
    <s v="Funded"/>
    <n v="51.891891891891895"/>
    <x v="1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s v="CAD"/>
    <n v="1429152600"/>
    <n v="1426815699"/>
    <b v="0"/>
    <x v="130"/>
    <b v="1"/>
    <s v="theater/spaces"/>
    <n v="1.1000666666666667"/>
    <s v="Funded"/>
    <n v="128.9140625"/>
    <x v="1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s v="USD"/>
    <n v="1454433998"/>
    <n v="1453137998"/>
    <b v="0"/>
    <x v="239"/>
    <b v="1"/>
    <s v="theater/spaces"/>
    <n v="1.0934166666666667"/>
    <s v="Funded"/>
    <n v="84.108974358974365"/>
    <x v="1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s v="USD"/>
    <n v="1408679055"/>
    <n v="1406087055"/>
    <b v="0"/>
    <x v="31"/>
    <b v="1"/>
    <s v="theater/spaces"/>
    <n v="1.3270650000000002"/>
    <s v="Funded"/>
    <n v="82.941562500000003"/>
    <x v="1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s v="USD"/>
    <n v="1410324720"/>
    <n v="1407784586"/>
    <b v="0"/>
    <x v="6"/>
    <b v="1"/>
    <s v="theater/spaces"/>
    <n v="1.9084810126582279"/>
    <s v="Funded"/>
    <n v="259.94827586206895"/>
    <x v="1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x v="0"/>
    <s v="USD"/>
    <n v="1461762960"/>
    <n v="1457999054"/>
    <b v="0"/>
    <x v="9"/>
    <b v="1"/>
    <s v="theater/spaces"/>
    <n v="1.49"/>
    <s v="Funded"/>
    <n v="37.25"/>
    <x v="1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s v="USD"/>
    <n v="1420060920"/>
    <n v="1417556262"/>
    <b v="0"/>
    <x v="5"/>
    <b v="1"/>
    <s v="theater/spaces"/>
    <n v="1.6639999999999999"/>
    <s v="Funded"/>
    <n v="177.02127659574469"/>
    <x v="1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s v="USD"/>
    <n v="1434241255"/>
    <n v="1431649255"/>
    <b v="0"/>
    <x v="241"/>
    <b v="1"/>
    <s v="theater/spaces"/>
    <n v="1.0666666666666667"/>
    <s v="Funded"/>
    <n v="74.074074074074076"/>
    <x v="1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x v="0"/>
    <s v="US"/>
    <x v="0"/>
    <s v="USD"/>
    <n v="1462420960"/>
    <n v="1459828960"/>
    <b v="0"/>
    <x v="82"/>
    <b v="1"/>
    <s v="theater/spaces"/>
    <n v="1.06"/>
    <s v="Funded"/>
    <n v="70.666666666666671"/>
    <x v="1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s v="GBP"/>
    <n v="1486547945"/>
    <n v="1483955945"/>
    <b v="1"/>
    <x v="2"/>
    <b v="0"/>
    <s v="theater/spaces"/>
    <n v="0.23628571428571429"/>
    <s v="Not Funded"/>
    <n v="23.62857142857143"/>
    <x v="1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s v="USD"/>
    <n v="1432828740"/>
    <n v="1430237094"/>
    <b v="0"/>
    <x v="84"/>
    <b v="0"/>
    <s v="theater/spaces"/>
    <n v="1.5E-3"/>
    <s v="Not Funded"/>
    <n v="37.5"/>
    <x v="1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s v="USD"/>
    <n v="1412222340"/>
    <n v="1407781013"/>
    <b v="0"/>
    <x v="83"/>
    <b v="0"/>
    <s v="theater/spaces"/>
    <n v="4.0000000000000001E-3"/>
    <s v="Not Funded"/>
    <n v="13.333333333333334"/>
    <x v="1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s v="USD"/>
    <n v="1425258240"/>
    <n v="1422043154"/>
    <b v="0"/>
    <x v="78"/>
    <b v="0"/>
    <s v="theater/spaces"/>
    <n v="0"/>
    <s v="Not Funded"/>
    <e v="#DIV/0!"/>
    <x v="1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s v="USD"/>
    <n v="1420844390"/>
    <n v="1415660390"/>
    <b v="0"/>
    <x v="29"/>
    <b v="0"/>
    <s v="theater/spaces"/>
    <n v="5.0000000000000002E-5"/>
    <s v="Not Funded"/>
    <n v="1"/>
    <x v="1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s v="USD"/>
    <n v="1412003784"/>
    <n v="1406819784"/>
    <b v="0"/>
    <x v="78"/>
    <b v="0"/>
    <s v="theater/spaces"/>
    <n v="0"/>
    <s v="Not Funded"/>
    <e v="#DIV/0!"/>
    <x v="1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s v="GBP"/>
    <n v="1459694211"/>
    <n v="1457105811"/>
    <b v="0"/>
    <x v="78"/>
    <b v="0"/>
    <s v="theater/spaces"/>
    <n v="0"/>
    <s v="Not Funded"/>
    <e v="#DIV/0!"/>
    <x v="1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13"/>
    <s v="EUR"/>
    <n v="1463734740"/>
    <n v="1459414740"/>
    <b v="0"/>
    <x v="83"/>
    <b v="0"/>
    <s v="theater/spaces"/>
    <n v="1.6666666666666666E-4"/>
    <s v="Not Funded"/>
    <n v="1"/>
    <x v="1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s v="USD"/>
    <n v="1407536846"/>
    <n v="1404944846"/>
    <b v="0"/>
    <x v="202"/>
    <b v="0"/>
    <s v="theater/spaces"/>
    <n v="3.0066666666666665E-2"/>
    <s v="Not Funded"/>
    <n v="41"/>
    <x v="1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x v="2"/>
    <s v="US"/>
    <x v="0"/>
    <s v="USD"/>
    <n v="1443422134"/>
    <n v="1440830134"/>
    <b v="0"/>
    <x v="79"/>
    <b v="0"/>
    <s v="theater/spaces"/>
    <n v="1.5227272727272728E-3"/>
    <s v="Not Funded"/>
    <n v="55.833333333333336"/>
    <x v="1"/>
    <s v="spaces"/>
    <x v="3055"/>
    <x v="3060"/>
  </r>
  <r>
    <n v="3061"/>
    <s v="Help Save Parkway Cinemas!"/>
    <s v="Save a historic Local theater."/>
    <n v="1000000"/>
    <n v="0"/>
    <x v="2"/>
    <s v="US"/>
    <x v="0"/>
    <s v="USD"/>
    <n v="1407955748"/>
    <n v="1405363748"/>
    <b v="0"/>
    <x v="78"/>
    <b v="0"/>
    <s v="theater/spaces"/>
    <n v="0"/>
    <s v="Not Funded"/>
    <e v="#DIV/0!"/>
    <x v="1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s v="USD"/>
    <n v="1443636000"/>
    <n v="1441111892"/>
    <b v="0"/>
    <x v="85"/>
    <b v="0"/>
    <s v="theater/spaces"/>
    <n v="0.66839999999999999"/>
    <s v="Not Funded"/>
    <n v="99.761194029850742"/>
    <x v="1"/>
    <s v="spaces"/>
    <x v="3057"/>
    <x v="3062"/>
  </r>
  <r>
    <n v="3063"/>
    <s v="Spec Haus"/>
    <s v="Members of the local Miami music scene are putting together a venue/creative space in Kendall!"/>
    <n v="3000"/>
    <n v="587"/>
    <x v="2"/>
    <s v="US"/>
    <x v="0"/>
    <s v="USD"/>
    <n v="1477174138"/>
    <n v="1474150138"/>
    <b v="0"/>
    <x v="23"/>
    <b v="0"/>
    <s v="theater/spaces"/>
    <n v="0.19566666666666666"/>
    <s v="Not Funded"/>
    <n v="25.521739130434781"/>
    <x v="1"/>
    <s v="spaces"/>
    <x v="3058"/>
    <x v="3063"/>
  </r>
  <r>
    <n v="3064"/>
    <s v="Kickstart the Crossroads Community"/>
    <s v="An epicenter for connection, creation and expression of the community."/>
    <n v="75000"/>
    <n v="8471"/>
    <x v="2"/>
    <s v="US"/>
    <x v="0"/>
    <s v="USD"/>
    <n v="1448175540"/>
    <n v="1445483246"/>
    <b v="0"/>
    <x v="250"/>
    <b v="0"/>
    <s v="theater/spaces"/>
    <n v="0.11294666666666667"/>
    <s v="Not Funded"/>
    <n v="117.65277777777777"/>
    <x v="1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s v="USD"/>
    <n v="1406683172"/>
    <n v="1404523172"/>
    <b v="0"/>
    <x v="84"/>
    <b v="0"/>
    <s v="theater/spaces"/>
    <n v="4.0000000000000002E-4"/>
    <s v="Not Funded"/>
    <n v="5"/>
    <x v="1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s v="AUD"/>
    <n v="1468128537"/>
    <n v="1465536537"/>
    <b v="0"/>
    <x v="41"/>
    <b v="0"/>
    <s v="theater/spaces"/>
    <n v="0.11985714285714286"/>
    <s v="Not Funded"/>
    <n v="2796.6666666666665"/>
    <x v="1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s v="NZD"/>
    <n v="1441837879"/>
    <n v="1439245879"/>
    <b v="0"/>
    <x v="29"/>
    <b v="0"/>
    <s v="theater/spaces"/>
    <n v="2.5000000000000001E-2"/>
    <s v="Not Funded"/>
    <n v="200"/>
    <x v="1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s v="USD"/>
    <n v="1445013352"/>
    <n v="1442421352"/>
    <b v="0"/>
    <x v="84"/>
    <b v="0"/>
    <s v="theater/spaces"/>
    <n v="6.9999999999999999E-4"/>
    <s v="Not Funded"/>
    <n v="87.5"/>
    <x v="1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s v="USD"/>
    <n v="1418587234"/>
    <n v="1415995234"/>
    <b v="0"/>
    <x v="63"/>
    <b v="0"/>
    <s v="theater/spaces"/>
    <n v="0.14099999999999999"/>
    <s v="Not Funded"/>
    <n v="20.142857142857142"/>
    <x v="1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s v="GBP"/>
    <n v="1481132169"/>
    <n v="1479317769"/>
    <b v="0"/>
    <x v="38"/>
    <b v="0"/>
    <s v="theater/spaces"/>
    <n v="3.3399999999999999E-2"/>
    <s v="Not Funded"/>
    <n v="20.875"/>
    <x v="1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s v="USD"/>
    <n v="1429595940"/>
    <n v="1428082481"/>
    <b v="0"/>
    <x v="27"/>
    <b v="0"/>
    <s v="theater/spaces"/>
    <n v="0.59775"/>
    <s v="Not Funded"/>
    <n v="61.307692307692307"/>
    <x v="1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s v="USD"/>
    <n v="1477791960"/>
    <n v="1476549262"/>
    <b v="0"/>
    <x v="84"/>
    <b v="0"/>
    <s v="theater/spaces"/>
    <n v="1.6666666666666666E-4"/>
    <s v="Not Funded"/>
    <n v="1"/>
    <x v="1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s v="USD"/>
    <n v="1434309540"/>
    <n v="1429287900"/>
    <b v="0"/>
    <x v="63"/>
    <b v="0"/>
    <s v="theater/spaces"/>
    <n v="2.3035714285714285E-4"/>
    <s v="Not Funded"/>
    <n v="92.142857142857139"/>
    <x v="1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6"/>
    <s v="EUR"/>
    <n v="1457617359"/>
    <n v="1455025359"/>
    <b v="0"/>
    <x v="83"/>
    <b v="0"/>
    <s v="theater/spaces"/>
    <n v="8.8000000000000003E-4"/>
    <s v="Not Funded"/>
    <n v="7.333333333333333"/>
    <x v="1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s v="USD"/>
    <n v="1471573640"/>
    <n v="1467253640"/>
    <b v="0"/>
    <x v="9"/>
    <b v="0"/>
    <s v="theater/spaces"/>
    <n v="8.6400000000000005E-2"/>
    <s v="Not Funded"/>
    <n v="64.8"/>
    <x v="1"/>
    <s v="spaces"/>
    <x v="3070"/>
    <x v="3075"/>
  </r>
  <r>
    <n v="3076"/>
    <s v="10,000 Hours"/>
    <s v="Helping female comedians get in their 10,000 Hours of practice!"/>
    <n v="10000"/>
    <n v="1506"/>
    <x v="2"/>
    <s v="US"/>
    <x v="0"/>
    <s v="USD"/>
    <n v="1444405123"/>
    <n v="1439221123"/>
    <b v="0"/>
    <x v="133"/>
    <b v="0"/>
    <s v="theater/spaces"/>
    <n v="0.15060000000000001"/>
    <s v="Not Funded"/>
    <n v="30.12"/>
    <x v="1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s v="CAD"/>
    <n v="1488495478"/>
    <n v="1485903478"/>
    <b v="0"/>
    <x v="84"/>
    <b v="0"/>
    <s v="theater/spaces"/>
    <n v="4.7727272727272731E-3"/>
    <s v="Not Funded"/>
    <n v="52.5"/>
    <x v="1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s v="USD"/>
    <n v="1424920795"/>
    <n v="1422328795"/>
    <b v="0"/>
    <x v="83"/>
    <b v="0"/>
    <s v="theater/spaces"/>
    <n v="1.1833333333333333E-3"/>
    <s v="Not Funded"/>
    <n v="23.666666666666668"/>
    <x v="1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s v="USD"/>
    <n v="1427040435"/>
    <n v="1424452035"/>
    <b v="0"/>
    <x v="74"/>
    <b v="0"/>
    <s v="theater/spaces"/>
    <n v="8.4173998587352451E-3"/>
    <s v="Not Funded"/>
    <n v="415.77777777777777"/>
    <x v="1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s v="USD"/>
    <n v="1419644444"/>
    <n v="1414456844"/>
    <b v="0"/>
    <x v="63"/>
    <b v="0"/>
    <s v="theater/spaces"/>
    <n v="1.8799999999999999E-4"/>
    <s v="Not Funded"/>
    <n v="53.714285714285715"/>
    <x v="1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s v="USD"/>
    <n v="1442722891"/>
    <n v="1440130891"/>
    <b v="0"/>
    <x v="81"/>
    <b v="0"/>
    <s v="theater/spaces"/>
    <n v="2.1029999999999998E-3"/>
    <s v="Not Funded"/>
    <n v="420.6"/>
    <x v="1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s v="USD"/>
    <n v="1447628946"/>
    <n v="1445033346"/>
    <b v="0"/>
    <x v="78"/>
    <b v="0"/>
    <s v="theater/spaces"/>
    <n v="0"/>
    <s v="Not Funded"/>
    <e v="#DIV/0!"/>
    <x v="1"/>
    <s v="spaces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s v="USD"/>
    <n v="1409547600"/>
    <n v="1406986278"/>
    <b v="0"/>
    <x v="83"/>
    <b v="0"/>
    <s v="theater/spaces"/>
    <n v="2.8E-3"/>
    <s v="Not Funded"/>
    <n v="18.666666666666668"/>
    <x v="1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s v="USD"/>
    <n v="1430851680"/>
    <n v="1428340931"/>
    <b v="0"/>
    <x v="79"/>
    <b v="0"/>
    <s v="theater/spaces"/>
    <n v="0.11579206701157921"/>
    <s v="Not Funded"/>
    <n v="78.333333333333329"/>
    <x v="1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s v="USD"/>
    <n v="1443561159"/>
    <n v="1440969159"/>
    <b v="0"/>
    <x v="82"/>
    <b v="0"/>
    <s v="theater/spaces"/>
    <n v="2.4400000000000002E-2"/>
    <s v="Not Funded"/>
    <n v="67.777777777777771"/>
    <x v="1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13"/>
    <s v="EUR"/>
    <n v="1439827559"/>
    <n v="1434643559"/>
    <b v="0"/>
    <x v="83"/>
    <b v="0"/>
    <s v="theater/spaces"/>
    <n v="2.5000000000000001E-3"/>
    <s v="Not Funded"/>
    <n v="16.666666666666668"/>
    <x v="1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s v="USD"/>
    <n v="1482294990"/>
    <n v="1477107390"/>
    <b v="0"/>
    <x v="84"/>
    <b v="0"/>
    <s v="theater/spaces"/>
    <n v="6.2500000000000003E-3"/>
    <s v="Not Funded"/>
    <n v="62.5"/>
    <x v="1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s v="USD"/>
    <n v="1420724460"/>
    <n v="1418046247"/>
    <b v="0"/>
    <x v="83"/>
    <b v="0"/>
    <s v="theater/spaces"/>
    <n v="1.9384615384615384E-3"/>
    <s v="Not Funded"/>
    <n v="42"/>
    <x v="1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s v="USD"/>
    <n v="1468029540"/>
    <n v="1465304483"/>
    <b v="0"/>
    <x v="43"/>
    <b v="0"/>
    <s v="theater/spaces"/>
    <n v="0.23416000000000001"/>
    <s v="Not Funded"/>
    <n v="130.0888888888889"/>
    <x v="1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s v="USD"/>
    <n v="1430505545"/>
    <n v="1425325145"/>
    <b v="0"/>
    <x v="82"/>
    <b v="0"/>
    <s v="theater/spaces"/>
    <n v="5.080888888888889E-2"/>
    <s v="Not Funded"/>
    <n v="1270.2222222222222"/>
    <x v="1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s v="USD"/>
    <n v="1471214743"/>
    <n v="1468622743"/>
    <b v="0"/>
    <x v="82"/>
    <b v="0"/>
    <s v="theater/spaces"/>
    <n v="0.15920000000000001"/>
    <s v="Not Funded"/>
    <n v="88.444444444444443"/>
    <x v="1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s v="USD"/>
    <n v="1444946400"/>
    <n v="1441723912"/>
    <b v="0"/>
    <x v="64"/>
    <b v="0"/>
    <s v="theater/spaces"/>
    <n v="1.1831900000000001E-2"/>
    <s v="Not Funded"/>
    <n v="56.342380952380957"/>
    <x v="1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s v="CAD"/>
    <n v="1401595140"/>
    <n v="1398980941"/>
    <b v="0"/>
    <x v="57"/>
    <b v="0"/>
    <s v="theater/spaces"/>
    <n v="0.22750000000000001"/>
    <s v="Not Funded"/>
    <n v="53.529411764705884"/>
    <x v="1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s v="USD"/>
    <n v="1442775956"/>
    <n v="1437591956"/>
    <b v="0"/>
    <x v="29"/>
    <b v="0"/>
    <s v="theater/spaces"/>
    <n v="2.5000000000000001E-4"/>
    <s v="Not Funded"/>
    <n v="25"/>
    <x v="1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s v="USD"/>
    <n v="1470011780"/>
    <n v="1464827780"/>
    <b v="0"/>
    <x v="29"/>
    <b v="0"/>
    <s v="theater/spaces"/>
    <n v="3.351206434316354E-3"/>
    <s v="Not Funded"/>
    <n v="50"/>
    <x v="1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s v="USD"/>
    <n v="1432151326"/>
    <n v="1429559326"/>
    <b v="0"/>
    <x v="25"/>
    <b v="0"/>
    <s v="theater/spaces"/>
    <n v="3.9750000000000001E-2"/>
    <s v="Not Funded"/>
    <n v="56.785714285714285"/>
    <x v="1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s v="GBP"/>
    <n v="1475848800"/>
    <n v="1474027501"/>
    <b v="0"/>
    <x v="288"/>
    <b v="0"/>
    <s v="theater/spaces"/>
    <n v="0.17150000000000001"/>
    <s v="Not Funded"/>
    <n v="40.833333333333336"/>
    <x v="1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s v="USD"/>
    <n v="1454890620"/>
    <n v="1450724449"/>
    <b v="0"/>
    <x v="74"/>
    <b v="0"/>
    <s v="theater/spaces"/>
    <n v="3.608004104669061E-2"/>
    <s v="Not Funded"/>
    <n v="65.111111111111114"/>
    <x v="1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s v="USD"/>
    <n v="1455251591"/>
    <n v="1452659591"/>
    <b v="0"/>
    <x v="81"/>
    <b v="0"/>
    <s v="theater/spaces"/>
    <n v="0.13900000000000001"/>
    <s v="Not Funded"/>
    <n v="55.6"/>
    <x v="1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s v="USD"/>
    <n v="1413816975"/>
    <n v="1411224975"/>
    <b v="0"/>
    <x v="62"/>
    <b v="0"/>
    <s v="theater/spaces"/>
    <n v="0.15225"/>
    <s v="Not Funded"/>
    <n v="140.53846153846155"/>
    <x v="1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6"/>
    <s v="EUR"/>
    <n v="1437033360"/>
    <n v="1434445937"/>
    <b v="0"/>
    <x v="8"/>
    <b v="0"/>
    <s v="theater/spaces"/>
    <n v="0.12"/>
    <s v="Not Funded"/>
    <n v="25"/>
    <x v="1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s v="GBP"/>
    <n v="1471939818"/>
    <n v="1467619818"/>
    <b v="0"/>
    <x v="240"/>
    <b v="0"/>
    <s v="theater/spaces"/>
    <n v="0.391125"/>
    <s v="Not Funded"/>
    <n v="69.533333333333331"/>
    <x v="1"/>
    <s v="spaces"/>
    <x v="3096"/>
    <x v="3102"/>
  </r>
  <r>
    <n v="3103"/>
    <s v="Professional Venue for local artists!!"/>
    <s v="Creating a place for local artists to perform, at substantially less cost for them"/>
    <n v="4100"/>
    <n v="11"/>
    <x v="2"/>
    <s v="US"/>
    <x v="0"/>
    <s v="USD"/>
    <n v="1434080706"/>
    <n v="1428896706"/>
    <b v="0"/>
    <x v="84"/>
    <b v="0"/>
    <s v="theater/spaces"/>
    <n v="2.6829268292682929E-3"/>
    <s v="Not Funded"/>
    <n v="5.5"/>
    <x v="1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s v="AUD"/>
    <n v="1422928800"/>
    <n v="1420235311"/>
    <b v="0"/>
    <x v="81"/>
    <b v="0"/>
    <s v="theater/spaces"/>
    <n v="0.29625000000000001"/>
    <s v="Not Funded"/>
    <n v="237"/>
    <x v="1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s v="USD"/>
    <n v="1413694800"/>
    <n v="1408986916"/>
    <b v="0"/>
    <x v="162"/>
    <b v="0"/>
    <s v="theater/spaces"/>
    <n v="0.4236099230111206"/>
    <s v="Not Funded"/>
    <n v="79.870967741935488"/>
    <x v="1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s v="GBP"/>
    <n v="1442440800"/>
    <n v="1440497876"/>
    <b v="0"/>
    <x v="80"/>
    <b v="0"/>
    <s v="theater/spaces"/>
    <n v="4.1000000000000002E-2"/>
    <s v="Not Funded"/>
    <n v="10.25"/>
    <x v="1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s v="USD"/>
    <n v="1431372751"/>
    <n v="1430767951"/>
    <b v="0"/>
    <x v="60"/>
    <b v="0"/>
    <s v="theater/spaces"/>
    <n v="0.197625"/>
    <s v="Not Funded"/>
    <n v="272.58620689655174"/>
    <x v="1"/>
    <s v="spaces"/>
    <x v="3101"/>
    <x v="3107"/>
  </r>
  <r>
    <n v="3108"/>
    <s v="Funding a home for our Children's Theater"/>
    <s v="We need a permanent home for the theater!"/>
    <n v="50000"/>
    <n v="26"/>
    <x v="2"/>
    <s v="US"/>
    <x v="0"/>
    <s v="USD"/>
    <n v="1430234394"/>
    <n v="1425053994"/>
    <b v="0"/>
    <x v="84"/>
    <b v="0"/>
    <s v="theater/spaces"/>
    <n v="5.1999999999999995E-4"/>
    <s v="Not Funded"/>
    <n v="13"/>
    <x v="1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s v="USD"/>
    <n v="1409194810"/>
    <n v="1406170810"/>
    <b v="0"/>
    <x v="229"/>
    <b v="0"/>
    <s v="theater/spaces"/>
    <n v="0.25030188679245285"/>
    <s v="Not Funded"/>
    <n v="58.184210526315788"/>
    <x v="1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s v="USD"/>
    <n v="1487465119"/>
    <n v="1484009119"/>
    <b v="0"/>
    <x v="29"/>
    <b v="0"/>
    <s v="theater/spaces"/>
    <n v="4.0000000000000002E-4"/>
    <s v="Not Funded"/>
    <n v="10"/>
    <x v="1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s v="USD"/>
    <n v="1412432220"/>
    <n v="1409753820"/>
    <b v="0"/>
    <x v="88"/>
    <b v="0"/>
    <s v="theater/spaces"/>
    <n v="0.26640000000000003"/>
    <s v="Not Funded"/>
    <n v="70.10526315789474"/>
    <x v="1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s v="USD"/>
    <n v="1477968934"/>
    <n v="1472784934"/>
    <b v="0"/>
    <x v="82"/>
    <b v="0"/>
    <s v="theater/spaces"/>
    <n v="4.7363636363636365E-2"/>
    <s v="Not Funded"/>
    <n v="57.888888888888886"/>
    <x v="1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s v="USD"/>
    <n v="1429291982"/>
    <n v="1426699982"/>
    <b v="0"/>
    <x v="77"/>
    <b v="0"/>
    <s v="theater/spaces"/>
    <n v="4.2435339894712751E-2"/>
    <s v="Not Funded"/>
    <n v="125.27027027027027"/>
    <x v="1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s v="USD"/>
    <n v="1411312250"/>
    <n v="1406128250"/>
    <b v="0"/>
    <x v="78"/>
    <b v="0"/>
    <s v="theater/spaces"/>
    <n v="0"/>
    <s v="Not Funded"/>
    <e v="#DIV/0!"/>
    <x v="1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x v="11"/>
    <s v="SEK"/>
    <n v="1465123427"/>
    <n v="1462531427"/>
    <b v="0"/>
    <x v="29"/>
    <b v="0"/>
    <s v="theater/spaces"/>
    <n v="0.03"/>
    <s v="Not Funded"/>
    <n v="300"/>
    <x v="1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x v="2"/>
    <s v="US"/>
    <x v="0"/>
    <s v="USD"/>
    <n v="1427890925"/>
    <n v="1426681325"/>
    <b v="0"/>
    <x v="73"/>
    <b v="0"/>
    <s v="theater/spaces"/>
    <n v="0.57333333333333336"/>
    <s v="Not Funded"/>
    <n v="43"/>
    <x v="1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s v="GB"/>
    <x v="1"/>
    <s v="GBP"/>
    <n v="1464354720"/>
    <n v="1463648360"/>
    <b v="0"/>
    <x v="29"/>
    <b v="0"/>
    <s v="theater/spaces"/>
    <n v="1E-3"/>
    <s v="Not Funded"/>
    <n v="1"/>
    <x v="1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x v="2"/>
    <s v="SE"/>
    <x v="11"/>
    <s v="SEK"/>
    <n v="1467473723"/>
    <n v="1465832123"/>
    <b v="0"/>
    <x v="84"/>
    <b v="0"/>
    <s v="theater/spaces"/>
    <n v="3.0999999999999999E-3"/>
    <s v="Not Funded"/>
    <n v="775"/>
    <x v="1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s v="USD"/>
    <n v="1427414732"/>
    <n v="1424826332"/>
    <b v="0"/>
    <x v="29"/>
    <b v="0"/>
    <s v="theater/spaces"/>
    <n v="5.0000000000000001E-4"/>
    <s v="Not Funded"/>
    <n v="5"/>
    <x v="1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x v="9"/>
    <s v="EUR"/>
    <n v="1462484196"/>
    <n v="1457303796"/>
    <b v="0"/>
    <x v="73"/>
    <b v="0"/>
    <s v="theater/spaces"/>
    <n v="9.8461538461538464E-5"/>
    <s v="Not Funded"/>
    <n v="12.8"/>
    <x v="1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s v="CAD"/>
    <n v="1411748335"/>
    <n v="1406564335"/>
    <b v="0"/>
    <x v="29"/>
    <b v="0"/>
    <s v="theater/spaces"/>
    <n v="6.6666666666666671E-3"/>
    <s v="Not Funded"/>
    <n v="10"/>
    <x v="1"/>
    <s v="spaces"/>
    <x v="3115"/>
    <x v="3121"/>
  </r>
  <r>
    <n v="3122"/>
    <s v="be back soon (Canceled)"/>
    <s v="cancelled until further notice"/>
    <n v="199"/>
    <n v="116"/>
    <x v="1"/>
    <s v="US"/>
    <x v="0"/>
    <s v="USD"/>
    <n v="1478733732"/>
    <n v="1478298132"/>
    <b v="0"/>
    <x v="84"/>
    <b v="0"/>
    <s v="theater/spaces"/>
    <n v="0.58291457286432158"/>
    <s v="Not Funded"/>
    <n v="58"/>
    <x v="1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s v="USD"/>
    <n v="1468108198"/>
    <n v="1465516198"/>
    <b v="0"/>
    <x v="493"/>
    <b v="0"/>
    <s v="theater/spaces"/>
    <n v="0.68153600000000003"/>
    <s v="Not Funded"/>
    <n v="244.80459770114942"/>
    <x v="1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s v="USD"/>
    <n v="1422902601"/>
    <n v="1417718601"/>
    <b v="0"/>
    <x v="80"/>
    <b v="0"/>
    <s v="theater/spaces"/>
    <n v="3.2499999999999997E-5"/>
    <s v="Not Funded"/>
    <n v="6.5"/>
    <x v="1"/>
    <s v="spaces"/>
    <x v="3118"/>
    <x v="3124"/>
  </r>
  <r>
    <n v="3125"/>
    <s v="N/A (Canceled)"/>
    <s v="N/A"/>
    <n v="1500000"/>
    <n v="0"/>
    <x v="1"/>
    <s v="US"/>
    <x v="0"/>
    <s v="USD"/>
    <n v="1452142672"/>
    <n v="1449550672"/>
    <b v="0"/>
    <x v="78"/>
    <b v="0"/>
    <s v="theater/spaces"/>
    <n v="0"/>
    <s v="Not Funded"/>
    <e v="#DIV/0!"/>
    <x v="1"/>
    <s v="spaces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s v="USD"/>
    <n v="1459121162"/>
    <n v="1456532762"/>
    <b v="0"/>
    <x v="57"/>
    <b v="0"/>
    <s v="theater/spaces"/>
    <n v="4.1599999999999998E-2"/>
    <s v="Not Funded"/>
    <n v="61.176470588235297"/>
    <x v="1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s v="USD"/>
    <n v="1425242029"/>
    <n v="1422650029"/>
    <b v="0"/>
    <x v="78"/>
    <b v="0"/>
    <s v="theater/spaces"/>
    <n v="0"/>
    <s v="Not Funded"/>
    <e v="#DIV/0!"/>
    <x v="1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s v="USD"/>
    <n v="1489690141"/>
    <n v="1487101741"/>
    <b v="0"/>
    <x v="27"/>
    <b v="0"/>
    <s v="theater/plays"/>
    <n v="1.0860666666666667"/>
    <s v="Funded"/>
    <n v="139.23931623931625"/>
    <x v="1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s v="USD"/>
    <n v="1492542819"/>
    <n v="1489090419"/>
    <b v="0"/>
    <x v="29"/>
    <b v="0"/>
    <s v="theater/plays"/>
    <n v="8.0000000000000002E-3"/>
    <s v="Not Funded"/>
    <n v="10"/>
    <x v="1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x v="3"/>
    <s v="US"/>
    <x v="0"/>
    <s v="USD"/>
    <n v="1492145940"/>
    <n v="1489504916"/>
    <b v="0"/>
    <x v="80"/>
    <b v="0"/>
    <s v="theater/plays"/>
    <n v="3.7499999999999999E-2"/>
    <s v="Not Funded"/>
    <n v="93.75"/>
    <x v="1"/>
    <s v="plays"/>
    <x v="3124"/>
    <x v="3130"/>
  </r>
  <r>
    <n v="3131"/>
    <s v="SNAKE EYES"/>
    <s v="A Staged Reading of &quot;Snake Eyes,&quot; a new play by Alex Rafala"/>
    <n v="4100"/>
    <n v="645"/>
    <x v="3"/>
    <s v="US"/>
    <x v="0"/>
    <s v="USD"/>
    <n v="1491656045"/>
    <n v="1489067645"/>
    <b v="0"/>
    <x v="8"/>
    <b v="0"/>
    <s v="theater/plays"/>
    <n v="0.15731707317073171"/>
    <s v="Not Funded"/>
    <n v="53.75"/>
    <x v="1"/>
    <s v="plays"/>
    <x v="3125"/>
    <x v="3131"/>
  </r>
  <r>
    <n v="3132"/>
    <s v="A Bite of a Snake Play"/>
    <s v="Smells Like Money, Drips Like Honey, Taste Like Mocha, Better Run AWAY"/>
    <n v="30000"/>
    <n v="10"/>
    <x v="3"/>
    <s v="US"/>
    <x v="0"/>
    <s v="USD"/>
    <n v="1492759460"/>
    <n v="1487579060"/>
    <b v="0"/>
    <x v="29"/>
    <b v="0"/>
    <s v="theater/plays"/>
    <n v="3.3333333333333332E-4"/>
    <s v="Not Funded"/>
    <n v="10"/>
    <x v="1"/>
    <s v="plays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s v="GBP"/>
    <n v="1490358834"/>
    <n v="1487770434"/>
    <b v="0"/>
    <x v="38"/>
    <b v="0"/>
    <s v="theater/plays"/>
    <n v="1.08"/>
    <s v="Funded"/>
    <n v="33.75"/>
    <x v="1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s v="GBP"/>
    <n v="1490631419"/>
    <n v="1488820619"/>
    <b v="0"/>
    <x v="8"/>
    <b v="0"/>
    <s v="theater/plays"/>
    <n v="0.22500000000000001"/>
    <s v="Not Funded"/>
    <n v="18.75"/>
    <x v="1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s v="USD"/>
    <n v="1491277121"/>
    <n v="1489376321"/>
    <b v="0"/>
    <x v="63"/>
    <b v="0"/>
    <s v="theater/plays"/>
    <n v="0.20849420849420849"/>
    <s v="Not Funded"/>
    <n v="23.142857142857142"/>
    <x v="1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s v="GBP"/>
    <n v="1491001140"/>
    <n v="1487847954"/>
    <b v="0"/>
    <x v="19"/>
    <b v="0"/>
    <s v="theater/plays"/>
    <n v="1.278"/>
    <s v="Funded"/>
    <n v="29.045454545454547"/>
    <x v="1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s v="USD"/>
    <n v="1493838720"/>
    <n v="1489439669"/>
    <b v="0"/>
    <x v="29"/>
    <b v="0"/>
    <s v="theater/plays"/>
    <n v="3.3333333333333333E-2"/>
    <s v="Not Funded"/>
    <n v="50"/>
    <x v="1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s v="GBP"/>
    <n v="1491233407"/>
    <n v="1489591807"/>
    <b v="0"/>
    <x v="78"/>
    <b v="0"/>
    <s v="theater/plays"/>
    <n v="0"/>
    <s v="Not Funded"/>
    <e v="#DIV/0!"/>
    <x v="1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4"/>
    <s v="MXN"/>
    <n v="1490416380"/>
    <n v="1487485760"/>
    <b v="0"/>
    <x v="79"/>
    <b v="0"/>
    <s v="theater/plays"/>
    <n v="5.3999999999999999E-2"/>
    <s v="Not Funded"/>
    <n v="450"/>
    <x v="1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6"/>
    <s v="EUR"/>
    <n v="1491581703"/>
    <n v="1488993303"/>
    <b v="0"/>
    <x v="80"/>
    <b v="0"/>
    <s v="theater/plays"/>
    <n v="9.5999999999999992E-3"/>
    <s v="Not Funded"/>
    <n v="24"/>
    <x v="1"/>
    <s v="plays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9"/>
    <s v="EUR"/>
    <n v="1492372800"/>
    <n v="1488823488"/>
    <b v="0"/>
    <x v="22"/>
    <b v="0"/>
    <s v="theater/plays"/>
    <n v="0.51600000000000001"/>
    <s v="Not Funded"/>
    <n v="32.25"/>
    <x v="1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s v="GBP"/>
    <n v="1489922339"/>
    <n v="1487333939"/>
    <b v="0"/>
    <x v="83"/>
    <b v="0"/>
    <s v="theater/plays"/>
    <n v="1.6363636363636365E-2"/>
    <s v="Not Funded"/>
    <n v="15"/>
    <x v="1"/>
    <s v="plays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s v="GBP"/>
    <n v="1491726956"/>
    <n v="1489480556"/>
    <b v="0"/>
    <x v="78"/>
    <b v="0"/>
    <s v="theater/plays"/>
    <n v="0"/>
    <s v="Not Funded"/>
    <e v="#DIV/0!"/>
    <x v="1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s v="USD"/>
    <n v="1489903200"/>
    <n v="1488459307"/>
    <b v="0"/>
    <x v="209"/>
    <b v="0"/>
    <s v="theater/plays"/>
    <n v="0.754"/>
    <s v="Not Funded"/>
    <n v="251.33333333333334"/>
    <x v="1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s v="US"/>
    <x v="0"/>
    <s v="USD"/>
    <n v="1490659134"/>
    <n v="1485478734"/>
    <b v="0"/>
    <x v="78"/>
    <b v="0"/>
    <s v="theater/plays"/>
    <n v="0"/>
    <s v="Not Funded"/>
    <e v="#DIV/0!"/>
    <x v="1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x v="14"/>
    <s v="MXN"/>
    <n v="1492356166"/>
    <n v="1488471766"/>
    <b v="0"/>
    <x v="8"/>
    <b v="0"/>
    <s v="theater/plays"/>
    <n v="0.105"/>
    <s v="Not Funded"/>
    <n v="437.5"/>
    <x v="1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s v="USD"/>
    <n v="1415319355"/>
    <n v="1411859755"/>
    <b v="1"/>
    <x v="496"/>
    <b v="1"/>
    <s v="theater/plays"/>
    <n v="1.1752499999999999"/>
    <s v="Funded"/>
    <n v="110.35211267605634"/>
    <x v="1"/>
    <s v="plays"/>
    <x v="3141"/>
    <x v="3147"/>
  </r>
  <r>
    <n v="3148"/>
    <s v="The Aurora Project: A Sci-Fi Epic by Bella Poynton"/>
    <s v="Help fund The Aurora Project, an immersive science fiction epic."/>
    <n v="1800"/>
    <n v="2361"/>
    <x v="0"/>
    <s v="US"/>
    <x v="0"/>
    <s v="USD"/>
    <n v="1412136000"/>
    <n v="1410278284"/>
    <b v="1"/>
    <x v="7"/>
    <b v="1"/>
    <s v="theater/plays"/>
    <n v="1.3116666666666668"/>
    <s v="Funded"/>
    <n v="41.421052631578945"/>
    <x v="1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s v="USD"/>
    <n v="1354845600"/>
    <n v="1352766300"/>
    <b v="1"/>
    <x v="20"/>
    <b v="1"/>
    <s v="theater/plays"/>
    <n v="1.04"/>
    <s v="Funded"/>
    <n v="52"/>
    <x v="1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s v="USD"/>
    <n v="1295928000"/>
    <n v="1288160403"/>
    <b v="1"/>
    <x v="201"/>
    <b v="1"/>
    <s v="theater/plays"/>
    <n v="1.01"/>
    <s v="Funded"/>
    <n v="33.990384615384613"/>
    <x v="1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s v="USD"/>
    <n v="1410379774"/>
    <n v="1407787774"/>
    <b v="1"/>
    <x v="69"/>
    <b v="1"/>
    <s v="theater/plays"/>
    <n v="1.004"/>
    <s v="Funded"/>
    <n v="103.35294117647059"/>
    <x v="1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s v="GBP"/>
    <n v="1383425367"/>
    <n v="1380833367"/>
    <b v="1"/>
    <x v="85"/>
    <b v="1"/>
    <s v="theater/plays"/>
    <n v="1.0595454545454546"/>
    <s v="Funded"/>
    <n v="34.791044776119406"/>
    <x v="1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x v="0"/>
    <s v="USD"/>
    <n v="1304225940"/>
    <n v="1301542937"/>
    <b v="1"/>
    <x v="198"/>
    <b v="1"/>
    <s v="theater/plays"/>
    <n v="3.3558333333333334"/>
    <s v="Funded"/>
    <n v="41.773858921161825"/>
    <x v="1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s v="USD"/>
    <n v="1333310458"/>
    <n v="1330722058"/>
    <b v="1"/>
    <x v="252"/>
    <b v="1"/>
    <s v="theater/plays"/>
    <n v="1.1292857142857142"/>
    <s v="Funded"/>
    <n v="64.268292682926827"/>
    <x v="1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s v="GBP"/>
    <n v="1356004725"/>
    <n v="1353412725"/>
    <b v="1"/>
    <x v="177"/>
    <b v="1"/>
    <s v="theater/plays"/>
    <n v="1.885046"/>
    <s v="Funded"/>
    <n v="31.209370860927152"/>
    <x v="1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s v="USD"/>
    <n v="1338591144"/>
    <n v="1335567144"/>
    <b v="1"/>
    <x v="30"/>
    <b v="1"/>
    <s v="theater/plays"/>
    <n v="1.0181818181818181"/>
    <s v="Funded"/>
    <n v="62.921348314606739"/>
    <x v="1"/>
    <s v="plays"/>
    <x v="3150"/>
    <x v="3156"/>
  </r>
  <r>
    <n v="3157"/>
    <s v="Summer FourPlay"/>
    <s v="Four Directors.  Four One Acts.  Four Genres.  For You."/>
    <n v="4000"/>
    <n v="4040"/>
    <x v="0"/>
    <s v="US"/>
    <x v="0"/>
    <s v="USD"/>
    <n v="1405746000"/>
    <n v="1404932105"/>
    <b v="1"/>
    <x v="14"/>
    <b v="1"/>
    <s v="theater/plays"/>
    <n v="1.01"/>
    <s v="Funded"/>
    <n v="98.536585365853654"/>
    <x v="1"/>
    <s v="plays"/>
    <x v="3151"/>
    <x v="3157"/>
  </r>
  <r>
    <n v="3158"/>
    <s v="Nursery Crimes"/>
    <s v="A 40s crime-noir play using nursery rhyme characters."/>
    <n v="5000"/>
    <n v="5700"/>
    <x v="0"/>
    <s v="US"/>
    <x v="0"/>
    <s v="USD"/>
    <n v="1374523752"/>
    <n v="1371931752"/>
    <b v="1"/>
    <x v="50"/>
    <b v="1"/>
    <s v="theater/plays"/>
    <n v="1.1399999999999999"/>
    <s v="Funded"/>
    <n v="82.608695652173907"/>
    <x v="1"/>
    <s v="plays"/>
    <x v="3152"/>
    <x v="3158"/>
  </r>
  <r>
    <n v="3159"/>
    <s v="Waxwing: A New Play"/>
    <s v="WAXWING is an exciting new world premiere of mythic (perhaps even apocalyptic!) proportions."/>
    <n v="1500"/>
    <n v="2002.22"/>
    <x v="0"/>
    <s v="US"/>
    <x v="0"/>
    <s v="USD"/>
    <n v="1326927600"/>
    <n v="1323221761"/>
    <b v="1"/>
    <x v="47"/>
    <b v="1"/>
    <s v="theater/plays"/>
    <n v="1.3348133333333334"/>
    <s v="Funded"/>
    <n v="38.504230769230773"/>
    <x v="1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s v="USD"/>
    <n v="1407905940"/>
    <n v="1405923687"/>
    <b v="1"/>
    <x v="7"/>
    <b v="1"/>
    <s v="theater/plays"/>
    <n v="1.0153333333333334"/>
    <s v="Funded"/>
    <n v="80.15789473684211"/>
    <x v="1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s v="GBP"/>
    <n v="1413377522"/>
    <n v="1410785522"/>
    <b v="1"/>
    <x v="142"/>
    <b v="1"/>
    <s v="theater/plays"/>
    <n v="1.0509999999999999"/>
    <s v="Funded"/>
    <n v="28.405405405405407"/>
    <x v="1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s v="USD"/>
    <n v="1404698400"/>
    <n v="1402331262"/>
    <b v="1"/>
    <x v="287"/>
    <b v="1"/>
    <s v="theater/plays"/>
    <n v="1.2715000000000001"/>
    <s v="Funded"/>
    <n v="80.730158730158735"/>
    <x v="1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s v="USD"/>
    <n v="1402855525"/>
    <n v="1400263525"/>
    <b v="1"/>
    <x v="250"/>
    <b v="1"/>
    <s v="theater/plays"/>
    <n v="1.1115384615384616"/>
    <s v="Funded"/>
    <n v="200.69444444444446"/>
    <x v="1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s v="USD"/>
    <n v="1402341615"/>
    <n v="1399490415"/>
    <b v="1"/>
    <x v="26"/>
    <b v="1"/>
    <s v="theater/plays"/>
    <n v="1.0676000000000001"/>
    <s v="Funded"/>
    <n v="37.591549295774648"/>
    <x v="1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s v="USD"/>
    <n v="1304395140"/>
    <n v="1302493760"/>
    <b v="1"/>
    <x v="64"/>
    <b v="1"/>
    <s v="theater/plays"/>
    <n v="1.6266666666666667"/>
    <s v="Funded"/>
    <n v="58.095238095238095"/>
    <x v="1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s v="USD"/>
    <n v="1416988740"/>
    <n v="1414514153"/>
    <b v="1"/>
    <x v="497"/>
    <b v="1"/>
    <s v="theater/plays"/>
    <n v="1.6022808571428573"/>
    <s v="Funded"/>
    <n v="60.300892473118282"/>
    <x v="1"/>
    <s v="plays"/>
    <x v="3159"/>
    <x v="3166"/>
  </r>
  <r>
    <n v="3167"/>
    <s v="Destiny is Judd Nelson: a new play at FringeNYC"/>
    <s v="What is destiny? Explore it with us this August at FringeNYC."/>
    <n v="3000"/>
    <n v="3485"/>
    <x v="0"/>
    <s v="US"/>
    <x v="0"/>
    <s v="USD"/>
    <n v="1406952781"/>
    <n v="1405743181"/>
    <b v="1"/>
    <x v="165"/>
    <b v="1"/>
    <s v="theater/plays"/>
    <n v="1.1616666666666666"/>
    <s v="Funded"/>
    <n v="63.363636363636367"/>
    <x v="1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s v="USD"/>
    <n v="1402696800"/>
    <n v="1399948353"/>
    <b v="1"/>
    <x v="42"/>
    <b v="1"/>
    <s v="theater/plays"/>
    <n v="1.242"/>
    <s v="Funded"/>
    <n v="50.901639344262293"/>
    <x v="1"/>
    <s v="plays"/>
    <x v="3161"/>
    <x v="3168"/>
  </r>
  <r>
    <n v="3169"/>
    <s v="The Window"/>
    <s v="We're bringing The Window to the Cherry Lane Theater in January 2014."/>
    <n v="8000"/>
    <n v="8241"/>
    <x v="0"/>
    <s v="US"/>
    <x v="0"/>
    <s v="USD"/>
    <n v="1386910740"/>
    <n v="1384364561"/>
    <b v="1"/>
    <x v="141"/>
    <b v="1"/>
    <s v="theater/plays"/>
    <n v="1.030125"/>
    <s v="Funded"/>
    <n v="100.5"/>
    <x v="1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s v="USD"/>
    <n v="1404273600"/>
    <n v="1401414944"/>
    <b v="1"/>
    <x v="26"/>
    <b v="1"/>
    <s v="theater/plays"/>
    <n v="1.1225000000000001"/>
    <s v="Funded"/>
    <n v="31.619718309859156"/>
    <x v="1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s v="GBP"/>
    <n v="1462545358"/>
    <n v="1459953358"/>
    <b v="1"/>
    <x v="27"/>
    <b v="1"/>
    <s v="theater/plays"/>
    <n v="1.0881428571428571"/>
    <s v="Funded"/>
    <n v="65.102564102564102"/>
    <x v="1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s v="USD"/>
    <n v="1329240668"/>
    <n v="1326648668"/>
    <b v="1"/>
    <x v="60"/>
    <b v="1"/>
    <s v="theater/plays"/>
    <n v="1.1499999999999999"/>
    <s v="Funded"/>
    <n v="79.310344827586206"/>
    <x v="1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s v="USD"/>
    <n v="1411765492"/>
    <n v="1409173492"/>
    <b v="1"/>
    <x v="142"/>
    <b v="1"/>
    <s v="theater/plays"/>
    <n v="1.03"/>
    <s v="Funded"/>
    <n v="139.18918918918919"/>
    <x v="1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s v="USD"/>
    <n v="1408999508"/>
    <n v="1407789908"/>
    <b v="1"/>
    <x v="23"/>
    <b v="1"/>
    <s v="theater/plays"/>
    <n v="1.0113333333333334"/>
    <s v="Funded"/>
    <n v="131.91304347826087"/>
    <x v="1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s v="USD"/>
    <n v="1297977427"/>
    <n v="1292793427"/>
    <b v="1"/>
    <x v="65"/>
    <b v="1"/>
    <s v="theater/plays"/>
    <n v="1.0955999999999999"/>
    <s v="Funded"/>
    <n v="91.3"/>
    <x v="1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s v="USD"/>
    <n v="1376838000"/>
    <n v="1374531631"/>
    <b v="1"/>
    <x v="165"/>
    <b v="1"/>
    <s v="theater/plays"/>
    <n v="1.148421052631579"/>
    <s v="Funded"/>
    <n v="39.672727272727272"/>
    <x v="1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s v="USD"/>
    <n v="1403366409"/>
    <n v="1400774409"/>
    <b v="1"/>
    <x v="13"/>
    <b v="1"/>
    <s v="theater/plays"/>
    <n v="1.1739999999999999"/>
    <s v="Funded"/>
    <n v="57.549019607843135"/>
    <x v="1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s v="GBP"/>
    <n v="1405521075"/>
    <n v="1402929075"/>
    <b v="1"/>
    <x v="76"/>
    <b v="1"/>
    <s v="theater/plays"/>
    <n v="1.7173333333333334"/>
    <s v="Funded"/>
    <n v="33.025641025641029"/>
    <x v="1"/>
    <s v="plays"/>
    <x v="3171"/>
    <x v="3178"/>
  </r>
  <r>
    <n v="3179"/>
    <s v="I Do Wonder"/>
    <s v="A Sci-fi play in several vignettes that will narrate an alternate history in the mid-20th century."/>
    <n v="4200"/>
    <n v="4794.82"/>
    <x v="0"/>
    <s v="US"/>
    <x v="0"/>
    <s v="USD"/>
    <n v="1367859071"/>
    <n v="1365699071"/>
    <b v="1"/>
    <x v="95"/>
    <b v="1"/>
    <s v="theater/plays"/>
    <n v="1.1416238095238094"/>
    <s v="Funded"/>
    <n v="77.335806451612896"/>
    <x v="1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s v="GBP"/>
    <n v="1403258049"/>
    <n v="1400666049"/>
    <b v="1"/>
    <x v="43"/>
    <b v="1"/>
    <s v="theater/plays"/>
    <n v="1.1975"/>
    <s v="Funded"/>
    <n v="31.933333333333334"/>
    <x v="1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s v="GBP"/>
    <n v="1402848000"/>
    <n v="1400570787"/>
    <b v="1"/>
    <x v="41"/>
    <b v="1"/>
    <s v="theater/plays"/>
    <n v="1.0900000000000001"/>
    <s v="Funded"/>
    <n v="36.333333333333336"/>
    <x v="1"/>
    <s v="plays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s v="USD"/>
    <n v="1328029200"/>
    <n v="1323211621"/>
    <b v="1"/>
    <x v="299"/>
    <b v="1"/>
    <s v="theater/plays"/>
    <n v="1.0088571428571429"/>
    <s v="Funded"/>
    <n v="46.768211920529801"/>
    <x v="1"/>
    <s v="plays"/>
    <x v="3175"/>
    <x v="3182"/>
  </r>
  <r>
    <n v="3183"/>
    <s v="The Seagull on The River"/>
    <s v="Anton Chekhov's The Seagull. An outdoor Amphitheater in Manhattan. Trees. A River. Daybreak."/>
    <n v="2500"/>
    <n v="2725"/>
    <x v="0"/>
    <s v="US"/>
    <x v="0"/>
    <s v="USD"/>
    <n v="1377284669"/>
    <n v="1375729469"/>
    <b v="1"/>
    <x v="32"/>
    <b v="1"/>
    <s v="theater/plays"/>
    <n v="1.0900000000000001"/>
    <s v="Funded"/>
    <n v="40.073529411764703"/>
    <x v="1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x v="0"/>
    <s v="USD"/>
    <n v="1404258631"/>
    <n v="1401666631"/>
    <b v="1"/>
    <x v="67"/>
    <b v="1"/>
    <s v="theater/plays"/>
    <n v="1.0720930232558139"/>
    <s v="Funded"/>
    <n v="100.21739130434783"/>
    <x v="1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s v="GBP"/>
    <n v="1405553241"/>
    <n v="1404948441"/>
    <b v="1"/>
    <x v="54"/>
    <b v="1"/>
    <s v="theater/plays"/>
    <n v="1"/>
    <s v="Funded"/>
    <n v="41.666666666666664"/>
    <x v="1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s v="GBP"/>
    <n v="1410901200"/>
    <n v="1408313438"/>
    <b v="1"/>
    <x v="16"/>
    <b v="1"/>
    <s v="theater/plays"/>
    <n v="1.0218750000000001"/>
    <s v="Funded"/>
    <n v="46.714285714285715"/>
    <x v="1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s v="USD"/>
    <n v="1407167973"/>
    <n v="1405439973"/>
    <b v="1"/>
    <x v="138"/>
    <b v="1"/>
    <s v="theater/plays"/>
    <n v="1.1629333333333334"/>
    <s v="Funded"/>
    <n v="71.491803278688522"/>
    <x v="1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s v="GBP"/>
    <n v="1433930302"/>
    <n v="1432115902"/>
    <b v="0"/>
    <x v="82"/>
    <b v="0"/>
    <s v="theater/musical"/>
    <n v="0.65"/>
    <s v="Not Funded"/>
    <n v="14.444444444444445"/>
    <x v="1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11"/>
    <s v="SEK"/>
    <n v="1432455532"/>
    <n v="1429863532"/>
    <b v="0"/>
    <x v="10"/>
    <b v="0"/>
    <s v="theater/musical"/>
    <n v="0.12327272727272727"/>
    <s v="Not Funded"/>
    <n v="356.84210526315792"/>
    <x v="1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s v="CAD"/>
    <n v="1481258275"/>
    <n v="1478662675"/>
    <b v="0"/>
    <x v="78"/>
    <b v="0"/>
    <s v="theater/musical"/>
    <n v="0"/>
    <s v="Not Funded"/>
    <e v="#DIV/0!"/>
    <x v="1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s v="USD"/>
    <n v="1471370869"/>
    <n v="1466186869"/>
    <b v="0"/>
    <x v="80"/>
    <b v="0"/>
    <s v="theater/musical"/>
    <n v="4.0266666666666666E-2"/>
    <s v="Not Funded"/>
    <n v="37.75"/>
    <x v="1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s v="GBP"/>
    <n v="1425160800"/>
    <n v="1421274859"/>
    <b v="0"/>
    <x v="22"/>
    <b v="0"/>
    <s v="theater/musical"/>
    <n v="1.0200000000000001E-2"/>
    <s v="Not Funded"/>
    <n v="12.75"/>
    <x v="1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s v="GBP"/>
    <n v="1424474056"/>
    <n v="1420586056"/>
    <b v="0"/>
    <x v="54"/>
    <b v="0"/>
    <s v="theater/musical"/>
    <n v="0.1174"/>
    <s v="Not Funded"/>
    <n v="24.458333333333332"/>
    <x v="1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s v="USD"/>
    <n v="1437960598"/>
    <n v="1435368598"/>
    <b v="0"/>
    <x v="78"/>
    <b v="0"/>
    <s v="theater/musical"/>
    <n v="0"/>
    <s v="Not Funded"/>
    <e v="#DIV/0!"/>
    <x v="1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s v="USD"/>
    <n v="1423750542"/>
    <n v="1421158542"/>
    <b v="0"/>
    <x v="70"/>
    <b v="0"/>
    <s v="theater/musical"/>
    <n v="0.59142857142857141"/>
    <s v="Not Funded"/>
    <n v="53.07692307692308"/>
    <x v="1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s v="USD"/>
    <n v="1438437600"/>
    <n v="1433254875"/>
    <b v="0"/>
    <x v="79"/>
    <b v="0"/>
    <s v="theater/musical"/>
    <n v="5.9999999999999995E-4"/>
    <s v="Not Funded"/>
    <n v="300"/>
    <x v="1"/>
    <s v="musical"/>
    <x v="3189"/>
    <x v="3196"/>
  </r>
  <r>
    <n v="3197"/>
    <s v="Mirror, mirror on the wall"/>
    <s v="This years most important stage project for young artists in our region. www.ungespor.no"/>
    <n v="10000"/>
    <n v="1145"/>
    <x v="2"/>
    <s v="NO"/>
    <x v="10"/>
    <s v="NOK"/>
    <n v="1423050618"/>
    <n v="1420458618"/>
    <b v="0"/>
    <x v="80"/>
    <b v="0"/>
    <s v="theater/musical"/>
    <n v="0.1145"/>
    <s v="Not Funded"/>
    <n v="286.25"/>
    <x v="1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8"/>
    <s v="DKK"/>
    <n v="1424081477"/>
    <n v="1420798277"/>
    <b v="0"/>
    <x v="83"/>
    <b v="0"/>
    <s v="theater/musical"/>
    <n v="3.6666666666666666E-3"/>
    <s v="Not Funded"/>
    <n v="36.666666666666664"/>
    <x v="1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s v="USD"/>
    <n v="1410037200"/>
    <n v="1407435418"/>
    <b v="0"/>
    <x v="28"/>
    <b v="0"/>
    <s v="theater/musical"/>
    <n v="0.52159999999999995"/>
    <s v="Not Funded"/>
    <n v="49.20754716981132"/>
    <x v="1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s v="USD"/>
    <n v="1461994440"/>
    <n v="1459410101"/>
    <b v="0"/>
    <x v="29"/>
    <b v="0"/>
    <s v="theater/musical"/>
    <n v="2.0000000000000002E-5"/>
    <s v="Not Funded"/>
    <n v="1"/>
    <x v="1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s v="GBP"/>
    <n v="1409509477"/>
    <n v="1407695077"/>
    <b v="0"/>
    <x v="84"/>
    <b v="0"/>
    <s v="theater/musical"/>
    <n v="1.2500000000000001E-2"/>
    <s v="Not Funded"/>
    <n v="12.5"/>
    <x v="1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s v="USD"/>
    <n v="1450072740"/>
    <n v="1445027346"/>
    <b v="0"/>
    <x v="20"/>
    <b v="0"/>
    <s v="theater/musical"/>
    <n v="0.54520000000000002"/>
    <s v="Not Funded"/>
    <n v="109.04"/>
    <x v="1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s v="USD"/>
    <n v="1443224622"/>
    <n v="1440632622"/>
    <b v="0"/>
    <x v="79"/>
    <b v="0"/>
    <s v="theater/musical"/>
    <n v="0.25"/>
    <s v="Not Funded"/>
    <n v="41.666666666666664"/>
    <x v="1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s v="USD"/>
    <n v="1437149640"/>
    <n v="1434558479"/>
    <b v="0"/>
    <x v="78"/>
    <b v="0"/>
    <s v="theater/musical"/>
    <n v="0"/>
    <s v="Not Funded"/>
    <e v="#DIV/0!"/>
    <x v="1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s v="GBP"/>
    <n v="1430470772"/>
    <n v="1427878772"/>
    <b v="0"/>
    <x v="8"/>
    <b v="0"/>
    <s v="theater/musical"/>
    <n v="3.4125000000000003E-2"/>
    <s v="Not Funded"/>
    <n v="22.75"/>
    <x v="1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s v="USD"/>
    <n v="1442644651"/>
    <n v="1440052651"/>
    <b v="0"/>
    <x v="78"/>
    <b v="0"/>
    <s v="theater/musical"/>
    <n v="0"/>
    <s v="Not Funded"/>
    <e v="#DIV/0!"/>
    <x v="1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s v="USD"/>
    <n v="1429767607"/>
    <n v="1424587207"/>
    <b v="0"/>
    <x v="17"/>
    <b v="0"/>
    <s v="theater/musical"/>
    <n v="0.46363636363636362"/>
    <s v="Not Funded"/>
    <n v="70.833333333333329"/>
    <x v="1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s v="USD"/>
    <n v="1406557877"/>
    <n v="1404743477"/>
    <b v="1"/>
    <x v="141"/>
    <b v="1"/>
    <s v="theater/plays"/>
    <n v="1.0349999999999999"/>
    <s v="Funded"/>
    <n v="63.109756097560975"/>
    <x v="1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s v="USD"/>
    <n v="1403305200"/>
    <n v="1400512658"/>
    <b v="1"/>
    <x v="334"/>
    <b v="1"/>
    <s v="theater/plays"/>
    <n v="1.1932315789473684"/>
    <s v="Funded"/>
    <n v="50.157964601769912"/>
    <x v="1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s v="USD"/>
    <n v="1338523140"/>
    <n v="1334442519"/>
    <b v="1"/>
    <x v="65"/>
    <b v="1"/>
    <s v="theater/plays"/>
    <n v="1.2576666666666667"/>
    <s v="Funded"/>
    <n v="62.883333333333333"/>
    <x v="1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s v="USD"/>
    <n v="1408068000"/>
    <n v="1405346680"/>
    <b v="1"/>
    <x v="498"/>
    <b v="1"/>
    <s v="theater/plays"/>
    <n v="1.1974347826086957"/>
    <s v="Funded"/>
    <n v="85.531055900621112"/>
    <x v="1"/>
    <s v="plays"/>
    <x v="3204"/>
    <x v="3211"/>
  </r>
  <r>
    <n v="3212"/>
    <s v="Campo Maldito"/>
    <s v="Help us bring our production of Campo Maldito to New York AND San Francisco!"/>
    <n v="4000"/>
    <n v="5050"/>
    <x v="0"/>
    <s v="US"/>
    <x v="0"/>
    <s v="USD"/>
    <n v="1407524751"/>
    <n v="1404932751"/>
    <b v="1"/>
    <x v="225"/>
    <b v="1"/>
    <s v="theater/plays"/>
    <n v="1.2625"/>
    <s v="Funded"/>
    <n v="53.723404255319146"/>
    <x v="1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s v="GBP"/>
    <n v="1437934759"/>
    <n v="1434478759"/>
    <b v="1"/>
    <x v="5"/>
    <b v="1"/>
    <s v="theater/plays"/>
    <n v="1.0011666666666668"/>
    <s v="Funded"/>
    <n v="127.80851063829788"/>
    <x v="1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s v="GBP"/>
    <n v="1452038100"/>
    <n v="1448823673"/>
    <b v="1"/>
    <x v="248"/>
    <b v="1"/>
    <s v="theater/plays"/>
    <n v="1.0213333333333334"/>
    <s v="Funded"/>
    <n v="106.57391304347826"/>
    <x v="1"/>
    <s v="plays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s v="USD"/>
    <n v="1441857540"/>
    <n v="1438617471"/>
    <b v="1"/>
    <x v="179"/>
    <b v="1"/>
    <s v="theater/plays"/>
    <n v="1.0035142857142858"/>
    <s v="Funded"/>
    <n v="262.11194029850748"/>
    <x v="1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s v="GBP"/>
    <n v="1436625000"/>
    <n v="1433934371"/>
    <b v="1"/>
    <x v="2"/>
    <b v="1"/>
    <s v="theater/plays"/>
    <n v="1.0004999999999999"/>
    <s v="Funded"/>
    <n v="57.171428571428571"/>
    <x v="1"/>
    <s v="plays"/>
    <x v="3209"/>
    <x v="3216"/>
  </r>
  <r>
    <n v="3217"/>
    <s v="Wake Up Call @ IRT Theater"/>
    <s v="Wake Up Call is a comedic play about a group of hotel employees working on Christmas Eve."/>
    <n v="4500"/>
    <n v="5221"/>
    <x v="0"/>
    <s v="US"/>
    <x v="0"/>
    <s v="USD"/>
    <n v="1478264784"/>
    <n v="1475672784"/>
    <b v="1"/>
    <x v="201"/>
    <b v="1"/>
    <s v="theater/plays"/>
    <n v="1.1602222222222223"/>
    <s v="Funded"/>
    <n v="50.20192307692308"/>
    <x v="1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s v="GBP"/>
    <n v="1419984000"/>
    <n v="1417132986"/>
    <b v="1"/>
    <x v="192"/>
    <b v="1"/>
    <s v="theater/plays"/>
    <n v="1.0209999999999999"/>
    <s v="Funded"/>
    <n v="66.586956521739125"/>
    <x v="1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s v="USD"/>
    <n v="1427063747"/>
    <n v="1424043347"/>
    <b v="1"/>
    <x v="46"/>
    <b v="1"/>
    <s v="theater/plays"/>
    <n v="1.0011000000000001"/>
    <s v="Funded"/>
    <n v="168.25210084033614"/>
    <x v="1"/>
    <s v="plays"/>
    <x v="3212"/>
    <x v="3219"/>
  </r>
  <r>
    <n v="3220"/>
    <s v="Burners"/>
    <s v="A sci-fi thriller for the stage opening March 10 in Los Angeles."/>
    <n v="15000"/>
    <n v="15126"/>
    <x v="0"/>
    <s v="US"/>
    <x v="0"/>
    <s v="USD"/>
    <n v="1489352400"/>
    <n v="1486411204"/>
    <b v="1"/>
    <x v="211"/>
    <b v="1"/>
    <s v="theater/plays"/>
    <n v="1.0084"/>
    <s v="Funded"/>
    <n v="256.37288135593218"/>
    <x v="1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s v="GBP"/>
    <n v="1436114603"/>
    <n v="1433090603"/>
    <b v="1"/>
    <x v="116"/>
    <b v="1"/>
    <s v="theater/plays"/>
    <n v="1.0342499999999999"/>
    <s v="Funded"/>
    <n v="36.610619469026545"/>
    <x v="1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s v="USD"/>
    <n v="1445722140"/>
    <n v="1443016697"/>
    <b v="1"/>
    <x v="87"/>
    <b v="1"/>
    <s v="theater/plays"/>
    <n v="1.248"/>
    <s v="Funded"/>
    <n v="37.142857142857146"/>
    <x v="1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s v="USD"/>
    <n v="1440100976"/>
    <n v="1437508976"/>
    <b v="1"/>
    <x v="142"/>
    <b v="1"/>
    <s v="theater/plays"/>
    <n v="1.0951612903225807"/>
    <s v="Funded"/>
    <n v="45.878378378378379"/>
    <x v="1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s v="USD"/>
    <n v="1484024400"/>
    <n v="1479932713"/>
    <b v="1"/>
    <x v="499"/>
    <b v="1"/>
    <s v="theater/plays"/>
    <n v="1.0203333333333333"/>
    <s v="Funded"/>
    <n v="141.71296296296296"/>
    <x v="1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s v="USD"/>
    <n v="1464987600"/>
    <n v="1463145938"/>
    <b v="1"/>
    <x v="70"/>
    <b v="1"/>
    <s v="theater/plays"/>
    <n v="1.0235000000000001"/>
    <s v="Funded"/>
    <n v="52.487179487179489"/>
    <x v="1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s v="GBP"/>
    <n v="1446213612"/>
    <n v="1443621612"/>
    <b v="1"/>
    <x v="64"/>
    <b v="1"/>
    <s v="theater/plays"/>
    <n v="1.0416666666666667"/>
    <s v="Funded"/>
    <n v="59.523809523809526"/>
    <x v="1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s v="GBP"/>
    <n v="1484687436"/>
    <n v="1482095436"/>
    <b v="0"/>
    <x v="209"/>
    <b v="1"/>
    <s v="theater/plays"/>
    <n v="1.25"/>
    <s v="Funded"/>
    <n v="50"/>
    <x v="1"/>
    <s v="plays"/>
    <x v="3220"/>
    <x v="3227"/>
  </r>
  <r>
    <n v="3228"/>
    <s v="Hear Me Roar: A Season of Powerful Women"/>
    <s v="A Season of Powerful Women. A Season of Defiance."/>
    <n v="7000"/>
    <n v="7164"/>
    <x v="0"/>
    <s v="US"/>
    <x v="0"/>
    <s v="USD"/>
    <n v="1450328340"/>
    <n v="1447606884"/>
    <b v="1"/>
    <x v="77"/>
    <b v="1"/>
    <s v="theater/plays"/>
    <n v="1.0234285714285714"/>
    <s v="Funded"/>
    <n v="193.62162162162161"/>
    <x v="1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s v="USD"/>
    <n v="1416470398"/>
    <n v="1413874798"/>
    <b v="1"/>
    <x v="91"/>
    <b v="1"/>
    <s v="theater/plays"/>
    <n v="1.0786500000000001"/>
    <s v="Funded"/>
    <n v="106.79702970297029"/>
    <x v="1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s v="USD"/>
    <n v="1412135940"/>
    <n v="1410840126"/>
    <b v="1"/>
    <x v="77"/>
    <b v="1"/>
    <s v="theater/plays"/>
    <n v="1.0988461538461538"/>
    <s v="Funded"/>
    <n v="77.21621621621621"/>
    <x v="1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s v="USD"/>
    <n v="1460846347"/>
    <n v="1458254347"/>
    <b v="0"/>
    <x v="33"/>
    <b v="1"/>
    <s v="theater/plays"/>
    <n v="1.61"/>
    <s v="Funded"/>
    <n v="57.5"/>
    <x v="1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s v="USD"/>
    <n v="1462334340"/>
    <n v="1459711917"/>
    <b v="1"/>
    <x v="55"/>
    <b v="1"/>
    <s v="theater/plays"/>
    <n v="1.3120000000000001"/>
    <s v="Funded"/>
    <n v="50.46153846153846"/>
    <x v="1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s v="US"/>
    <x v="0"/>
    <s v="USD"/>
    <n v="1488482355"/>
    <n v="1485890355"/>
    <b v="0"/>
    <x v="42"/>
    <b v="1"/>
    <s v="theater/plays"/>
    <n v="1.1879999999999999"/>
    <s v="Funded"/>
    <n v="97.377049180327873"/>
    <x v="1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s v="GBP"/>
    <n v="1485991860"/>
    <n v="1483124208"/>
    <b v="0"/>
    <x v="248"/>
    <b v="1"/>
    <s v="theater/plays"/>
    <n v="1.0039275000000001"/>
    <s v="Funded"/>
    <n v="34.91921739130435"/>
    <x v="1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s v="USD"/>
    <n v="1467361251"/>
    <n v="1464769251"/>
    <b v="1"/>
    <x v="331"/>
    <b v="1"/>
    <s v="theater/plays"/>
    <n v="1.0320666666666667"/>
    <s v="Funded"/>
    <n v="85.530386740331494"/>
    <x v="1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s v="USD"/>
    <n v="1482962433"/>
    <n v="1480370433"/>
    <b v="0"/>
    <x v="238"/>
    <b v="1"/>
    <s v="theater/plays"/>
    <n v="1.006"/>
    <s v="Funded"/>
    <n v="182.90909090909091"/>
    <x v="1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s v="USD"/>
    <n v="1443499140"/>
    <n v="1441452184"/>
    <b v="1"/>
    <x v="314"/>
    <b v="1"/>
    <s v="theater/plays"/>
    <n v="1.0078754285714286"/>
    <s v="Funded"/>
    <n v="131.13620817843866"/>
    <x v="1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s v="GBP"/>
    <n v="1435752898"/>
    <n v="1433160898"/>
    <b v="1"/>
    <x v="1"/>
    <b v="1"/>
    <s v="theater/plays"/>
    <n v="1.1232142857142857"/>
    <s v="Funded"/>
    <n v="39.810126582278478"/>
    <x v="1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s v="GBP"/>
    <n v="1445817540"/>
    <n v="1443665293"/>
    <b v="1"/>
    <x v="201"/>
    <b v="1"/>
    <s v="theater/plays"/>
    <n v="1.0591914022517912"/>
    <s v="Funded"/>
    <n v="59.701730769230764"/>
    <x v="1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s v="GBP"/>
    <n v="1487286000"/>
    <n v="1484843948"/>
    <b v="0"/>
    <x v="69"/>
    <b v="1"/>
    <s v="theater/plays"/>
    <n v="1.0056666666666667"/>
    <s v="Funded"/>
    <n v="88.735294117647058"/>
    <x v="1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s v="USD"/>
    <n v="1413269940"/>
    <n v="1410421670"/>
    <b v="1"/>
    <x v="157"/>
    <b v="1"/>
    <s v="theater/plays"/>
    <n v="1.1530588235294117"/>
    <s v="Funded"/>
    <n v="58.688622754491021"/>
    <x v="1"/>
    <s v="plays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s v="USD"/>
    <n v="1411150092"/>
    <n v="1408558092"/>
    <b v="1"/>
    <x v="275"/>
    <b v="1"/>
    <s v="theater/plays"/>
    <n v="1.273042"/>
    <s v="Funded"/>
    <n v="69.56513661202186"/>
    <x v="1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s v="USD"/>
    <n v="1444348800"/>
    <n v="1442283562"/>
    <b v="1"/>
    <x v="26"/>
    <b v="1"/>
    <s v="theater/plays"/>
    <n v="1.028375"/>
    <s v="Funded"/>
    <n v="115.87323943661971"/>
    <x v="1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s v="GBP"/>
    <n v="1480613982"/>
    <n v="1478018382"/>
    <b v="0"/>
    <x v="50"/>
    <b v="1"/>
    <s v="theater/plays"/>
    <n v="1.0293749999999999"/>
    <s v="Funded"/>
    <n v="23.869565217391305"/>
    <x v="1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s v="USD"/>
    <n v="1434074400"/>
    <n v="1431354258"/>
    <b v="0"/>
    <x v="500"/>
    <b v="1"/>
    <s v="theater/plays"/>
    <n v="1.043047619047619"/>
    <s v="Funded"/>
    <n v="81.125925925925927"/>
    <x v="1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s v="USD"/>
    <n v="1442030340"/>
    <n v="1439551200"/>
    <b v="1"/>
    <x v="189"/>
    <b v="1"/>
    <s v="theater/plays"/>
    <n v="1.1122000000000001"/>
    <s v="Funded"/>
    <n v="57.626943005181346"/>
    <x v="1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s v="GBP"/>
    <n v="1436696712"/>
    <n v="1434104712"/>
    <b v="1"/>
    <x v="7"/>
    <b v="1"/>
    <s v="theater/plays"/>
    <n v="1.0586"/>
    <s v="Funded"/>
    <n v="46.429824561403507"/>
    <x v="1"/>
    <s v="plays"/>
    <x v="3239"/>
    <x v="3247"/>
  </r>
  <r>
    <n v="3248"/>
    <s v="Honest Accomplice Theatre 2015-16 Season"/>
    <s v="Honest Accomplice Theatre produces theatre for social change."/>
    <n v="12000"/>
    <n v="12095"/>
    <x v="0"/>
    <s v="US"/>
    <x v="0"/>
    <s v="USD"/>
    <n v="1428178757"/>
    <n v="1425590357"/>
    <b v="1"/>
    <x v="452"/>
    <b v="1"/>
    <s v="theater/plays"/>
    <n v="1.0079166666666666"/>
    <s v="Funded"/>
    <n v="60.475000000000001"/>
    <x v="1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s v="USD"/>
    <n v="1434822914"/>
    <n v="1432230914"/>
    <b v="1"/>
    <x v="106"/>
    <b v="1"/>
    <s v="theater/plays"/>
    <n v="1.0492727272727274"/>
    <s v="Funded"/>
    <n v="65.579545454545453"/>
    <x v="1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s v="USD"/>
    <n v="1415213324"/>
    <n v="1412617724"/>
    <b v="1"/>
    <x v="496"/>
    <b v="1"/>
    <s v="theater/plays"/>
    <n v="1.01552"/>
    <s v="Funded"/>
    <n v="119.1924882629108"/>
    <x v="1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s v="USD"/>
    <n v="1434907966"/>
    <n v="1432315966"/>
    <b v="1"/>
    <x v="9"/>
    <b v="1"/>
    <s v="theater/plays"/>
    <n v="1.1073333333333333"/>
    <s v="Funded"/>
    <n v="83.05"/>
    <x v="1"/>
    <s v="plays"/>
    <x v="3243"/>
    <x v="3251"/>
  </r>
  <r>
    <n v="3252"/>
    <s v="Modern Love"/>
    <s v="How do we navigate the boundaries between friendship, sexual intimacy and obsessive desire?"/>
    <n v="2250"/>
    <n v="2876"/>
    <x v="0"/>
    <s v="GB"/>
    <x v="1"/>
    <s v="GBP"/>
    <n v="1473247240"/>
    <n v="1470655240"/>
    <b v="1"/>
    <x v="133"/>
    <b v="1"/>
    <s v="theater/plays"/>
    <n v="1.2782222222222221"/>
    <s v="Funded"/>
    <n v="57.52"/>
    <x v="1"/>
    <s v="plays"/>
    <x v="3244"/>
    <x v="3252"/>
  </r>
  <r>
    <n v="3253"/>
    <s v="EMPATHITRAX, a new play by Ana Nogueira"/>
    <s v="Can you ever truly feel what someone else is feeling?_x000a_Do you want to?"/>
    <n v="20000"/>
    <n v="20365"/>
    <x v="0"/>
    <s v="US"/>
    <x v="0"/>
    <s v="USD"/>
    <n v="1473306300"/>
    <n v="1471701028"/>
    <b v="1"/>
    <x v="248"/>
    <b v="1"/>
    <s v="theater/plays"/>
    <n v="1.0182500000000001"/>
    <s v="Funded"/>
    <n v="177.08695652173913"/>
    <x v="1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s v="GBP"/>
    <n v="1427331809"/>
    <n v="1424743409"/>
    <b v="1"/>
    <x v="153"/>
    <b v="1"/>
    <s v="theater/plays"/>
    <n v="1.012576923076923"/>
    <s v="Funded"/>
    <n v="70.771505376344081"/>
    <x v="1"/>
    <s v="plays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s v="GBP"/>
    <n v="1412706375"/>
    <n v="1410114375"/>
    <b v="1"/>
    <x v="59"/>
    <b v="1"/>
    <s v="theater/plays"/>
    <n v="1.75"/>
    <s v="Funded"/>
    <n v="29.166666666666668"/>
    <x v="1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s v="USD"/>
    <n v="1433995140"/>
    <n v="1432129577"/>
    <b v="1"/>
    <x v="282"/>
    <b v="1"/>
    <s v="theater/plays"/>
    <n v="1.2806"/>
    <s v="Funded"/>
    <n v="72.76136363636364"/>
    <x v="1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s v="GBP"/>
    <n v="1487769952"/>
    <n v="1485177952"/>
    <b v="0"/>
    <x v="14"/>
    <b v="1"/>
    <s v="theater/plays"/>
    <n v="1.0629949999999999"/>
    <s v="Funded"/>
    <n v="51.853414634146333"/>
    <x v="1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x v="0"/>
    <s v="USD"/>
    <n v="1420751861"/>
    <n v="1418159861"/>
    <b v="1"/>
    <x v="11"/>
    <b v="1"/>
    <s v="theater/plays"/>
    <n v="1.052142857142857"/>
    <s v="Funded"/>
    <n v="98.2"/>
    <x v="1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s v="USD"/>
    <n v="1475294340"/>
    <n v="1472753745"/>
    <b v="1"/>
    <x v="174"/>
    <b v="1"/>
    <s v="theater/plays"/>
    <n v="1.0616782608695652"/>
    <s v="Funded"/>
    <n v="251.7381443298969"/>
    <x v="1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s v="USD"/>
    <n v="1448903318"/>
    <n v="1445875718"/>
    <b v="1"/>
    <x v="196"/>
    <b v="1"/>
    <s v="theater/plays"/>
    <n v="1.0924"/>
    <s v="Funded"/>
    <n v="74.821917808219183"/>
    <x v="1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s v="USD"/>
    <n v="1437067476"/>
    <n v="1434475476"/>
    <b v="1"/>
    <x v="72"/>
    <b v="1"/>
    <s v="theater/plays"/>
    <n v="1.0045454545454546"/>
    <s v="Funded"/>
    <n v="67.65306122448979"/>
    <x v="1"/>
    <s v="plays"/>
    <x v="3253"/>
    <x v="3261"/>
  </r>
  <r>
    <n v="3262"/>
    <s v="Prison Boxing: A New Play by Leah Joki"/>
    <s v="A one-woman theatrical exploration of the prison system and its inhabitants."/>
    <n v="12200"/>
    <n v="12571"/>
    <x v="0"/>
    <s v="US"/>
    <x v="0"/>
    <s v="USD"/>
    <n v="1419220800"/>
    <n v="1416555262"/>
    <b v="1"/>
    <x v="179"/>
    <b v="1"/>
    <s v="theater/plays"/>
    <n v="1.0304098360655738"/>
    <s v="Funded"/>
    <n v="93.81343283582089"/>
    <x v="1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s v="USD"/>
    <n v="1446238800"/>
    <n v="1444220588"/>
    <b v="1"/>
    <x v="32"/>
    <b v="1"/>
    <s v="theater/plays"/>
    <n v="1.121664"/>
    <s v="Funded"/>
    <n v="41.237647058823526"/>
    <x v="1"/>
    <s v="plays"/>
    <x v="3255"/>
    <x v="3263"/>
  </r>
  <r>
    <n v="3264"/>
    <s v="Kapow-i GoGo at The PIT"/>
    <s v="The three part comedic saga of Kapow-i GoGo, who saves the world.  Again.  And again."/>
    <n v="2500"/>
    <n v="2575"/>
    <x v="0"/>
    <s v="US"/>
    <x v="0"/>
    <s v="USD"/>
    <n v="1422482400"/>
    <n v="1421089938"/>
    <b v="1"/>
    <x v="72"/>
    <b v="1"/>
    <s v="theater/plays"/>
    <n v="1.03"/>
    <s v="Funded"/>
    <n v="52.551020408163268"/>
    <x v="1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17"/>
    <s v="EUR"/>
    <n v="1449162000"/>
    <n v="1446570315"/>
    <b v="1"/>
    <x v="287"/>
    <b v="1"/>
    <s v="theater/plays"/>
    <n v="1.64"/>
    <s v="Funded"/>
    <n v="70.285714285714292"/>
    <x v="1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x v="0"/>
    <s v="US"/>
    <x v="0"/>
    <s v="USD"/>
    <n v="1434142800"/>
    <n v="1431435122"/>
    <b v="1"/>
    <x v="430"/>
    <b v="1"/>
    <s v="theater/plays"/>
    <n v="1.3128333333333333"/>
    <s v="Funded"/>
    <n v="48.325153374233132"/>
    <x v="1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s v="USD"/>
    <n v="1437156660"/>
    <n v="1434564660"/>
    <b v="1"/>
    <x v="449"/>
    <b v="1"/>
    <s v="theater/plays"/>
    <n v="1.0209999999999999"/>
    <s v="Funded"/>
    <n v="53.177083333333336"/>
    <x v="1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s v="USD"/>
    <n v="1472074928"/>
    <n v="1470692528"/>
    <b v="1"/>
    <x v="288"/>
    <b v="1"/>
    <s v="theater/plays"/>
    <n v="1.28"/>
    <s v="Funded"/>
    <n v="60.952380952380949"/>
    <x v="1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s v="GBP"/>
    <n v="1434452400"/>
    <n v="1431509397"/>
    <b v="1"/>
    <x v="16"/>
    <b v="1"/>
    <s v="theater/plays"/>
    <n v="1.0149999999999999"/>
    <s v="Funded"/>
    <n v="116"/>
    <x v="1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s v="GBP"/>
    <n v="1436705265"/>
    <n v="1434113265"/>
    <b v="1"/>
    <x v="209"/>
    <b v="1"/>
    <s v="theater/plays"/>
    <n v="1.0166666666666666"/>
    <s v="Funded"/>
    <n v="61"/>
    <x v="1"/>
    <s v="plays"/>
    <x v="3262"/>
    <x v="3270"/>
  </r>
  <r>
    <n v="3271"/>
    <s v="Saxon Court at Southwark Playhouse"/>
    <s v="A razor sharp satire to darken your Christmas."/>
    <n v="1500"/>
    <n v="1950"/>
    <x v="0"/>
    <s v="GB"/>
    <x v="1"/>
    <s v="GBP"/>
    <n v="1414927775"/>
    <n v="1412332175"/>
    <b v="1"/>
    <x v="13"/>
    <b v="1"/>
    <s v="theater/plays"/>
    <n v="1.3"/>
    <s v="Funded"/>
    <n v="38.235294117647058"/>
    <x v="1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s v="USD"/>
    <n v="1446814809"/>
    <n v="1444219209"/>
    <b v="1"/>
    <x v="108"/>
    <b v="1"/>
    <s v="theater/plays"/>
    <n v="1.5443"/>
    <s v="Funded"/>
    <n v="106.50344827586207"/>
    <x v="1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s v="USD"/>
    <n v="1473879600"/>
    <n v="1472498042"/>
    <b v="1"/>
    <x v="64"/>
    <b v="1"/>
    <s v="theater/plays"/>
    <n v="1.0740000000000001"/>
    <s v="Funded"/>
    <n v="204.57142857142858"/>
    <x v="1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s v="USD"/>
    <n v="1458075600"/>
    <n v="1454259272"/>
    <b v="1"/>
    <x v="172"/>
    <b v="1"/>
    <s v="theater/plays"/>
    <n v="1.0132258064516129"/>
    <s v="Funded"/>
    <n v="54.912587412587413"/>
    <x v="1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s v="USD"/>
    <n v="1423456200"/>
    <n v="1421183271"/>
    <b v="1"/>
    <x v="8"/>
    <b v="1"/>
    <s v="theater/plays"/>
    <n v="1.0027777777777778"/>
    <s v="Funded"/>
    <n v="150.41666666666666"/>
    <x v="1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s v="CAD"/>
    <n v="1459483140"/>
    <n v="1456526879"/>
    <b v="1"/>
    <x v="61"/>
    <b v="1"/>
    <s v="theater/plays"/>
    <n v="1.1684444444444444"/>
    <s v="Funded"/>
    <n v="52.58"/>
    <x v="1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s v="GBP"/>
    <n v="1416331406"/>
    <n v="1413735806"/>
    <b v="1"/>
    <x v="61"/>
    <b v="1"/>
    <s v="theater/plays"/>
    <n v="1.0860000000000001"/>
    <s v="Funded"/>
    <n v="54.3"/>
    <x v="1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s v="GBP"/>
    <n v="1433017303"/>
    <n v="1430425303"/>
    <b v="1"/>
    <x v="69"/>
    <b v="1"/>
    <s v="theater/plays"/>
    <n v="1.034"/>
    <s v="Funded"/>
    <n v="76.029411764705884"/>
    <x v="1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s v="USD"/>
    <n v="1459474059"/>
    <n v="1456885659"/>
    <b v="0"/>
    <x v="287"/>
    <b v="1"/>
    <s v="theater/plays"/>
    <n v="1.1427586206896552"/>
    <s v="Funded"/>
    <n v="105.2063492063492"/>
    <x v="1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s v="USD"/>
    <n v="1433134800"/>
    <n v="1430158198"/>
    <b v="0"/>
    <x v="209"/>
    <b v="1"/>
    <s v="theater/plays"/>
    <n v="1.03"/>
    <s v="Funded"/>
    <n v="68.666666666666671"/>
    <x v="1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s v="USD"/>
    <n v="1441153705"/>
    <n v="1438561705"/>
    <b v="0"/>
    <x v="5"/>
    <b v="1"/>
    <s v="theater/plays"/>
    <n v="1.216"/>
    <s v="Funded"/>
    <n v="129.36170212765958"/>
    <x v="1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s v="USD"/>
    <n v="1461904788"/>
    <n v="1458103188"/>
    <b v="0"/>
    <x v="186"/>
    <b v="1"/>
    <s v="theater/plays"/>
    <n v="1.026467741935484"/>
    <s v="Funded"/>
    <n v="134.26371308016877"/>
    <x v="1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s v="GBP"/>
    <n v="1455138000"/>
    <n v="1452448298"/>
    <b v="0"/>
    <x v="5"/>
    <b v="1"/>
    <s v="theater/plays"/>
    <n v="1.0475000000000001"/>
    <s v="Funded"/>
    <n v="17.829787234042552"/>
    <x v="1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s v="USD"/>
    <n v="1454047140"/>
    <n v="1452546853"/>
    <b v="0"/>
    <x v="41"/>
    <b v="1"/>
    <s v="theater/plays"/>
    <n v="1.016"/>
    <s v="Funded"/>
    <n v="203.2"/>
    <x v="1"/>
    <s v="plays"/>
    <x v="3276"/>
    <x v="3284"/>
  </r>
  <r>
    <n v="3285"/>
    <s v="By Morning"/>
    <s v="A new play by Matthew Gasda"/>
    <n v="4999"/>
    <n v="5604"/>
    <x v="0"/>
    <s v="US"/>
    <x v="0"/>
    <s v="USD"/>
    <n v="1488258000"/>
    <n v="1485556626"/>
    <b v="0"/>
    <x v="75"/>
    <b v="1"/>
    <s v="theater/plays"/>
    <n v="1.1210242048409682"/>
    <s v="Funded"/>
    <n v="69.18518518518519"/>
    <x v="1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s v="USD"/>
    <n v="1471291782"/>
    <n v="1468699782"/>
    <b v="0"/>
    <x v="259"/>
    <b v="1"/>
    <s v="theater/plays"/>
    <n v="1.0176666666666667"/>
    <s v="Funded"/>
    <n v="125.12295081967213"/>
    <x v="1"/>
    <s v="plays"/>
    <x v="3278"/>
    <x v="3286"/>
  </r>
  <r>
    <n v="3287"/>
    <s v="Three Things: Stories About Life"/>
    <s v="An inspirational one-man play about crisis, community, and the search for wholeness."/>
    <n v="2500"/>
    <n v="2500"/>
    <x v="0"/>
    <s v="CA"/>
    <x v="5"/>
    <s v="CAD"/>
    <n v="1448733628"/>
    <n v="1446573628"/>
    <b v="0"/>
    <x v="69"/>
    <b v="1"/>
    <s v="theater/plays"/>
    <n v="1"/>
    <s v="Funded"/>
    <n v="73.529411764705884"/>
    <x v="1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s v="GBP"/>
    <n v="1466463600"/>
    <n v="1463337315"/>
    <b v="0"/>
    <x v="447"/>
    <b v="1"/>
    <s v="theater/plays"/>
    <n v="1.0026489999999999"/>
    <s v="Funded"/>
    <n v="48.437149758454105"/>
    <x v="1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s v="GBP"/>
    <n v="1487580602"/>
    <n v="1485161402"/>
    <b v="0"/>
    <x v="20"/>
    <b v="1"/>
    <s v="theater/plays"/>
    <n v="1.3304200000000002"/>
    <s v="Funded"/>
    <n v="26.608400000000003"/>
    <x v="1"/>
    <s v="plays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s v="GBP"/>
    <n v="1489234891"/>
    <n v="1486642891"/>
    <b v="0"/>
    <x v="250"/>
    <b v="1"/>
    <s v="theater/plays"/>
    <n v="1.212"/>
    <s v="Funded"/>
    <n v="33.666666666666664"/>
    <x v="1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s v="USD"/>
    <n v="1442462340"/>
    <n v="1439743900"/>
    <b v="0"/>
    <x v="25"/>
    <b v="1"/>
    <s v="theater/plays"/>
    <n v="1.1399999999999999"/>
    <s v="Funded"/>
    <n v="40.714285714285715"/>
    <x v="1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s v="GBP"/>
    <n v="1449257348"/>
    <n v="1444069748"/>
    <b v="0"/>
    <x v="41"/>
    <b v="1"/>
    <s v="theater/plays"/>
    <n v="2.8613861386138613"/>
    <s v="Funded"/>
    <n v="19.266666666666666"/>
    <x v="1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s v="NZD"/>
    <n v="1488622352"/>
    <n v="1486030352"/>
    <b v="0"/>
    <x v="110"/>
    <b v="1"/>
    <s v="theater/plays"/>
    <n v="1.7044444444444444"/>
    <s v="Funded"/>
    <n v="84.285714285714292"/>
    <x v="1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s v="GBP"/>
    <n v="1434459554"/>
    <n v="1431867554"/>
    <b v="0"/>
    <x v="54"/>
    <b v="1"/>
    <s v="theater/plays"/>
    <n v="1.1833333333333333"/>
    <s v="Funded"/>
    <n v="29.583333333333332"/>
    <x v="1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s v="GBP"/>
    <n v="1474886229"/>
    <n v="1472294229"/>
    <b v="0"/>
    <x v="74"/>
    <b v="1"/>
    <s v="theater/plays"/>
    <n v="1.0285857142857142"/>
    <s v="Funded"/>
    <n v="26.667037037037037"/>
    <x v="1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s v="GBP"/>
    <n v="1448229600"/>
    <n v="1446401372"/>
    <b v="0"/>
    <x v="5"/>
    <b v="1"/>
    <s v="theater/plays"/>
    <n v="1.4406666666666668"/>
    <s v="Funded"/>
    <n v="45.978723404255319"/>
    <x v="1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s v="GBP"/>
    <n v="1438037940"/>
    <n v="1436380256"/>
    <b v="0"/>
    <x v="34"/>
    <b v="1"/>
    <s v="theater/plays"/>
    <n v="1.0007272727272727"/>
    <s v="Funded"/>
    <n v="125.09090909090909"/>
    <x v="1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s v="USD"/>
    <n v="1442102400"/>
    <n v="1440370768"/>
    <b v="0"/>
    <x v="250"/>
    <b v="1"/>
    <s v="theater/plays"/>
    <n v="1.0173000000000001"/>
    <s v="Funded"/>
    <n v="141.29166666666666"/>
    <x v="1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s v="USD"/>
    <n v="1444860063"/>
    <n v="1442268063"/>
    <b v="0"/>
    <x v="287"/>
    <b v="1"/>
    <s v="theater/plays"/>
    <n v="1.1619999999999999"/>
    <s v="Funded"/>
    <n v="55.333333333333336"/>
    <x v="1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s v="USD"/>
    <n v="1430329862"/>
    <n v="1428515462"/>
    <b v="0"/>
    <x v="106"/>
    <b v="1"/>
    <s v="theater/plays"/>
    <n v="1.3616666666666666"/>
    <s v="Funded"/>
    <n v="46.420454545454547"/>
    <x v="1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s v="USD"/>
    <n v="1470034740"/>
    <n v="1466185176"/>
    <b v="0"/>
    <x v="16"/>
    <b v="1"/>
    <s v="theater/plays"/>
    <n v="1.3346666666666667"/>
    <s v="Funded"/>
    <n v="57.2"/>
    <x v="1"/>
    <s v="plays"/>
    <x v="3293"/>
    <x v="3301"/>
  </r>
  <r>
    <n v="3302"/>
    <s v="El muro de BorÃ­s KiÃ©n"/>
    <s v="FilosofÃ­a de los anÃ³nimos"/>
    <n v="8400"/>
    <n v="8685"/>
    <x v="0"/>
    <s v="ES"/>
    <x v="3"/>
    <s v="EUR"/>
    <n v="1481099176"/>
    <n v="1478507176"/>
    <b v="0"/>
    <x v="133"/>
    <b v="1"/>
    <s v="theater/plays"/>
    <n v="1.0339285714285715"/>
    <s v="Funded"/>
    <n v="173.7"/>
    <x v="1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s v="USD"/>
    <n v="1427553484"/>
    <n v="1424533084"/>
    <b v="0"/>
    <x v="2"/>
    <b v="1"/>
    <s v="theater/plays"/>
    <n v="1.1588888888888889"/>
    <s v="Funded"/>
    <n v="59.6"/>
    <x v="1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s v="USD"/>
    <n v="1482418752"/>
    <n v="1479826752"/>
    <b v="0"/>
    <x v="489"/>
    <b v="1"/>
    <s v="theater/plays"/>
    <n v="1.0451666666666666"/>
    <s v="Funded"/>
    <n v="89.585714285714289"/>
    <x v="1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s v="USD"/>
    <n v="1438374748"/>
    <n v="1435782748"/>
    <b v="0"/>
    <x v="9"/>
    <b v="1"/>
    <s v="theater/plays"/>
    <n v="1.0202500000000001"/>
    <s v="Funded"/>
    <n v="204.05"/>
    <x v="1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s v="USD"/>
    <n v="1465527600"/>
    <n v="1462252542"/>
    <b v="0"/>
    <x v="241"/>
    <b v="1"/>
    <s v="theater/plays"/>
    <n v="1.7533333333333334"/>
    <s v="Funded"/>
    <n v="48.703703703703702"/>
    <x v="1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s v="USD"/>
    <n v="1463275339"/>
    <n v="1460683339"/>
    <b v="0"/>
    <x v="9"/>
    <b v="1"/>
    <s v="theater/plays"/>
    <n v="1.0668"/>
    <s v="Funded"/>
    <n v="53.339999999999996"/>
    <x v="1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s v="USD"/>
    <n v="1460581365"/>
    <n v="1458766965"/>
    <b v="0"/>
    <x v="7"/>
    <b v="1"/>
    <s v="theater/plays"/>
    <n v="1.2228571428571429"/>
    <s v="Funded"/>
    <n v="75.087719298245617"/>
    <x v="1"/>
    <s v="plays"/>
    <x v="3300"/>
    <x v="3308"/>
  </r>
  <r>
    <n v="3309"/>
    <s v="Collision Course"/>
    <s v="Two unlikely friends, a garage, tinned beans &amp; the end of the world."/>
    <n v="350"/>
    <n v="558"/>
    <x v="0"/>
    <s v="GB"/>
    <x v="1"/>
    <s v="GBP"/>
    <n v="1476632178"/>
    <n v="1473953778"/>
    <b v="0"/>
    <x v="162"/>
    <b v="1"/>
    <s v="theater/plays"/>
    <n v="1.5942857142857143"/>
    <s v="Funded"/>
    <n v="18"/>
    <x v="1"/>
    <s v="plays"/>
    <x v="3301"/>
    <x v="3309"/>
  </r>
  <r>
    <n v="3310"/>
    <s v="The Island Boys: A New Play"/>
    <s v="A new play about coming coming home, recovery, and trying to find God in the process."/>
    <n v="6500"/>
    <n v="6505"/>
    <x v="0"/>
    <s v="US"/>
    <x v="0"/>
    <s v="USD"/>
    <n v="1444169825"/>
    <n v="1441577825"/>
    <b v="0"/>
    <x v="162"/>
    <b v="1"/>
    <s v="theater/plays"/>
    <n v="1.0007692307692309"/>
    <s v="Funded"/>
    <n v="209.83870967741936"/>
    <x v="1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s v="USD"/>
    <n v="1445065210"/>
    <n v="1442473210"/>
    <b v="0"/>
    <x v="43"/>
    <b v="1"/>
    <s v="theater/plays"/>
    <n v="1.0984"/>
    <s v="Funded"/>
    <n v="61.022222222222226"/>
    <x v="1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s v="USD"/>
    <n v="1478901600"/>
    <n v="1477077946"/>
    <b v="0"/>
    <x v="14"/>
    <b v="1"/>
    <s v="theater/plays"/>
    <n v="1.0004"/>
    <s v="Funded"/>
    <n v="61"/>
    <x v="1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s v="USD"/>
    <n v="1453856400"/>
    <n v="1452664317"/>
    <b v="0"/>
    <x v="60"/>
    <b v="1"/>
    <s v="theater/plays"/>
    <n v="1.1605000000000001"/>
    <s v="Funded"/>
    <n v="80.034482758620683"/>
    <x v="1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s v="GBP"/>
    <n v="1431115500"/>
    <n v="1428733511"/>
    <b v="0"/>
    <x v="6"/>
    <b v="1"/>
    <s v="theater/plays"/>
    <n v="2.1074999999999999"/>
    <s v="Funded"/>
    <n v="29.068965517241381"/>
    <x v="1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s v="GBP"/>
    <n v="1462519041"/>
    <n v="1459927041"/>
    <b v="0"/>
    <x v="30"/>
    <b v="1"/>
    <s v="theater/plays"/>
    <n v="1.1000000000000001"/>
    <s v="Funded"/>
    <n v="49.438202247191015"/>
    <x v="1"/>
    <s v="plays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s v="USD"/>
    <n v="1407506040"/>
    <n v="1404680075"/>
    <b v="0"/>
    <x v="207"/>
    <b v="1"/>
    <s v="theater/plays"/>
    <n v="1.0008673425918038"/>
    <s v="Funded"/>
    <n v="93.977440000000001"/>
    <x v="1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s v="USD"/>
    <n v="1465347424"/>
    <n v="1462755424"/>
    <b v="0"/>
    <x v="59"/>
    <b v="1"/>
    <s v="theater/plays"/>
    <n v="1.0619047619047619"/>
    <s v="Funded"/>
    <n v="61.944444444444443"/>
    <x v="1"/>
    <s v="plays"/>
    <x v="3309"/>
    <x v="3317"/>
  </r>
  <r>
    <n v="3318"/>
    <s v="ROOMIES - Atlantic Canada Tour 2016-17"/>
    <s v="Help us strengthen and inspire disability arts in Atlantic Canada"/>
    <n v="2000"/>
    <n v="2512"/>
    <x v="0"/>
    <s v="CA"/>
    <x v="5"/>
    <s v="CAD"/>
    <n v="1460341800"/>
    <n v="1456902893"/>
    <b v="0"/>
    <x v="58"/>
    <b v="1"/>
    <s v="theater/plays"/>
    <n v="1.256"/>
    <s v="Funded"/>
    <n v="78.5"/>
    <x v="1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s v="GBP"/>
    <n v="1422712986"/>
    <n v="1418824986"/>
    <b v="0"/>
    <x v="38"/>
    <b v="1"/>
    <s v="theater/plays"/>
    <n v="1.08"/>
    <s v="Funded"/>
    <n v="33.75"/>
    <x v="1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s v="USD"/>
    <n v="1466557557"/>
    <n v="1463965557"/>
    <b v="0"/>
    <x v="44"/>
    <b v="1"/>
    <s v="theater/plays"/>
    <n v="1.01"/>
    <s v="Funded"/>
    <n v="66.44736842105263"/>
    <x v="1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s v="USD"/>
    <n v="1413431940"/>
    <n v="1412216665"/>
    <b v="0"/>
    <x v="41"/>
    <b v="1"/>
    <s v="theater/plays"/>
    <n v="1.0740000000000001"/>
    <s v="Funded"/>
    <n v="35.799999999999997"/>
    <x v="1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s v="USD"/>
    <n v="1466567700"/>
    <n v="1464653696"/>
    <b v="0"/>
    <x v="23"/>
    <b v="1"/>
    <s v="theater/plays"/>
    <n v="1.0151515151515151"/>
    <s v="Funded"/>
    <n v="145.65217391304347"/>
    <x v="1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s v="GBP"/>
    <n v="1474793208"/>
    <n v="1472201208"/>
    <b v="0"/>
    <x v="72"/>
    <b v="1"/>
    <s v="theater/plays"/>
    <n v="1.2589999999999999"/>
    <s v="Funded"/>
    <n v="25.693877551020407"/>
    <x v="1"/>
    <s v="plays"/>
    <x v="3315"/>
    <x v="3323"/>
  </r>
  <r>
    <n v="3324"/>
    <s v="At Swim, Two Boys"/>
    <s v="The play tells the story of Jim and Doyler and their friendship on the brink of Irish independence."/>
    <n v="1500"/>
    <n v="1525"/>
    <x v="0"/>
    <s v="IE"/>
    <x v="17"/>
    <s v="EUR"/>
    <n v="1465135190"/>
    <n v="1463925590"/>
    <b v="0"/>
    <x v="73"/>
    <b v="1"/>
    <s v="theater/plays"/>
    <n v="1.0166666666666666"/>
    <s v="Funded"/>
    <n v="152.5"/>
    <x v="1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s v="GBP"/>
    <n v="1428256277"/>
    <n v="1425235877"/>
    <b v="0"/>
    <x v="41"/>
    <b v="1"/>
    <s v="theater/plays"/>
    <n v="1.125"/>
    <s v="Funded"/>
    <n v="30"/>
    <x v="1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s v="USD"/>
    <n v="1425830905"/>
    <n v="1423242505"/>
    <b v="0"/>
    <x v="7"/>
    <b v="1"/>
    <s v="theater/plays"/>
    <n v="1.0137499999999999"/>
    <s v="Funded"/>
    <n v="142.28070175438597"/>
    <x v="1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s v="GBP"/>
    <n v="1462697966"/>
    <n v="1460105966"/>
    <b v="0"/>
    <x v="51"/>
    <b v="1"/>
    <s v="theater/plays"/>
    <n v="1.0125"/>
    <s v="Funded"/>
    <n v="24.545454545454547"/>
    <x v="1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s v="USD"/>
    <n v="1404522000"/>
    <n v="1404308883"/>
    <b v="0"/>
    <x v="82"/>
    <b v="1"/>
    <s v="theater/plays"/>
    <n v="1.4638888888888888"/>
    <s v="Funded"/>
    <n v="292.77777777777777"/>
    <x v="1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x v="0"/>
    <s v="GB"/>
    <x v="1"/>
    <s v="GBP"/>
    <n v="1406502000"/>
    <n v="1405583108"/>
    <b v="0"/>
    <x v="55"/>
    <b v="1"/>
    <s v="theater/plays"/>
    <n v="1.1679999999999999"/>
    <s v="Funded"/>
    <n v="44.92307692307692"/>
    <x v="1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s v="GBP"/>
    <n v="1427919468"/>
    <n v="1425331068"/>
    <b v="0"/>
    <x v="50"/>
    <b v="1"/>
    <s v="theater/plays"/>
    <n v="1.0626666666666666"/>
    <s v="Funded"/>
    <n v="23.10144927536232"/>
    <x v="1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s v="USD"/>
    <n v="1444149886"/>
    <n v="1441125886"/>
    <b v="0"/>
    <x v="71"/>
    <b v="1"/>
    <s v="theater/plays"/>
    <n v="1.0451999999999999"/>
    <s v="Funded"/>
    <n v="80.400000000000006"/>
    <x v="1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x v="0"/>
    <s v="USD"/>
    <n v="1405802330"/>
    <n v="1403210330"/>
    <b v="0"/>
    <x v="183"/>
    <b v="1"/>
    <s v="theater/plays"/>
    <n v="1"/>
    <s v="Funded"/>
    <n v="72.289156626506028"/>
    <x v="1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s v="USD"/>
    <n v="1434384880"/>
    <n v="1432484080"/>
    <b v="0"/>
    <x v="112"/>
    <b v="1"/>
    <s v="theater/plays"/>
    <n v="1.0457142857142858"/>
    <s v="Funded"/>
    <n v="32.972972972972975"/>
    <x v="1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s v="USD"/>
    <n v="1438259422"/>
    <n v="1435667422"/>
    <b v="0"/>
    <x v="67"/>
    <b v="1"/>
    <s v="theater/plays"/>
    <n v="1.3862051149573753"/>
    <s v="Funded"/>
    <n v="116.65217391304348"/>
    <x v="1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s v="GBP"/>
    <n v="1407106800"/>
    <n v="1404749446"/>
    <b v="0"/>
    <x v="287"/>
    <b v="1"/>
    <s v="theater/plays"/>
    <n v="1.0032000000000001"/>
    <s v="Funded"/>
    <n v="79.61904761904762"/>
    <x v="1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x v="1"/>
    <s v="GBP"/>
    <n v="1459845246"/>
    <n v="1457429646"/>
    <b v="0"/>
    <x v="82"/>
    <b v="1"/>
    <s v="theater/plays"/>
    <n v="1"/>
    <s v="Funded"/>
    <n v="27.777777777777779"/>
    <x v="1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s v="GBP"/>
    <n v="1412974800"/>
    <n v="1411109167"/>
    <b v="0"/>
    <x v="69"/>
    <b v="1"/>
    <s v="theater/plays"/>
    <n v="1.1020000000000001"/>
    <s v="Funded"/>
    <n v="81.029411764705884"/>
    <x v="1"/>
    <s v="plays"/>
    <x v="3329"/>
    <x v="3337"/>
  </r>
  <r>
    <n v="3338"/>
    <s v="The Last Days of Judas Iscariot"/>
    <s v="Join Estelle Parsons in support of Theater That Looks and Sounds Like America"/>
    <n v="15000"/>
    <n v="15327"/>
    <x v="0"/>
    <s v="US"/>
    <x v="0"/>
    <s v="USD"/>
    <n v="1487944080"/>
    <n v="1486129680"/>
    <b v="0"/>
    <x v="300"/>
    <b v="1"/>
    <s v="theater/plays"/>
    <n v="1.0218"/>
    <s v="Funded"/>
    <n v="136.84821428571428"/>
    <x v="1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s v="USD"/>
    <n v="1469721518"/>
    <n v="1467129518"/>
    <b v="0"/>
    <x v="5"/>
    <b v="1"/>
    <s v="theater/plays"/>
    <n v="1.0435000000000001"/>
    <s v="Funded"/>
    <n v="177.61702127659575"/>
    <x v="1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s v="USD"/>
    <n v="1481066554"/>
    <n v="1478906554"/>
    <b v="0"/>
    <x v="44"/>
    <b v="1"/>
    <s v="theater/plays"/>
    <n v="1.3816666666666666"/>
    <s v="Funded"/>
    <n v="109.07894736842105"/>
    <x v="1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s v="GBP"/>
    <n v="1465750800"/>
    <n v="1463771421"/>
    <b v="0"/>
    <x v="33"/>
    <b v="1"/>
    <s v="theater/plays"/>
    <n v="1"/>
    <s v="Funded"/>
    <n v="119.64285714285714"/>
    <x v="1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s v="USD"/>
    <n v="1427864340"/>
    <n v="1425020810"/>
    <b v="0"/>
    <x v="76"/>
    <b v="1"/>
    <s v="theater/plays"/>
    <n v="1.0166666666666666"/>
    <s v="Funded"/>
    <n v="78.205128205128204"/>
    <x v="1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s v="GBP"/>
    <n v="1460553480"/>
    <n v="1458770384"/>
    <b v="0"/>
    <x v="23"/>
    <b v="1"/>
    <s v="theater/plays"/>
    <n v="1.7142857142857142"/>
    <s v="Funded"/>
    <n v="52.173913043478258"/>
    <x v="1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s v="USD"/>
    <n v="1409374093"/>
    <n v="1406782093"/>
    <b v="0"/>
    <x v="244"/>
    <b v="1"/>
    <s v="theater/plays"/>
    <n v="1.0144444444444445"/>
    <s v="Funded"/>
    <n v="114.125"/>
    <x v="1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s v="USD"/>
    <n v="1429317420"/>
    <n v="1424226768"/>
    <b v="0"/>
    <x v="62"/>
    <b v="1"/>
    <s v="theater/plays"/>
    <n v="1.3"/>
    <s v="Funded"/>
    <n v="50"/>
    <x v="1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s v="USD"/>
    <n v="1424910910"/>
    <n v="1424306110"/>
    <b v="0"/>
    <x v="59"/>
    <b v="1"/>
    <s v="theater/plays"/>
    <n v="1.1000000000000001"/>
    <s v="Funded"/>
    <n v="91.666666666666671"/>
    <x v="1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s v="GBP"/>
    <n v="1462741200"/>
    <n v="1461503654"/>
    <b v="0"/>
    <x v="19"/>
    <b v="1"/>
    <s v="theater/plays"/>
    <n v="1.1944999999999999"/>
    <s v="Funded"/>
    <n v="108.59090909090909"/>
    <x v="1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s v="USD"/>
    <n v="1461988740"/>
    <n v="1459949080"/>
    <b v="0"/>
    <x v="1"/>
    <b v="1"/>
    <s v="theater/plays"/>
    <n v="1.002909090909091"/>
    <s v="Funded"/>
    <n v="69.822784810126578"/>
    <x v="1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s v="USD"/>
    <n v="1465837200"/>
    <n v="1463971172"/>
    <b v="0"/>
    <x v="25"/>
    <b v="1"/>
    <s v="theater/plays"/>
    <n v="1.534"/>
    <s v="Funded"/>
    <n v="109.57142857142857"/>
    <x v="1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19"/>
    <s v="EUR"/>
    <n v="1448838000"/>
    <n v="1445791811"/>
    <b v="0"/>
    <x v="13"/>
    <b v="1"/>
    <s v="theater/plays"/>
    <n v="1.0442857142857143"/>
    <s v="Funded"/>
    <n v="71.666666666666671"/>
    <x v="1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s v="GBP"/>
    <n v="1406113200"/>
    <n v="1402910965"/>
    <b v="0"/>
    <x v="241"/>
    <b v="1"/>
    <s v="theater/plays"/>
    <n v="1.0109999999999999"/>
    <s v="Funded"/>
    <n v="93.611111111111114"/>
    <x v="1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s v="GBP"/>
    <n v="1467414000"/>
    <n v="1462492178"/>
    <b v="0"/>
    <x v="16"/>
    <b v="1"/>
    <s v="theater/plays"/>
    <n v="1.0751999999999999"/>
    <s v="Funded"/>
    <n v="76.8"/>
    <x v="1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s v="GBP"/>
    <n v="1462230000"/>
    <n v="1461061350"/>
    <b v="0"/>
    <x v="34"/>
    <b v="1"/>
    <s v="theater/plays"/>
    <n v="3.15"/>
    <s v="Funded"/>
    <n v="35.795454545454547"/>
    <x v="1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s v="USD"/>
    <n v="1446091260"/>
    <n v="1443029206"/>
    <b v="0"/>
    <x v="165"/>
    <b v="1"/>
    <s v="theater/plays"/>
    <n v="1.0193333333333334"/>
    <s v="Funded"/>
    <n v="55.6"/>
    <x v="1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s v="GBP"/>
    <n v="1462879020"/>
    <n v="1461941527"/>
    <b v="0"/>
    <x v="41"/>
    <b v="1"/>
    <s v="theater/plays"/>
    <n v="1.2628571428571429"/>
    <s v="Funded"/>
    <n v="147.33333333333334"/>
    <x v="1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s v="GBP"/>
    <n v="1468611272"/>
    <n v="1466019272"/>
    <b v="0"/>
    <x v="74"/>
    <b v="1"/>
    <s v="theater/plays"/>
    <n v="1.014"/>
    <s v="Funded"/>
    <n v="56.333333333333336"/>
    <x v="1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s v="GBP"/>
    <n v="1406887310"/>
    <n v="1404295310"/>
    <b v="0"/>
    <x v="64"/>
    <b v="1"/>
    <s v="theater/plays"/>
    <n v="1.01"/>
    <s v="Funded"/>
    <n v="96.19047619047619"/>
    <x v="1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s v="USD"/>
    <n v="1416385679"/>
    <n v="1413790079"/>
    <b v="0"/>
    <x v="372"/>
    <b v="1"/>
    <s v="theater/plays"/>
    <n v="1.0299"/>
    <s v="Funded"/>
    <n v="63.574074074074076"/>
    <x v="1"/>
    <s v="plays"/>
    <x v="3350"/>
    <x v="3358"/>
  </r>
  <r>
    <n v="3359"/>
    <s v="BEIRUT, LADY OF LEBANON"/>
    <s v="A Theatrical Production Celebrating the Lebanese Culture and the Human Spirit in Time of War."/>
    <n v="4000"/>
    <n v="4250"/>
    <x v="0"/>
    <s v="US"/>
    <x v="0"/>
    <s v="USD"/>
    <n v="1487985734"/>
    <n v="1484097734"/>
    <b v="0"/>
    <x v="23"/>
    <b v="1"/>
    <s v="theater/plays"/>
    <n v="1.0625"/>
    <s v="Funded"/>
    <n v="184.78260869565219"/>
    <x v="1"/>
    <s v="plays"/>
    <x v="3351"/>
    <x v="3359"/>
  </r>
  <r>
    <n v="3360"/>
    <s v="Pretty Butch"/>
    <s v="World Premiere, an M1 Singapore Fringe Festival 2017 commission."/>
    <n v="9000"/>
    <n v="9124"/>
    <x v="0"/>
    <s v="SG"/>
    <x v="20"/>
    <s v="SGD"/>
    <n v="1481731140"/>
    <n v="1479866343"/>
    <b v="0"/>
    <x v="250"/>
    <b v="1"/>
    <s v="theater/plays"/>
    <n v="1.0137777777777779"/>
    <s v="Funded"/>
    <n v="126.72222222222223"/>
    <x v="1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s v="USD"/>
    <n v="1409587140"/>
    <n v="1408062990"/>
    <b v="0"/>
    <x v="32"/>
    <b v="1"/>
    <s v="theater/plays"/>
    <n v="1.1346000000000001"/>
    <s v="Funded"/>
    <n v="83.42647058823529"/>
    <x v="1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s v="USD"/>
    <n v="1425704100"/>
    <n v="1424484717"/>
    <b v="0"/>
    <x v="9"/>
    <b v="1"/>
    <s v="theater/plays"/>
    <n v="2.1800000000000002"/>
    <s v="Funded"/>
    <n v="54.5"/>
    <x v="1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s v="USD"/>
    <n v="1408464000"/>
    <n v="1406831445"/>
    <b v="0"/>
    <x v="55"/>
    <b v="1"/>
    <s v="theater/plays"/>
    <n v="1.0141935483870967"/>
    <s v="Funded"/>
    <n v="302.30769230769232"/>
    <x v="1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s v="GBP"/>
    <n v="1458075600"/>
    <n v="1456183649"/>
    <b v="0"/>
    <x v="250"/>
    <b v="1"/>
    <s v="theater/plays"/>
    <n v="1.0593333333333332"/>
    <s v="Funded"/>
    <n v="44.138888888888886"/>
    <x v="1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s v="USD"/>
    <n v="1449973592"/>
    <n v="1447381592"/>
    <b v="0"/>
    <x v="83"/>
    <b v="1"/>
    <s v="theater/plays"/>
    <n v="1.04"/>
    <s v="Funded"/>
    <n v="866.66666666666663"/>
    <x v="1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s v="USD"/>
    <n v="1431481037"/>
    <n v="1428889037"/>
    <b v="0"/>
    <x v="59"/>
    <b v="1"/>
    <s v="theater/plays"/>
    <n v="2.21"/>
    <s v="Funded"/>
    <n v="61.388888888888886"/>
    <x v="1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s v="GBP"/>
    <n v="1438467894"/>
    <n v="1436307894"/>
    <b v="0"/>
    <x v="209"/>
    <b v="1"/>
    <s v="theater/plays"/>
    <n v="1.1866666666666668"/>
    <s v="Funded"/>
    <n v="29.666666666666668"/>
    <x v="1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s v="USD"/>
    <n v="1420088400"/>
    <n v="1416977259"/>
    <b v="0"/>
    <x v="23"/>
    <b v="1"/>
    <s v="theater/plays"/>
    <n v="1.046"/>
    <s v="Funded"/>
    <n v="45.478260869565219"/>
    <x v="1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17"/>
    <s v="EUR"/>
    <n v="1484441980"/>
    <n v="1479257980"/>
    <b v="0"/>
    <x v="241"/>
    <b v="1"/>
    <s v="theater/plays"/>
    <n v="1.0389999999999999"/>
    <s v="Funded"/>
    <n v="96.203703703703709"/>
    <x v="1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s v="USD"/>
    <n v="1481961600"/>
    <n v="1479283285"/>
    <b v="0"/>
    <x v="55"/>
    <b v="1"/>
    <s v="theater/plays"/>
    <n v="1.1773333333333333"/>
    <s v="Funded"/>
    <n v="67.92307692307692"/>
    <x v="1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s v="USD"/>
    <n v="1449089965"/>
    <n v="1446670765"/>
    <b v="0"/>
    <x v="82"/>
    <b v="1"/>
    <s v="theater/plays"/>
    <n v="1.385"/>
    <s v="Funded"/>
    <n v="30.777777777777779"/>
    <x v="1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s v="US"/>
    <x v="0"/>
    <s v="USD"/>
    <n v="1408942740"/>
    <n v="1407157756"/>
    <b v="0"/>
    <x v="74"/>
    <b v="1"/>
    <s v="theater/plays"/>
    <n v="1.0349999999999999"/>
    <s v="Funded"/>
    <n v="38.333333333333336"/>
    <x v="1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s v="GBP"/>
    <n v="1437235200"/>
    <n v="1435177840"/>
    <b v="0"/>
    <x v="209"/>
    <b v="1"/>
    <s v="theater/plays"/>
    <n v="1.0024999999999999"/>
    <s v="Funded"/>
    <n v="66.833333333333329"/>
    <x v="1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s v="CAD"/>
    <n v="1446053616"/>
    <n v="1443461616"/>
    <b v="0"/>
    <x v="47"/>
    <b v="1"/>
    <s v="theater/plays"/>
    <n v="1.0657142857142856"/>
    <s v="Funded"/>
    <n v="71.730769230769226"/>
    <x v="1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s v="GBP"/>
    <n v="1400423973"/>
    <n v="1399387173"/>
    <b v="0"/>
    <x v="57"/>
    <b v="1"/>
    <s v="theater/plays"/>
    <n v="1"/>
    <s v="Funded"/>
    <n v="176.47058823529412"/>
    <x v="1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s v="USD"/>
    <n v="1429976994"/>
    <n v="1424796594"/>
    <b v="0"/>
    <x v="10"/>
    <b v="1"/>
    <s v="theater/plays"/>
    <n v="1.0001249999999999"/>
    <s v="Funded"/>
    <n v="421.10526315789474"/>
    <x v="1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s v="GBP"/>
    <n v="1426870560"/>
    <n v="1424280899"/>
    <b v="0"/>
    <x v="99"/>
    <b v="1"/>
    <s v="theater/plays"/>
    <n v="1.0105"/>
    <s v="Funded"/>
    <n v="104.98701298701299"/>
    <x v="1"/>
    <s v="plays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s v="GBP"/>
    <n v="1409490480"/>
    <n v="1407400306"/>
    <b v="0"/>
    <x v="64"/>
    <b v="1"/>
    <s v="theater/plays"/>
    <n v="1.0763636363636364"/>
    <s v="Funded"/>
    <n v="28.19047619047619"/>
    <x v="1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s v="GBP"/>
    <n v="1440630000"/>
    <n v="1439122800"/>
    <b v="0"/>
    <x v="44"/>
    <b v="1"/>
    <s v="theater/plays"/>
    <n v="1.0365"/>
    <s v="Funded"/>
    <n v="54.55263157894737"/>
    <x v="1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s v="USD"/>
    <n v="1417305178"/>
    <n v="1414277578"/>
    <b v="0"/>
    <x v="33"/>
    <b v="1"/>
    <s v="theater/plays"/>
    <n v="1.0443333333333333"/>
    <s v="Funded"/>
    <n v="111.89285714285714"/>
    <x v="1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s v="USD"/>
    <n v="1426044383"/>
    <n v="1423455983"/>
    <b v="0"/>
    <x v="53"/>
    <b v="1"/>
    <s v="theater/plays"/>
    <n v="1.0225"/>
    <s v="Funded"/>
    <n v="85.208333333333329"/>
    <x v="1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s v="GBP"/>
    <n v="1470092340"/>
    <n v="1467973256"/>
    <b v="0"/>
    <x v="67"/>
    <b v="1"/>
    <s v="theater/plays"/>
    <n v="1.0074285714285713"/>
    <s v="Funded"/>
    <n v="76.652173913043484"/>
    <x v="1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s v="USD"/>
    <n v="1466707620"/>
    <n v="1464979620"/>
    <b v="0"/>
    <x v="209"/>
    <b v="1"/>
    <s v="theater/plays"/>
    <n v="1.1171428571428572"/>
    <s v="Funded"/>
    <n v="65.166666666666671"/>
    <x v="1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s v="USD"/>
    <n v="1448074800"/>
    <n v="1444874768"/>
    <b v="0"/>
    <x v="31"/>
    <b v="1"/>
    <s v="theater/plays"/>
    <n v="1.0001100000000001"/>
    <s v="Funded"/>
    <n v="93.760312499999998"/>
    <x v="1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s v="USD"/>
    <n v="1418244552"/>
    <n v="1415652552"/>
    <b v="0"/>
    <x v="41"/>
    <b v="1"/>
    <s v="theater/plays"/>
    <n v="1"/>
    <s v="Funded"/>
    <n v="133.33333333333334"/>
    <x v="1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s v="USD"/>
    <n v="1417620506"/>
    <n v="1415028506"/>
    <b v="0"/>
    <x v="14"/>
    <b v="1"/>
    <s v="theater/plays"/>
    <n v="1.05"/>
    <s v="Funded"/>
    <n v="51.219512195121951"/>
    <x v="1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s v="USD"/>
    <n v="1418581088"/>
    <n v="1415125088"/>
    <b v="0"/>
    <x v="2"/>
    <b v="1"/>
    <s v="theater/plays"/>
    <n v="1.1686666666666667"/>
    <s v="Funded"/>
    <n v="100.17142857142858"/>
    <x v="1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s v="GBP"/>
    <n v="1434625441"/>
    <n v="1432033441"/>
    <b v="0"/>
    <x v="43"/>
    <b v="1"/>
    <s v="theater/plays"/>
    <n v="1.038"/>
    <s v="Funded"/>
    <n v="34.6"/>
    <x v="1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s v="USD"/>
    <n v="1464960682"/>
    <n v="1462368682"/>
    <b v="0"/>
    <x v="95"/>
    <b v="1"/>
    <s v="theater/plays"/>
    <n v="1.145"/>
    <s v="Funded"/>
    <n v="184.67741935483872"/>
    <x v="1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s v="USD"/>
    <n v="1405017345"/>
    <n v="1403721345"/>
    <b v="0"/>
    <x v="19"/>
    <b v="1"/>
    <s v="theater/plays"/>
    <n v="1.024"/>
    <s v="Funded"/>
    <n v="69.818181818181813"/>
    <x v="1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s v="USD"/>
    <n v="1407536880"/>
    <n v="1404997548"/>
    <b v="0"/>
    <x v="59"/>
    <b v="1"/>
    <s v="theater/plays"/>
    <n v="2.23"/>
    <s v="Funded"/>
    <n v="61.944444444444443"/>
    <x v="1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s v="GBP"/>
    <n v="1462565855"/>
    <n v="1458245855"/>
    <b v="0"/>
    <x v="8"/>
    <b v="1"/>
    <s v="theater/plays"/>
    <n v="1"/>
    <s v="Funded"/>
    <n v="41.666666666666664"/>
    <x v="1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s v="USD"/>
    <n v="1415234760"/>
    <n v="1413065230"/>
    <b v="0"/>
    <x v="34"/>
    <b v="1"/>
    <s v="theater/plays"/>
    <n v="1.0580000000000001"/>
    <s v="Funded"/>
    <n v="36.06818181818182"/>
    <x v="1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s v="GBP"/>
    <n v="1406470645"/>
    <n v="1403878645"/>
    <b v="0"/>
    <x v="74"/>
    <b v="1"/>
    <s v="theater/plays"/>
    <n v="1.4236363636363636"/>
    <s v="Funded"/>
    <n v="29"/>
    <x v="1"/>
    <s v="plays"/>
    <x v="3384"/>
    <x v="3394"/>
  </r>
  <r>
    <n v="3395"/>
    <s v="MIRAMAR"/>
    <s v="Miramar is a a darkly funny play exploring what it is we call â€˜homeâ€™."/>
    <n v="500"/>
    <n v="920"/>
    <x v="0"/>
    <s v="GB"/>
    <x v="1"/>
    <s v="GBP"/>
    <n v="1433009400"/>
    <n v="1431795944"/>
    <b v="0"/>
    <x v="44"/>
    <b v="1"/>
    <s v="theater/plays"/>
    <n v="1.84"/>
    <s v="Funded"/>
    <n v="24.210526315789473"/>
    <x v="1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s v="USD"/>
    <n v="1401595140"/>
    <n v="1399286589"/>
    <b v="0"/>
    <x v="33"/>
    <b v="1"/>
    <s v="theater/plays"/>
    <n v="1.0433333333333332"/>
    <s v="Funded"/>
    <n v="55.892857142857146"/>
    <x v="1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s v="GBP"/>
    <n v="1455832800"/>
    <n v="1452338929"/>
    <b v="0"/>
    <x v="54"/>
    <b v="1"/>
    <s v="theater/plays"/>
    <n v="1.1200000000000001"/>
    <s v="Funded"/>
    <n v="11.666666666666666"/>
    <x v="1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s v="USD"/>
    <n v="1416589200"/>
    <n v="1414605776"/>
    <b v="0"/>
    <x v="71"/>
    <b v="1"/>
    <s v="theater/plays"/>
    <n v="1.1107499999999999"/>
    <s v="Funded"/>
    <n v="68.353846153846149"/>
    <x v="1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s v="GBP"/>
    <n v="1424556325"/>
    <n v="1421964325"/>
    <b v="0"/>
    <x v="67"/>
    <b v="1"/>
    <s v="theater/plays"/>
    <n v="1.0375000000000001"/>
    <s v="Funded"/>
    <n v="27.065217391304348"/>
    <x v="1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s v="USD"/>
    <n v="1409266414"/>
    <n v="1405378414"/>
    <b v="0"/>
    <x v="268"/>
    <b v="1"/>
    <s v="theater/plays"/>
    <n v="1.0041"/>
    <s v="Funded"/>
    <n v="118.12941176470588"/>
    <x v="1"/>
    <s v="plays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s v="GBP"/>
    <n v="1438968146"/>
    <n v="1436376146"/>
    <b v="0"/>
    <x v="36"/>
    <b v="1"/>
    <s v="theater/plays"/>
    <n v="1.0186206896551724"/>
    <s v="Funded"/>
    <n v="44.757575757575758"/>
    <x v="1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s v="USD"/>
    <n v="1447295460"/>
    <n v="1444747843"/>
    <b v="0"/>
    <x v="111"/>
    <b v="1"/>
    <s v="theater/plays"/>
    <n v="1.0976666666666666"/>
    <s v="Funded"/>
    <n v="99.787878787878782"/>
    <x v="1"/>
    <s v="plays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s v="GBP"/>
    <n v="1435230324"/>
    <n v="1432638324"/>
    <b v="0"/>
    <x v="57"/>
    <b v="1"/>
    <s v="theater/plays"/>
    <n v="1"/>
    <s v="Funded"/>
    <n v="117.64705882352941"/>
    <x v="1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s v="USD"/>
    <n v="1434542702"/>
    <n v="1432814702"/>
    <b v="0"/>
    <x v="83"/>
    <b v="1"/>
    <s v="theater/plays"/>
    <n v="1.22"/>
    <s v="Funded"/>
    <n v="203.33333333333334"/>
    <x v="1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s v="GBP"/>
    <n v="1456876740"/>
    <n v="1455063886"/>
    <b v="0"/>
    <x v="57"/>
    <b v="1"/>
    <s v="theater/plays"/>
    <n v="1.3757142857142857"/>
    <s v="Funded"/>
    <n v="28.323529411764707"/>
    <x v="1"/>
    <s v="plays"/>
    <x v="3394"/>
    <x v="3405"/>
  </r>
  <r>
    <n v="3406"/>
    <s v="Voices of Swords"/>
    <s v="A funny and moving new play about two families dealing with aging parents in very different ways!"/>
    <n v="10000"/>
    <n v="10031"/>
    <x v="0"/>
    <s v="US"/>
    <x v="0"/>
    <s v="USD"/>
    <n v="1405511376"/>
    <n v="1401623376"/>
    <b v="0"/>
    <x v="110"/>
    <b v="1"/>
    <s v="theater/plays"/>
    <n v="1.0031000000000001"/>
    <s v="Funded"/>
    <n v="110.23076923076923"/>
    <x v="1"/>
    <s v="plays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s v="GBP"/>
    <n v="1404641289"/>
    <n v="1402049289"/>
    <b v="0"/>
    <x v="85"/>
    <b v="1"/>
    <s v="theater/plays"/>
    <n v="1.071"/>
    <s v="Funded"/>
    <n v="31.970149253731343"/>
    <x v="1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s v="USD"/>
    <n v="1405727304"/>
    <n v="1403135304"/>
    <b v="0"/>
    <x v="59"/>
    <b v="1"/>
    <s v="theater/plays"/>
    <n v="2.11"/>
    <s v="Funded"/>
    <n v="58.611111111111114"/>
    <x v="1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s v="GBP"/>
    <n v="1469998680"/>
    <n v="1466710358"/>
    <b v="0"/>
    <x v="64"/>
    <b v="1"/>
    <s v="theater/plays"/>
    <n v="1.236"/>
    <s v="Funded"/>
    <n v="29.428571428571427"/>
    <x v="1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s v="USD"/>
    <n v="1465196400"/>
    <n v="1462841990"/>
    <b v="0"/>
    <x v="244"/>
    <b v="1"/>
    <s v="theater/plays"/>
    <n v="1.085"/>
    <s v="Funded"/>
    <n v="81.375"/>
    <x v="1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s v="USD"/>
    <n v="1444264372"/>
    <n v="1442536372"/>
    <b v="0"/>
    <x v="76"/>
    <b v="1"/>
    <s v="theater/plays"/>
    <n v="1.0356666666666667"/>
    <s v="Funded"/>
    <n v="199.16666666666666"/>
    <x v="1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s v="GBP"/>
    <n v="1411858862"/>
    <n v="1409266862"/>
    <b v="0"/>
    <x v="55"/>
    <b v="1"/>
    <s v="theater/plays"/>
    <n v="1"/>
    <s v="Funded"/>
    <n v="115.38461538461539"/>
    <x v="1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s v="USD"/>
    <n v="1425099540"/>
    <n v="1424280938"/>
    <b v="0"/>
    <x v="25"/>
    <b v="1"/>
    <s v="theater/plays"/>
    <n v="1.3"/>
    <s v="Funded"/>
    <n v="46.428571428571431"/>
    <x v="1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s v="USD"/>
    <n v="1480579140"/>
    <n v="1478030325"/>
    <b v="0"/>
    <x v="34"/>
    <b v="1"/>
    <s v="theater/plays"/>
    <n v="1.0349999999999999"/>
    <s v="Funded"/>
    <n v="70.568181818181813"/>
    <x v="1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x v="0"/>
    <s v="US"/>
    <x v="0"/>
    <s v="USD"/>
    <n v="1460935800"/>
    <n v="1459999656"/>
    <b v="0"/>
    <x v="82"/>
    <b v="1"/>
    <s v="theater/plays"/>
    <n v="1"/>
    <s v="Funded"/>
    <n v="22.222222222222221"/>
    <x v="1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s v="GBP"/>
    <n v="1429813800"/>
    <n v="1427363645"/>
    <b v="0"/>
    <x v="209"/>
    <b v="1"/>
    <s v="theater/plays"/>
    <n v="1.196"/>
    <s v="Funded"/>
    <n v="159.46666666666667"/>
    <x v="1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s v="USD"/>
    <n v="1414284180"/>
    <n v="1410558948"/>
    <b v="0"/>
    <x v="43"/>
    <b v="1"/>
    <s v="theater/plays"/>
    <n v="1.0000058823529412"/>
    <s v="Funded"/>
    <n v="37.777999999999999"/>
    <x v="1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s v="USD"/>
    <n v="1400875307"/>
    <n v="1398283307"/>
    <b v="0"/>
    <x v="66"/>
    <b v="1"/>
    <s v="theater/plays"/>
    <n v="1.00875"/>
    <s v="Funded"/>
    <n v="72.053571428571431"/>
    <x v="1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17"/>
    <s v="EUR"/>
    <n v="1459978200"/>
    <n v="1458416585"/>
    <b v="0"/>
    <x v="67"/>
    <b v="1"/>
    <s v="theater/plays"/>
    <n v="1.0654545454545454"/>
    <s v="Funded"/>
    <n v="63.695652173913047"/>
    <x v="1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s v="GBP"/>
    <n v="1455408000"/>
    <n v="1454638202"/>
    <b v="0"/>
    <x v="69"/>
    <b v="1"/>
    <s v="theater/plays"/>
    <n v="1.38"/>
    <s v="Funded"/>
    <n v="28.411764705882351"/>
    <x v="1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s v="USD"/>
    <n v="1425495563"/>
    <n v="1422903563"/>
    <b v="0"/>
    <x v="15"/>
    <b v="1"/>
    <s v="theater/plays"/>
    <n v="1.0115000000000001"/>
    <s v="Funded"/>
    <n v="103.21428571428571"/>
    <x v="1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s v="GBP"/>
    <n v="1450051200"/>
    <n v="1447594176"/>
    <b v="0"/>
    <x v="67"/>
    <b v="1"/>
    <s v="theater/plays"/>
    <n v="1.091"/>
    <s v="Funded"/>
    <n v="71.152173913043484"/>
    <x v="1"/>
    <s v="plays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s v="USD"/>
    <n v="1429912341"/>
    <n v="1427320341"/>
    <b v="0"/>
    <x v="73"/>
    <b v="1"/>
    <s v="theater/plays"/>
    <n v="1.4"/>
    <s v="Funded"/>
    <n v="35"/>
    <x v="1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s v="USD"/>
    <n v="1423119540"/>
    <n v="1421252084"/>
    <b v="0"/>
    <x v="88"/>
    <b v="1"/>
    <s v="theater/plays"/>
    <n v="1.0358333333333334"/>
    <s v="Funded"/>
    <n v="81.776315789473685"/>
    <x v="1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s v="USD"/>
    <n v="1412434136"/>
    <n v="1409669336"/>
    <b v="0"/>
    <x v="201"/>
    <b v="1"/>
    <s v="theater/plays"/>
    <n v="1.0297033333333332"/>
    <s v="Funded"/>
    <n v="297.02980769230766"/>
    <x v="1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x v="0"/>
    <s v="US"/>
    <x v="0"/>
    <s v="USD"/>
    <n v="1411264800"/>
    <n v="1409620903"/>
    <b v="0"/>
    <x v="45"/>
    <b v="1"/>
    <s v="theater/plays"/>
    <n v="1.0813333333333333"/>
    <s v="Funded"/>
    <n v="46.609195402298852"/>
    <x v="1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s v="GBP"/>
    <n v="1404314952"/>
    <n v="1401722952"/>
    <b v="0"/>
    <x v="60"/>
    <b v="1"/>
    <s v="theater/plays"/>
    <n v="1"/>
    <s v="Funded"/>
    <n v="51.724137931034484"/>
    <x v="1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s v="GBP"/>
    <n v="1425142800"/>
    <n v="1422983847"/>
    <b v="0"/>
    <x v="13"/>
    <b v="1"/>
    <s v="theater/plays"/>
    <n v="1.0275000000000001"/>
    <s v="Funded"/>
    <n v="40.294117647058826"/>
    <x v="1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s v="GBP"/>
    <n v="1478046661"/>
    <n v="1476837061"/>
    <b v="0"/>
    <x v="8"/>
    <b v="1"/>
    <s v="theater/plays"/>
    <n v="1.3"/>
    <s v="Funded"/>
    <n v="16.25"/>
    <x v="1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s v="GBP"/>
    <n v="1406760101"/>
    <n v="1404168101"/>
    <b v="0"/>
    <x v="250"/>
    <b v="1"/>
    <s v="theater/plays"/>
    <n v="1.0854949999999999"/>
    <s v="Funded"/>
    <n v="30.152638888888887"/>
    <x v="1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s v="USD"/>
    <n v="1408383153"/>
    <n v="1405791153"/>
    <b v="0"/>
    <x v="64"/>
    <b v="1"/>
    <s v="theater/plays"/>
    <n v="1"/>
    <s v="Funded"/>
    <n v="95.238095238095241"/>
    <x v="1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s v="USD"/>
    <n v="1454709600"/>
    <n v="1452520614"/>
    <b v="0"/>
    <x v="288"/>
    <b v="1"/>
    <s v="theater/plays"/>
    <n v="1.0965"/>
    <s v="Funded"/>
    <n v="52.214285714285715"/>
    <x v="1"/>
    <s v="plays"/>
    <x v="3420"/>
    <x v="3432"/>
  </r>
  <r>
    <n v="3433"/>
    <s v="The Dybbuk"/>
    <s v="death&amp;pretzels presents their first Chicago based project:_x000a_The Dybbuk by S. Ansky"/>
    <n v="9500"/>
    <n v="9525"/>
    <x v="0"/>
    <s v="US"/>
    <x v="0"/>
    <s v="USD"/>
    <n v="1402974000"/>
    <n v="1400290255"/>
    <b v="0"/>
    <x v="26"/>
    <b v="1"/>
    <s v="theater/plays"/>
    <n v="1.0026315789473683"/>
    <s v="Funded"/>
    <n v="134.1549295774648"/>
    <x v="1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s v="USD"/>
    <n v="1404983269"/>
    <n v="1402391269"/>
    <b v="0"/>
    <x v="129"/>
    <b v="1"/>
    <s v="theater/plays"/>
    <n v="1.0555000000000001"/>
    <s v="Funded"/>
    <n v="62.827380952380949"/>
    <x v="1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s v="USD"/>
    <n v="1470538800"/>
    <n v="1469112493"/>
    <b v="0"/>
    <x v="10"/>
    <b v="1"/>
    <s v="theater/plays"/>
    <n v="1.1200000000000001"/>
    <s v="Funded"/>
    <n v="58.94736842105263"/>
    <x v="1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s v="USD"/>
    <n v="1408638480"/>
    <n v="1406811593"/>
    <b v="0"/>
    <x v="77"/>
    <b v="1"/>
    <s v="theater/plays"/>
    <n v="1.0589999999999999"/>
    <s v="Funded"/>
    <n v="143.1081081081081"/>
    <x v="1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s v="USD"/>
    <n v="1440003820"/>
    <n v="1437411820"/>
    <b v="0"/>
    <x v="17"/>
    <b v="1"/>
    <s v="theater/plays"/>
    <n v="1.01"/>
    <s v="Funded"/>
    <n v="84.166666666666671"/>
    <x v="1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s v="GBP"/>
    <n v="1430600400"/>
    <n v="1428358567"/>
    <b v="0"/>
    <x v="25"/>
    <b v="1"/>
    <s v="theater/plays"/>
    <n v="1.042"/>
    <s v="Funded"/>
    <n v="186.07142857142858"/>
    <x v="1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s v="USD"/>
    <n v="1453179540"/>
    <n v="1452030730"/>
    <b v="0"/>
    <x v="59"/>
    <b v="1"/>
    <s v="theater/plays"/>
    <n v="1.3467833333333334"/>
    <s v="Funded"/>
    <n v="89.785555555555561"/>
    <x v="1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s v="USD"/>
    <n v="1405095300"/>
    <n v="1403146628"/>
    <b v="0"/>
    <x v="141"/>
    <b v="1"/>
    <s v="theater/plays"/>
    <n v="1.052184"/>
    <s v="Funded"/>
    <n v="64.157560975609755"/>
    <x v="1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s v="USD"/>
    <n v="1447445820"/>
    <n v="1445077121"/>
    <b v="0"/>
    <x v="68"/>
    <b v="1"/>
    <s v="theater/plays"/>
    <n v="1.026"/>
    <s v="Funded"/>
    <n v="59.651162790697676"/>
    <x v="1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s v="USD"/>
    <n v="1433016672"/>
    <n v="1430424672"/>
    <b v="0"/>
    <x v="22"/>
    <b v="1"/>
    <s v="theater/plays"/>
    <n v="1"/>
    <s v="Funded"/>
    <n v="31.25"/>
    <x v="1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s v="USD"/>
    <n v="1410266146"/>
    <n v="1407674146"/>
    <b v="0"/>
    <x v="43"/>
    <b v="1"/>
    <s v="theater/plays"/>
    <n v="1.855"/>
    <s v="Funded"/>
    <n v="41.222222222222221"/>
    <x v="1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s v="AUD"/>
    <n v="1465394340"/>
    <n v="1464677986"/>
    <b v="0"/>
    <x v="9"/>
    <b v="1"/>
    <s v="theater/plays"/>
    <n v="2.89"/>
    <s v="Funded"/>
    <n v="43.35"/>
    <x v="1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s v="GBP"/>
    <n v="1445604236"/>
    <n v="1443185036"/>
    <b v="0"/>
    <x v="162"/>
    <b v="1"/>
    <s v="theater/plays"/>
    <n v="1"/>
    <s v="Funded"/>
    <n v="64.516129032258064"/>
    <x v="1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s v="GBP"/>
    <n v="1423138800"/>
    <n v="1421092725"/>
    <b v="0"/>
    <x v="20"/>
    <b v="1"/>
    <s v="theater/plays"/>
    <n v="1.0820000000000001"/>
    <s v="Funded"/>
    <n v="43.28"/>
    <x v="1"/>
    <s v="plays"/>
    <x v="3434"/>
    <x v="3446"/>
  </r>
  <r>
    <n v="3447"/>
    <s v="The Vagabond Halfback"/>
    <s v="&quot;He was a poet, a vagrant, a philosopher, a lady's man and a hard drinker&quot;"/>
    <n v="1000"/>
    <n v="1078"/>
    <x v="0"/>
    <s v="US"/>
    <x v="0"/>
    <s v="USD"/>
    <n v="1458332412"/>
    <n v="1454448012"/>
    <b v="0"/>
    <x v="25"/>
    <b v="1"/>
    <s v="theater/plays"/>
    <n v="1.0780000000000001"/>
    <s v="Funded"/>
    <n v="77"/>
    <x v="1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s v="USD"/>
    <n v="1418784689"/>
    <n v="1416192689"/>
    <b v="0"/>
    <x v="43"/>
    <b v="1"/>
    <s v="theater/plays"/>
    <n v="1.0976190476190477"/>
    <s v="Funded"/>
    <n v="51.222222222222221"/>
    <x v="1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s v="USD"/>
    <n v="1468036800"/>
    <n v="1465607738"/>
    <b v="0"/>
    <x v="9"/>
    <b v="1"/>
    <s v="theater/plays"/>
    <n v="1.70625"/>
    <s v="Funded"/>
    <n v="68.25"/>
    <x v="1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s v="GBP"/>
    <n v="1427990071"/>
    <n v="1422809671"/>
    <b v="0"/>
    <x v="70"/>
    <b v="1"/>
    <s v="theater/plays"/>
    <n v="1.52"/>
    <s v="Funded"/>
    <n v="19.487179487179485"/>
    <x v="1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s v="USD"/>
    <n v="1429636927"/>
    <n v="1427304127"/>
    <b v="0"/>
    <x v="38"/>
    <b v="1"/>
    <s v="theater/plays"/>
    <n v="1.0123076923076924"/>
    <s v="Funded"/>
    <n v="41.125"/>
    <x v="1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s v="USD"/>
    <n v="1406087940"/>
    <n v="1404141626"/>
    <b v="0"/>
    <x v="77"/>
    <b v="1"/>
    <s v="theater/plays"/>
    <n v="1.532"/>
    <s v="Funded"/>
    <n v="41.405405405405403"/>
    <x v="1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s v="GBP"/>
    <n v="1471130956"/>
    <n v="1465946956"/>
    <b v="0"/>
    <x v="25"/>
    <b v="1"/>
    <s v="theater/plays"/>
    <n v="1.2833333333333334"/>
    <s v="Funded"/>
    <n v="27.5"/>
    <x v="1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s v="GBP"/>
    <n v="1406825159"/>
    <n v="1404233159"/>
    <b v="0"/>
    <x v="64"/>
    <b v="1"/>
    <s v="theater/plays"/>
    <n v="1.0071428571428571"/>
    <s v="Funded"/>
    <n v="33.571428571428569"/>
    <x v="1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s v="USD"/>
    <n v="1476381627"/>
    <n v="1473789627"/>
    <b v="0"/>
    <x v="50"/>
    <b v="1"/>
    <s v="theater/plays"/>
    <n v="1.0065"/>
    <s v="Funded"/>
    <n v="145.86956521739131"/>
    <x v="1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s v="USD"/>
    <n v="1406876340"/>
    <n v="1404190567"/>
    <b v="0"/>
    <x v="38"/>
    <b v="1"/>
    <s v="theater/plays"/>
    <n v="1.913"/>
    <s v="Funded"/>
    <n v="358.6875"/>
    <x v="1"/>
    <s v="plays"/>
    <x v="3444"/>
    <x v="3456"/>
  </r>
  <r>
    <n v="3457"/>
    <s v="The Impossible Adventures Of Supernova Jones"/>
    <s v="Robots, Space Battles, Mystery, and Intrigue. Nothing is Impossible..."/>
    <n v="2000"/>
    <n v="2804"/>
    <x v="0"/>
    <s v="US"/>
    <x v="0"/>
    <s v="USD"/>
    <n v="1423720740"/>
    <n v="1421081857"/>
    <b v="0"/>
    <x v="165"/>
    <b v="1"/>
    <s v="theater/plays"/>
    <n v="1.4019999999999999"/>
    <s v="Funded"/>
    <n v="50.981818181818184"/>
    <x v="1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s v="USD"/>
    <n v="1422937620"/>
    <n v="1420606303"/>
    <b v="0"/>
    <x v="74"/>
    <b v="1"/>
    <s v="theater/plays"/>
    <n v="1.2433537832310839"/>
    <s v="Funded"/>
    <n v="45.037037037037038"/>
    <x v="1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s v="GBP"/>
    <n v="1463743860"/>
    <n v="1461151860"/>
    <b v="0"/>
    <x v="17"/>
    <b v="1"/>
    <s v="theater/plays"/>
    <n v="1.262"/>
    <s v="Funded"/>
    <n v="17.527777777777779"/>
    <x v="1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x v="0"/>
    <s v="GB"/>
    <x v="1"/>
    <s v="GBP"/>
    <n v="1408106352"/>
    <n v="1406896752"/>
    <b v="0"/>
    <x v="10"/>
    <b v="1"/>
    <s v="theater/plays"/>
    <n v="1.9"/>
    <s v="Funded"/>
    <n v="50"/>
    <x v="1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s v="USD"/>
    <n v="1477710000"/>
    <n v="1475248279"/>
    <b v="0"/>
    <x v="8"/>
    <b v="1"/>
    <s v="theater/plays"/>
    <n v="1.39"/>
    <s v="Funded"/>
    <n v="57.916666666666664"/>
    <x v="1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s v="USD"/>
    <n v="1436551200"/>
    <n v="1435181628"/>
    <b v="0"/>
    <x v="57"/>
    <b v="1"/>
    <s v="theater/plays"/>
    <n v="2.02"/>
    <s v="Funded"/>
    <n v="29.705882352941178"/>
    <x v="1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s v="CAD"/>
    <n v="1476158340"/>
    <n v="1472594585"/>
    <b v="0"/>
    <x v="229"/>
    <b v="1"/>
    <s v="theater/plays"/>
    <n v="1.0338000000000001"/>
    <s v="Funded"/>
    <n v="90.684210526315795"/>
    <x v="1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s v="USD"/>
    <n v="1471921637"/>
    <n v="1469329637"/>
    <b v="0"/>
    <x v="251"/>
    <b v="1"/>
    <s v="theater/plays"/>
    <n v="1.023236"/>
    <s v="Funded"/>
    <n v="55.012688172043013"/>
    <x v="1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s v="GBP"/>
    <n v="1439136000"/>
    <n v="1436972472"/>
    <b v="0"/>
    <x v="17"/>
    <b v="1"/>
    <s v="theater/plays"/>
    <n v="1.03"/>
    <s v="Funded"/>
    <n v="57.222222222222221"/>
    <x v="1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s v="USD"/>
    <n v="1461108450"/>
    <n v="1455928050"/>
    <b v="0"/>
    <x v="42"/>
    <b v="1"/>
    <s v="theater/plays"/>
    <n v="1.2714285714285714"/>
    <s v="Funded"/>
    <n v="72.950819672131146"/>
    <x v="1"/>
    <s v="plays"/>
    <x v="3454"/>
    <x v="3466"/>
  </r>
  <r>
    <n v="3467"/>
    <s v="Venus in Fur, Los Angeles."/>
    <s v="Venus in Fur, By David Ives."/>
    <n v="3000"/>
    <n v="3030"/>
    <x v="0"/>
    <s v="US"/>
    <x v="0"/>
    <s v="USD"/>
    <n v="1426864032"/>
    <n v="1424275632"/>
    <b v="0"/>
    <x v="5"/>
    <b v="1"/>
    <s v="theater/plays"/>
    <n v="1.01"/>
    <s v="Funded"/>
    <n v="64.468085106382972"/>
    <x v="1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s v="USD"/>
    <n v="1474426800"/>
    <n v="1471976529"/>
    <b v="0"/>
    <x v="57"/>
    <b v="1"/>
    <s v="theater/plays"/>
    <n v="1.2178"/>
    <s v="Funded"/>
    <n v="716.35294117647061"/>
    <x v="1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s v="USD"/>
    <n v="1461857045"/>
    <n v="1459265045"/>
    <b v="0"/>
    <x v="287"/>
    <b v="1"/>
    <s v="theater/plays"/>
    <n v="1.1339285714285714"/>
    <s v="Funded"/>
    <n v="50.396825396825399"/>
    <x v="1"/>
    <s v="plays"/>
    <x v="3457"/>
    <x v="3469"/>
  </r>
  <r>
    <n v="3470"/>
    <s v="She Kills Monsters"/>
    <s v="The New Artist's Circle is a theatre company dedicated to bringing the arts to young people."/>
    <n v="250"/>
    <n v="375"/>
    <x v="0"/>
    <s v="US"/>
    <x v="0"/>
    <s v="USD"/>
    <n v="1468618680"/>
    <n v="1465345902"/>
    <b v="0"/>
    <x v="82"/>
    <b v="1"/>
    <s v="theater/plays"/>
    <n v="1.5"/>
    <s v="Funded"/>
    <n v="41.666666666666664"/>
    <x v="1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s v="GBP"/>
    <n v="1409515200"/>
    <n v="1405971690"/>
    <b v="0"/>
    <x v="209"/>
    <b v="1"/>
    <s v="theater/plays"/>
    <n v="2.1459999999999999"/>
    <s v="Funded"/>
    <n v="35.766666666666666"/>
    <x v="1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s v="USD"/>
    <n v="1415253540"/>
    <n v="1413432331"/>
    <b v="0"/>
    <x v="23"/>
    <b v="1"/>
    <s v="theater/plays"/>
    <n v="1.0205"/>
    <s v="Funded"/>
    <n v="88.739130434782609"/>
    <x v="1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s v="USD"/>
    <n v="1426883220"/>
    <n v="1425067296"/>
    <b v="0"/>
    <x v="51"/>
    <b v="1"/>
    <s v="theater/plays"/>
    <n v="1"/>
    <s v="Funded"/>
    <n v="148.4848484848485"/>
    <x v="1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s v="GBP"/>
    <n v="1469016131"/>
    <n v="1466424131"/>
    <b v="0"/>
    <x v="70"/>
    <b v="1"/>
    <s v="theater/plays"/>
    <n v="1.01"/>
    <s v="Funded"/>
    <n v="51.794871794871796"/>
    <x v="1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s v="GB"/>
    <x v="1"/>
    <s v="GBP"/>
    <n v="1414972800"/>
    <n v="1412629704"/>
    <b v="0"/>
    <x v="57"/>
    <b v="1"/>
    <s v="theater/plays"/>
    <n v="1.1333333333333333"/>
    <s v="Funded"/>
    <n v="20"/>
    <x v="1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s v="USD"/>
    <n v="1414378800"/>
    <n v="1412836990"/>
    <b v="0"/>
    <x v="79"/>
    <b v="1"/>
    <s v="theater/plays"/>
    <n v="1.04"/>
    <s v="Funded"/>
    <n v="52"/>
    <x v="1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s v="USD"/>
    <n v="1431831600"/>
    <n v="1430761243"/>
    <b v="0"/>
    <x v="70"/>
    <b v="1"/>
    <s v="theater/plays"/>
    <n v="1.1533333333333333"/>
    <s v="Funded"/>
    <n v="53.230769230769234"/>
    <x v="1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s v="USD"/>
    <n v="1426539600"/>
    <n v="1424296822"/>
    <b v="0"/>
    <x v="7"/>
    <b v="1"/>
    <s v="theater/plays"/>
    <n v="1.1285000000000001"/>
    <s v="Funded"/>
    <n v="39.596491228070178"/>
    <x v="1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x v="1"/>
    <s v="GBP"/>
    <n v="1403382680"/>
    <n v="1400790680"/>
    <b v="0"/>
    <x v="66"/>
    <b v="1"/>
    <s v="theater/plays"/>
    <n v="1.2786666666666666"/>
    <s v="Funded"/>
    <n v="34.25"/>
    <x v="1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s v="USD"/>
    <n v="1436562000"/>
    <n v="1434440227"/>
    <b v="0"/>
    <x v="62"/>
    <b v="1"/>
    <s v="theater/plays"/>
    <n v="1.4266666666666667"/>
    <s v="Funded"/>
    <n v="164.61538461538461"/>
    <x v="1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s v="AUD"/>
    <n v="1420178188"/>
    <n v="1418709388"/>
    <b v="0"/>
    <x v="195"/>
    <b v="1"/>
    <s v="theater/plays"/>
    <n v="1.1879999999999999"/>
    <s v="Funded"/>
    <n v="125.05263157894737"/>
    <x v="1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s v="GBP"/>
    <n v="1404671466"/>
    <n v="1402079466"/>
    <b v="0"/>
    <x v="144"/>
    <b v="1"/>
    <s v="theater/plays"/>
    <n v="1.3833333333333333"/>
    <s v="Funded"/>
    <n v="51.875"/>
    <x v="1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s v="USD"/>
    <n v="1404403381"/>
    <n v="1401811381"/>
    <b v="0"/>
    <x v="182"/>
    <b v="1"/>
    <s v="theater/plays"/>
    <n v="1.599402985074627"/>
    <s v="Funded"/>
    <n v="40.285714285714285"/>
    <x v="1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s v="USD"/>
    <n v="1466014499"/>
    <n v="1463422499"/>
    <b v="0"/>
    <x v="34"/>
    <b v="1"/>
    <s v="theater/plays"/>
    <n v="1.1424000000000001"/>
    <s v="Funded"/>
    <n v="64.909090909090907"/>
    <x v="1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s v="USD"/>
    <n v="1454431080"/>
    <n v="1451839080"/>
    <b v="0"/>
    <x v="209"/>
    <b v="1"/>
    <s v="theater/plays"/>
    <n v="1.0060606060606061"/>
    <s v="Funded"/>
    <n v="55.333333333333336"/>
    <x v="1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s v="USD"/>
    <n v="1433314740"/>
    <n v="1430600401"/>
    <b v="0"/>
    <x v="66"/>
    <b v="1"/>
    <s v="theater/plays"/>
    <n v="1.552"/>
    <s v="Funded"/>
    <n v="83.142857142857139"/>
    <x v="1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s v="GBP"/>
    <n v="1435185252"/>
    <n v="1432593252"/>
    <b v="0"/>
    <x v="36"/>
    <b v="1"/>
    <s v="theater/plays"/>
    <n v="1.2775000000000001"/>
    <s v="Funded"/>
    <n v="38.712121212121211"/>
    <x v="1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s v="USD"/>
    <n v="1429286400"/>
    <n v="1427221560"/>
    <b v="0"/>
    <x v="60"/>
    <b v="1"/>
    <s v="theater/plays"/>
    <n v="1.212"/>
    <s v="Funded"/>
    <n v="125.37931034482759"/>
    <x v="1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s v="GBP"/>
    <n v="1400965200"/>
    <n v="1398352531"/>
    <b v="0"/>
    <x v="250"/>
    <b v="1"/>
    <s v="theater/plays"/>
    <n v="1.127"/>
    <s v="Funded"/>
    <n v="78.263888888888886"/>
    <x v="1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s v="USD"/>
    <n v="1460574924"/>
    <n v="1457982924"/>
    <b v="0"/>
    <x v="74"/>
    <b v="1"/>
    <s v="theater/plays"/>
    <n v="1.2749999999999999"/>
    <s v="Funded"/>
    <n v="47.222222222222221"/>
    <x v="1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s v="USD"/>
    <n v="1431928784"/>
    <n v="1430114384"/>
    <b v="0"/>
    <x v="73"/>
    <b v="1"/>
    <s v="theater/plays"/>
    <n v="1.5820000000000001"/>
    <s v="Funded"/>
    <n v="79.099999999999994"/>
    <x v="1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s v="USD"/>
    <n v="1445818397"/>
    <n v="1442794397"/>
    <b v="0"/>
    <x v="2"/>
    <b v="1"/>
    <s v="theater/plays"/>
    <n v="1.0526894736842105"/>
    <s v="Funded"/>
    <n v="114.29199999999999"/>
    <x v="1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s v="USD"/>
    <n v="1408252260"/>
    <n v="1406580436"/>
    <b v="0"/>
    <x v="60"/>
    <b v="1"/>
    <s v="theater/plays"/>
    <n v="1"/>
    <s v="Funded"/>
    <n v="51.724137931034484"/>
    <x v="1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s v="USD"/>
    <n v="1480140000"/>
    <n v="1479186575"/>
    <b v="0"/>
    <x v="62"/>
    <b v="1"/>
    <s v="theater/plays"/>
    <n v="1"/>
    <s v="Funded"/>
    <n v="30.76923076923077"/>
    <x v="1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s v="CAD"/>
    <n v="1414862280"/>
    <n v="1412360309"/>
    <b v="0"/>
    <x v="250"/>
    <b v="1"/>
    <s v="theater/plays"/>
    <n v="1.0686"/>
    <s v="Funded"/>
    <n v="74.208333333333329"/>
    <x v="1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s v="USD"/>
    <n v="1473625166"/>
    <n v="1470169166"/>
    <b v="0"/>
    <x v="76"/>
    <b v="1"/>
    <s v="theater/plays"/>
    <n v="1.244"/>
    <s v="Funded"/>
    <n v="47.846153846153847"/>
    <x v="1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s v="USD"/>
    <n v="1464904800"/>
    <n v="1463852904"/>
    <b v="0"/>
    <x v="72"/>
    <b v="1"/>
    <s v="theater/plays"/>
    <n v="1.0870406189555126"/>
    <s v="Funded"/>
    <n v="34.408163265306122"/>
    <x v="1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s v="CAD"/>
    <n v="1464471840"/>
    <n v="1459309704"/>
    <b v="0"/>
    <x v="288"/>
    <b v="1"/>
    <s v="theater/plays"/>
    <n v="1.0242424242424242"/>
    <s v="Funded"/>
    <n v="40.238095238095241"/>
    <x v="1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s v="USD"/>
    <n v="1435733940"/>
    <n v="1431046325"/>
    <b v="0"/>
    <x v="2"/>
    <b v="1"/>
    <s v="theater/plays"/>
    <n v="1.0549999999999999"/>
    <s v="Funded"/>
    <n v="60.285714285714285"/>
    <x v="1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s v="USD"/>
    <n v="1457326740"/>
    <n v="1455919438"/>
    <b v="0"/>
    <x v="288"/>
    <b v="1"/>
    <s v="theater/plays"/>
    <n v="1.0629999999999999"/>
    <s v="Funded"/>
    <n v="25.30952380952381"/>
    <x v="1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s v="GBP"/>
    <n v="1441995595"/>
    <n v="1439835595"/>
    <b v="0"/>
    <x v="288"/>
    <b v="1"/>
    <s v="theater/plays"/>
    <n v="1.0066666666666666"/>
    <s v="Funded"/>
    <n v="35.952380952380949"/>
    <x v="1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s v="USD"/>
    <n v="1458100740"/>
    <n v="1456862924"/>
    <b v="0"/>
    <x v="162"/>
    <b v="1"/>
    <s v="theater/plays"/>
    <n v="1.054"/>
    <s v="Funded"/>
    <n v="136"/>
    <x v="1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x v="1"/>
    <s v="GBP"/>
    <n v="1469359728"/>
    <n v="1466767728"/>
    <b v="0"/>
    <x v="44"/>
    <b v="1"/>
    <s v="theater/plays"/>
    <n v="1.0755999999999999"/>
    <s v="Funded"/>
    <n v="70.763157894736835"/>
    <x v="1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s v="USD"/>
    <n v="1447959491"/>
    <n v="1445363891"/>
    <b v="0"/>
    <x v="22"/>
    <b v="1"/>
    <s v="theater/plays"/>
    <n v="1"/>
    <s v="Funded"/>
    <n v="125"/>
    <x v="1"/>
    <s v="plays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s v="USD"/>
    <n v="1399953600"/>
    <n v="1398983245"/>
    <b v="0"/>
    <x v="70"/>
    <b v="1"/>
    <s v="theater/plays"/>
    <n v="1.0376000000000001"/>
    <s v="Funded"/>
    <n v="66.512820512820511"/>
    <x v="1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s v="USD"/>
    <n v="1408815440"/>
    <n v="1404927440"/>
    <b v="0"/>
    <x v="60"/>
    <b v="1"/>
    <s v="theater/plays"/>
    <n v="1.0149999999999999"/>
    <s v="Funded"/>
    <n v="105"/>
    <x v="1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s v="USD"/>
    <n v="1464732537"/>
    <n v="1462140537"/>
    <b v="0"/>
    <x v="250"/>
    <b v="1"/>
    <s v="theater/plays"/>
    <n v="1.044"/>
    <s v="Funded"/>
    <n v="145"/>
    <x v="1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s v="GBP"/>
    <n v="1462914000"/>
    <n v="1460914253"/>
    <b v="0"/>
    <x v="41"/>
    <b v="1"/>
    <s v="theater/plays"/>
    <n v="1.8"/>
    <s v="Funded"/>
    <n v="12"/>
    <x v="1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s v="USD"/>
    <n v="1416545700"/>
    <n v="1415392666"/>
    <b v="0"/>
    <x v="51"/>
    <b v="1"/>
    <s v="theater/plays"/>
    <n v="1.0633333333333332"/>
    <s v="Funded"/>
    <n v="96.666666666666671"/>
    <x v="1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s v="USD"/>
    <n v="1404312846"/>
    <n v="1402584846"/>
    <b v="0"/>
    <x v="41"/>
    <b v="1"/>
    <s v="theater/plays"/>
    <n v="1.0055555555555555"/>
    <s v="Funded"/>
    <n v="60.333333333333336"/>
    <x v="1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x v="0"/>
    <s v="GB"/>
    <x v="1"/>
    <s v="GBP"/>
    <n v="1415385000"/>
    <n v="1413406695"/>
    <b v="0"/>
    <x v="10"/>
    <b v="1"/>
    <s v="theater/plays"/>
    <n v="1.012"/>
    <s v="Funded"/>
    <n v="79.89473684210526"/>
    <x v="1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s v="GBP"/>
    <n v="1429789992"/>
    <n v="1424609592"/>
    <b v="0"/>
    <x v="57"/>
    <b v="1"/>
    <s v="theater/plays"/>
    <n v="1"/>
    <s v="Funded"/>
    <n v="58.823529411764703"/>
    <x v="1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s v="USD"/>
    <n v="1401857940"/>
    <n v="1400725112"/>
    <b v="0"/>
    <x v="34"/>
    <b v="1"/>
    <s v="theater/plays"/>
    <n v="1.1839285714285714"/>
    <s v="Funded"/>
    <n v="75.340909090909093"/>
    <x v="1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s v="USD"/>
    <n v="1422853140"/>
    <n v="1421439552"/>
    <b v="0"/>
    <x v="73"/>
    <b v="1"/>
    <s v="theater/plays"/>
    <n v="1.1000000000000001"/>
    <s v="Funded"/>
    <n v="55"/>
    <x v="1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s v="USD"/>
    <n v="1433097171"/>
    <n v="1430505171"/>
    <b v="0"/>
    <x v="67"/>
    <b v="1"/>
    <s v="theater/plays"/>
    <n v="1.0266666666666666"/>
    <s v="Funded"/>
    <n v="66.956521739130437"/>
    <x v="1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s v="USD"/>
    <n v="1410145200"/>
    <n v="1407197670"/>
    <b v="0"/>
    <x v="202"/>
    <b v="1"/>
    <s v="theater/plays"/>
    <n v="1"/>
    <s v="Funded"/>
    <n v="227.27272727272728"/>
    <x v="1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s v="GBP"/>
    <n v="1404471600"/>
    <n v="1401910634"/>
    <b v="0"/>
    <x v="62"/>
    <b v="1"/>
    <s v="theater/plays"/>
    <n v="1"/>
    <s v="Funded"/>
    <n v="307.69230769230768"/>
    <x v="1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s v="USD"/>
    <n v="1412259660"/>
    <n v="1410461299"/>
    <b v="0"/>
    <x v="51"/>
    <b v="1"/>
    <s v="theater/plays"/>
    <n v="1.10046"/>
    <s v="Funded"/>
    <n v="50.020909090909093"/>
    <x v="1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x v="0"/>
    <s v="GB"/>
    <x v="1"/>
    <s v="GBP"/>
    <n v="1425478950"/>
    <n v="1422886950"/>
    <b v="0"/>
    <x v="33"/>
    <b v="1"/>
    <s v="theater/plays"/>
    <n v="1.0135000000000001"/>
    <s v="Funded"/>
    <n v="72.392857142857139"/>
    <x v="1"/>
    <s v="plays"/>
    <x v="3507"/>
    <x v="3519"/>
  </r>
  <r>
    <n v="3520"/>
    <s v="Protocols"/>
    <s v="Help us to bring &quot;Protocols&quot; at the 2015 Camden Fringe. The most controversial play of the year."/>
    <n v="2000"/>
    <n v="2015"/>
    <x v="0"/>
    <s v="GB"/>
    <x v="1"/>
    <s v="GBP"/>
    <n v="1441547220"/>
    <n v="1439322412"/>
    <b v="0"/>
    <x v="64"/>
    <b v="1"/>
    <s v="theater/plays"/>
    <n v="1.0075000000000001"/>
    <s v="Funded"/>
    <n v="95.952380952380949"/>
    <x v="1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s v="USD"/>
    <n v="1411980020"/>
    <n v="1409388020"/>
    <b v="0"/>
    <x v="62"/>
    <b v="1"/>
    <s v="theater/plays"/>
    <n v="1.6942857142857144"/>
    <s v="Funded"/>
    <n v="45.615384615384613"/>
    <x v="1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s v="GBP"/>
    <n v="1442311560"/>
    <n v="1439924246"/>
    <b v="0"/>
    <x v="69"/>
    <b v="1"/>
    <s v="theater/plays"/>
    <n v="1"/>
    <s v="Funded"/>
    <n v="41.029411764705884"/>
    <x v="1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s v="GBP"/>
    <n v="1474844400"/>
    <n v="1469871148"/>
    <b v="0"/>
    <x v="144"/>
    <b v="1"/>
    <s v="theater/plays"/>
    <n v="1.1365000000000001"/>
    <s v="Funded"/>
    <n v="56.825000000000003"/>
    <x v="1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s v="USD"/>
    <n v="1410580800"/>
    <n v="1409336373"/>
    <b v="0"/>
    <x v="142"/>
    <b v="1"/>
    <s v="theater/plays"/>
    <n v="1.0156000000000001"/>
    <s v="Funded"/>
    <n v="137.24324324324326"/>
    <x v="1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s v="USD"/>
    <n v="1439136000"/>
    <n v="1438188106"/>
    <b v="0"/>
    <x v="63"/>
    <b v="1"/>
    <s v="theater/plays"/>
    <n v="1.06"/>
    <s v="Funded"/>
    <n v="75.714285714285708"/>
    <x v="1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s v="USD"/>
    <n v="1461823140"/>
    <n v="1459411371"/>
    <b v="0"/>
    <x v="69"/>
    <b v="1"/>
    <s v="theater/plays"/>
    <n v="1.02"/>
    <s v="Funded"/>
    <n v="99"/>
    <x v="1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s v="USD"/>
    <n v="1436587140"/>
    <n v="1434069205"/>
    <b v="0"/>
    <x v="48"/>
    <b v="1"/>
    <s v="theater/plays"/>
    <n v="1.1691666666666667"/>
    <s v="Funded"/>
    <n v="81.569767441860463"/>
    <x v="1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s v="GBP"/>
    <n v="1484740918"/>
    <n v="1483012918"/>
    <b v="0"/>
    <x v="77"/>
    <b v="1"/>
    <s v="theater/plays"/>
    <n v="1.0115151515151515"/>
    <s v="Funded"/>
    <n v="45.108108108108105"/>
    <x v="1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s v="USD"/>
    <n v="1436749200"/>
    <n v="1434997018"/>
    <b v="0"/>
    <x v="59"/>
    <b v="1"/>
    <s v="theater/plays"/>
    <n v="1.32"/>
    <s v="Funded"/>
    <n v="36.666666666666664"/>
    <x v="1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s v="GBP"/>
    <n v="1460318400"/>
    <n v="1457881057"/>
    <b v="0"/>
    <x v="19"/>
    <b v="1"/>
    <s v="theater/plays"/>
    <n v="1"/>
    <s v="Funded"/>
    <n v="125"/>
    <x v="1"/>
    <s v="plays"/>
    <x v="3517"/>
    <x v="3530"/>
  </r>
  <r>
    <n v="3531"/>
    <s v="The Reinvention of Lily Johnson"/>
    <s v="A political comedy for a crazy election year"/>
    <n v="1000"/>
    <n v="1280"/>
    <x v="0"/>
    <s v="US"/>
    <x v="0"/>
    <s v="USD"/>
    <n v="1467301334"/>
    <n v="1464709334"/>
    <b v="0"/>
    <x v="55"/>
    <b v="1"/>
    <s v="theater/plays"/>
    <n v="1.28"/>
    <s v="Funded"/>
    <n v="49.230769230769234"/>
    <x v="1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s v="USD"/>
    <n v="1411012740"/>
    <n v="1409667827"/>
    <b v="0"/>
    <x v="74"/>
    <b v="1"/>
    <s v="theater/plays"/>
    <n v="1.1895833333333334"/>
    <s v="Funded"/>
    <n v="42.296296296296298"/>
    <x v="1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s v="USD"/>
    <n v="1447269367"/>
    <n v="1444673767"/>
    <b v="0"/>
    <x v="22"/>
    <b v="1"/>
    <s v="theater/plays"/>
    <n v="1.262"/>
    <s v="Funded"/>
    <n v="78.875"/>
    <x v="1"/>
    <s v="plays"/>
    <x v="3520"/>
    <x v="3533"/>
  </r>
  <r>
    <n v="3534"/>
    <s v="Night of Ashes"/>
    <s v="A Theatrical Prequel to Hell's Rebels, the current Pathfinder Adventure Path from Paizo Publishing"/>
    <n v="5000"/>
    <n v="7810"/>
    <x v="0"/>
    <s v="US"/>
    <x v="0"/>
    <s v="USD"/>
    <n v="1443711623"/>
    <n v="1440687623"/>
    <b v="0"/>
    <x v="386"/>
    <b v="1"/>
    <s v="theater/plays"/>
    <n v="1.5620000000000001"/>
    <s v="Funded"/>
    <n v="38.284313725490193"/>
    <x v="1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s v="GBP"/>
    <n v="1443808800"/>
    <n v="1441120910"/>
    <b v="0"/>
    <x v="67"/>
    <b v="1"/>
    <s v="theater/plays"/>
    <n v="1.0315000000000001"/>
    <s v="Funded"/>
    <n v="44.847826086956523"/>
    <x v="1"/>
    <s v="plays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s v="GBP"/>
    <n v="1450612740"/>
    <n v="1448040425"/>
    <b v="0"/>
    <x v="57"/>
    <b v="1"/>
    <s v="theater/plays"/>
    <n v="1.5333333333333334"/>
    <s v="Funded"/>
    <n v="13.529411764705882"/>
    <x v="1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s v="CAD"/>
    <n v="1416211140"/>
    <n v="1413016216"/>
    <b v="0"/>
    <x v="33"/>
    <b v="1"/>
    <s v="theater/plays"/>
    <n v="1.8044444444444445"/>
    <s v="Funded"/>
    <n v="43.5"/>
    <x v="1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s v="GBP"/>
    <n v="1471428340"/>
    <n v="1469009140"/>
    <b v="0"/>
    <x v="183"/>
    <b v="1"/>
    <s v="theater/plays"/>
    <n v="1.2845"/>
    <s v="Funded"/>
    <n v="30.951807228915662"/>
    <x v="1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s v="USD"/>
    <n v="1473358122"/>
    <n v="1471543722"/>
    <b v="0"/>
    <x v="62"/>
    <b v="1"/>
    <s v="theater/plays"/>
    <n v="1.1966666666666668"/>
    <s v="Funded"/>
    <n v="55.230769230769234"/>
    <x v="1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s v="GBP"/>
    <n v="1466899491"/>
    <n v="1464307491"/>
    <b v="0"/>
    <x v="22"/>
    <b v="1"/>
    <s v="theater/plays"/>
    <n v="1.23"/>
    <s v="Funded"/>
    <n v="46.125"/>
    <x v="1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s v="GBP"/>
    <n v="1441042275"/>
    <n v="1438882275"/>
    <b v="0"/>
    <x v="58"/>
    <b v="1"/>
    <s v="theater/plays"/>
    <n v="1.05"/>
    <s v="Funded"/>
    <n v="39.375"/>
    <x v="1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s v="USD"/>
    <n v="1410099822"/>
    <n v="1404915822"/>
    <b v="0"/>
    <x v="268"/>
    <b v="1"/>
    <s v="theater/plays"/>
    <n v="1.0223636363636364"/>
    <s v="Funded"/>
    <n v="66.152941176470591"/>
    <x v="1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12"/>
    <s v="EUR"/>
    <n v="1435255659"/>
    <n v="1432663659"/>
    <b v="0"/>
    <x v="60"/>
    <b v="1"/>
    <s v="theater/plays"/>
    <n v="1.0466666666666666"/>
    <s v="Funded"/>
    <n v="54.137931034482762"/>
    <x v="1"/>
    <s v="plays"/>
    <x v="3529"/>
    <x v="3543"/>
  </r>
  <r>
    <n v="3544"/>
    <s v="Gruoch, or Lady Macbeth"/>
    <s v="Death &amp; Pretzels presents the world premiere of Paul Pasulka's Gruoch, or Lady Macbeth"/>
    <n v="2500"/>
    <n v="2500"/>
    <x v="0"/>
    <s v="US"/>
    <x v="0"/>
    <s v="USD"/>
    <n v="1425758257"/>
    <n v="1423166257"/>
    <b v="0"/>
    <x v="54"/>
    <b v="1"/>
    <s v="theater/plays"/>
    <n v="1"/>
    <s v="Funded"/>
    <n v="104.16666666666667"/>
    <x v="1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s v="USD"/>
    <n v="1428780159"/>
    <n v="1426188159"/>
    <b v="0"/>
    <x v="22"/>
    <b v="1"/>
    <s v="theater/plays"/>
    <n v="1.004"/>
    <s v="Funded"/>
    <n v="31.375"/>
    <x v="1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s v="USD"/>
    <n v="1427860740"/>
    <n v="1426002684"/>
    <b v="0"/>
    <x v="10"/>
    <b v="1"/>
    <s v="theater/plays"/>
    <n v="1.0227272727272727"/>
    <s v="Funded"/>
    <n v="59.210526315789473"/>
    <x v="1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s v="USD"/>
    <n v="1463198340"/>
    <n v="1461117201"/>
    <b v="0"/>
    <x v="226"/>
    <b v="1"/>
    <s v="theater/plays"/>
    <n v="1.1440928571428572"/>
    <s v="Funded"/>
    <n v="119.17633928571429"/>
    <x v="1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s v="USD"/>
    <n v="1457139600"/>
    <n v="1455230214"/>
    <b v="0"/>
    <x v="62"/>
    <b v="1"/>
    <s v="theater/plays"/>
    <n v="1.019047619047619"/>
    <s v="Funded"/>
    <n v="164.61538461538461"/>
    <x v="1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s v="GBP"/>
    <n v="1441358873"/>
    <n v="1438939673"/>
    <b v="0"/>
    <x v="288"/>
    <b v="1"/>
    <s v="theater/plays"/>
    <n v="1.02"/>
    <s v="Funded"/>
    <n v="24.285714285714285"/>
    <x v="1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s v="GBP"/>
    <n v="1462224398"/>
    <n v="1459632398"/>
    <b v="0"/>
    <x v="31"/>
    <b v="1"/>
    <s v="theater/plays"/>
    <n v="1.048"/>
    <s v="Funded"/>
    <n v="40.9375"/>
    <x v="1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s v="USD"/>
    <n v="1400796420"/>
    <n v="1398342170"/>
    <b v="0"/>
    <x v="20"/>
    <b v="1"/>
    <s v="theater/plays"/>
    <n v="1.0183333333333333"/>
    <s v="Funded"/>
    <n v="61.1"/>
    <x v="1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s v="GBP"/>
    <n v="1403964324"/>
    <n v="1401372324"/>
    <b v="0"/>
    <x v="9"/>
    <b v="1"/>
    <s v="theater/plays"/>
    <n v="1"/>
    <s v="Funded"/>
    <n v="38.65"/>
    <x v="1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s v="USD"/>
    <n v="1439337600"/>
    <n v="1436575280"/>
    <b v="0"/>
    <x v="201"/>
    <b v="1"/>
    <s v="theater/plays"/>
    <n v="1.0627272727272727"/>
    <s v="Funded"/>
    <n v="56.20192307692308"/>
    <x v="1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s v="USD"/>
    <n v="1423674000"/>
    <n v="1421025159"/>
    <b v="0"/>
    <x v="28"/>
    <b v="1"/>
    <s v="theater/plays"/>
    <n v="1.1342219999999998"/>
    <s v="Funded"/>
    <n v="107.00207547169811"/>
    <x v="1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13"/>
    <s v="EUR"/>
    <n v="1479382594"/>
    <n v="1476786994"/>
    <b v="0"/>
    <x v="25"/>
    <b v="1"/>
    <s v="theater/plays"/>
    <n v="1"/>
    <s v="Funded"/>
    <n v="171.42857142857142"/>
    <x v="1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s v="GBP"/>
    <n v="1408289724"/>
    <n v="1403105724"/>
    <b v="0"/>
    <x v="9"/>
    <b v="1"/>
    <s v="theater/plays"/>
    <n v="1.0045454545454546"/>
    <s v="Funded"/>
    <n v="110.5"/>
    <x v="1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s v="USD"/>
    <n v="1399271911"/>
    <n v="1396334311"/>
    <b v="0"/>
    <x v="501"/>
    <b v="1"/>
    <s v="theater/plays"/>
    <n v="1.0003599999999999"/>
    <s v="Funded"/>
    <n v="179.27598566308242"/>
    <x v="1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s v="GBP"/>
    <n v="1435352400"/>
    <n v="1431718575"/>
    <b v="0"/>
    <x v="19"/>
    <b v="1"/>
    <s v="theater/plays"/>
    <n v="1.44"/>
    <s v="Funded"/>
    <n v="22.90909090909091"/>
    <x v="1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s v="AUD"/>
    <n v="1438333080"/>
    <n v="1436408308"/>
    <b v="0"/>
    <x v="54"/>
    <b v="1"/>
    <s v="theater/plays"/>
    <n v="1.0349999999999999"/>
    <s v="Funded"/>
    <n v="43.125"/>
    <x v="1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s v="CAD"/>
    <n v="1432694700"/>
    <n v="1429651266"/>
    <b v="0"/>
    <x v="142"/>
    <b v="1"/>
    <s v="theater/plays"/>
    <n v="1.0843750000000001"/>
    <s v="Funded"/>
    <n v="46.891891891891895"/>
    <x v="1"/>
    <s v="plays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s v="USD"/>
    <n v="1438799760"/>
    <n v="1437236378"/>
    <b v="0"/>
    <x v="241"/>
    <b v="1"/>
    <s v="theater/plays"/>
    <n v="1.024"/>
    <s v="Funded"/>
    <n v="47.407407407407405"/>
    <x v="1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s v="GBP"/>
    <n v="1457906400"/>
    <n v="1457115427"/>
    <b v="0"/>
    <x v="162"/>
    <b v="1"/>
    <s v="theater/plays"/>
    <n v="1.4888888888888889"/>
    <s v="Funded"/>
    <n v="15.129032258064516"/>
    <x v="1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s v="GBP"/>
    <n v="1470078000"/>
    <n v="1467648456"/>
    <b v="0"/>
    <x v="20"/>
    <b v="1"/>
    <s v="theater/plays"/>
    <n v="1.0549000000000002"/>
    <s v="Funded"/>
    <n v="21.098000000000003"/>
    <x v="1"/>
    <s v="plays"/>
    <x v="3549"/>
    <x v="3563"/>
  </r>
  <r>
    <n v="3564"/>
    <s v="The Pillowman Aberdeen"/>
    <s v="Multi Award-Winng play THE PILLOWMAN coming to the Arts Centre Theatre, Aberdeen"/>
    <n v="1000"/>
    <n v="1005"/>
    <x v="0"/>
    <s v="GB"/>
    <x v="1"/>
    <s v="GBP"/>
    <n v="1444060800"/>
    <n v="1440082649"/>
    <b v="0"/>
    <x v="57"/>
    <b v="1"/>
    <s v="theater/plays"/>
    <n v="1.0049999999999999"/>
    <s v="Funded"/>
    <n v="59.117647058823529"/>
    <x v="1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s v="USD"/>
    <n v="1420048208"/>
    <n v="1417456208"/>
    <b v="0"/>
    <x v="8"/>
    <b v="1"/>
    <s v="theater/plays"/>
    <n v="1.3055555555555556"/>
    <s v="Funded"/>
    <n v="97.916666666666671"/>
    <x v="1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s v="GBP"/>
    <n v="1422015083"/>
    <n v="1419423083"/>
    <b v="0"/>
    <x v="44"/>
    <b v="1"/>
    <s v="theater/plays"/>
    <n v="1.0475000000000001"/>
    <s v="Funded"/>
    <n v="55.131578947368418"/>
    <x v="1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s v="GBP"/>
    <n v="1433964444"/>
    <n v="1431372444"/>
    <b v="0"/>
    <x v="14"/>
    <b v="1"/>
    <s v="theater/plays"/>
    <n v="1.0880000000000001"/>
    <s v="Funded"/>
    <n v="26.536585365853657"/>
    <x v="1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s v="USD"/>
    <n v="1410975994"/>
    <n v="1408383994"/>
    <b v="0"/>
    <x v="10"/>
    <b v="1"/>
    <s v="theater/plays"/>
    <n v="1.1100000000000001"/>
    <s v="Funded"/>
    <n v="58.421052631578945"/>
    <x v="1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s v="USD"/>
    <n v="1420734696"/>
    <n v="1418142696"/>
    <b v="0"/>
    <x v="14"/>
    <b v="1"/>
    <s v="theater/plays"/>
    <n v="1.0047999999999999"/>
    <s v="Funded"/>
    <n v="122.53658536585365"/>
    <x v="1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s v="US"/>
    <x v="0"/>
    <s v="USD"/>
    <n v="1420009200"/>
    <n v="1417593483"/>
    <b v="0"/>
    <x v="55"/>
    <b v="1"/>
    <s v="theater/plays"/>
    <n v="1.1435"/>
    <s v="Funded"/>
    <n v="87.961538461538467"/>
    <x v="1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s v="GBP"/>
    <n v="1414701413"/>
    <n v="1412109413"/>
    <b v="0"/>
    <x v="20"/>
    <b v="1"/>
    <s v="theater/plays"/>
    <n v="1.2206666666666666"/>
    <s v="Funded"/>
    <n v="73.239999999999995"/>
    <x v="1"/>
    <s v="plays"/>
    <x v="3557"/>
    <x v="3571"/>
  </r>
  <r>
    <n v="3572"/>
    <s v="Monster"/>
    <s v="A darkly comic one woman show by Abram Rooney as part of The Camden Fringe 2015."/>
    <n v="500"/>
    <n v="500"/>
    <x v="0"/>
    <s v="GB"/>
    <x v="1"/>
    <s v="GBP"/>
    <n v="1434894082"/>
    <n v="1432302082"/>
    <b v="0"/>
    <x v="82"/>
    <b v="1"/>
    <s v="theater/plays"/>
    <n v="1"/>
    <s v="Funded"/>
    <n v="55.555555555555557"/>
    <x v="1"/>
    <s v="plays"/>
    <x v="3558"/>
    <x v="3572"/>
  </r>
  <r>
    <n v="3573"/>
    <s v="Licensed To Ill"/>
    <s v="London based theatre makers collaborating to create a new show about the history of HipHop."/>
    <n v="3000"/>
    <n v="3084"/>
    <x v="0"/>
    <s v="GB"/>
    <x v="1"/>
    <s v="GBP"/>
    <n v="1415440846"/>
    <n v="1412845246"/>
    <b v="0"/>
    <x v="76"/>
    <b v="1"/>
    <s v="theater/plays"/>
    <n v="1.028"/>
    <s v="Funded"/>
    <n v="39.53846153846154"/>
    <x v="1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s v="USD"/>
    <n v="1415921848"/>
    <n v="1413326248"/>
    <b v="0"/>
    <x v="43"/>
    <b v="1"/>
    <s v="theater/plays"/>
    <n v="1.0612068965517241"/>
    <s v="Funded"/>
    <n v="136.77777777777777"/>
    <x v="1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s v="USD"/>
    <n v="1470887940"/>
    <n v="1468176527"/>
    <b v="0"/>
    <x v="332"/>
    <b v="1"/>
    <s v="theater/plays"/>
    <n v="1.0133000000000001"/>
    <s v="Funded"/>
    <n v="99.343137254901961"/>
    <x v="1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s v="USD"/>
    <n v="1480947054"/>
    <n v="1475759454"/>
    <b v="0"/>
    <x v="81"/>
    <b v="1"/>
    <s v="theater/plays"/>
    <n v="1"/>
    <s v="Funded"/>
    <n v="20"/>
    <x v="1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s v="USD"/>
    <n v="1430029680"/>
    <n v="1427741583"/>
    <b v="0"/>
    <x v="74"/>
    <b v="1"/>
    <s v="theater/plays"/>
    <n v="1.3"/>
    <s v="Funded"/>
    <n v="28.888888888888889"/>
    <x v="1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x v="1"/>
    <s v="GBP"/>
    <n v="1462037777"/>
    <n v="1459445777"/>
    <b v="0"/>
    <x v="77"/>
    <b v="1"/>
    <s v="theater/plays"/>
    <n v="1.0001333333333333"/>
    <s v="Funded"/>
    <n v="40.545945945945945"/>
    <x v="1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s v="GBP"/>
    <n v="1459444656"/>
    <n v="1456856256"/>
    <b v="0"/>
    <x v="25"/>
    <b v="1"/>
    <s v="theater/plays"/>
    <n v="1"/>
    <s v="Funded"/>
    <n v="35.714285714285715"/>
    <x v="1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x v="0"/>
    <s v="USD"/>
    <n v="1425185940"/>
    <n v="1421900022"/>
    <b v="0"/>
    <x v="74"/>
    <b v="1"/>
    <s v="theater/plays"/>
    <n v="1.1388888888888888"/>
    <s v="Funded"/>
    <n v="37.962962962962962"/>
    <x v="1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s v="GBP"/>
    <n v="1406719110"/>
    <n v="1405509510"/>
    <b v="0"/>
    <x v="43"/>
    <b v="1"/>
    <s v="theater/plays"/>
    <n v="1"/>
    <s v="Funded"/>
    <n v="33.333333333333336"/>
    <x v="1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x v="0"/>
    <s v="US"/>
    <x v="0"/>
    <s v="USD"/>
    <n v="1459822682"/>
    <n v="1458613082"/>
    <b v="0"/>
    <x v="72"/>
    <b v="1"/>
    <s v="theater/plays"/>
    <n v="2.87"/>
    <s v="Funded"/>
    <n v="58.571428571428569"/>
    <x v="1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s v="USD"/>
    <n v="1460970805"/>
    <n v="1455790405"/>
    <b v="0"/>
    <x v="54"/>
    <b v="1"/>
    <s v="theater/plays"/>
    <n v="1.085"/>
    <s v="Funded"/>
    <n v="135.625"/>
    <x v="1"/>
    <s v="plays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s v="GBP"/>
    <n v="1436772944"/>
    <n v="1434180944"/>
    <b v="0"/>
    <x v="300"/>
    <b v="1"/>
    <s v="theater/plays"/>
    <n v="1.155"/>
    <s v="Funded"/>
    <n v="30.9375"/>
    <x v="1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s v="USD"/>
    <n v="1419181890"/>
    <n v="1416589890"/>
    <b v="0"/>
    <x v="23"/>
    <b v="1"/>
    <s v="theater/plays"/>
    <n v="1.1911764705882353"/>
    <s v="Funded"/>
    <n v="176.08695652173913"/>
    <x v="1"/>
    <s v="plays"/>
    <x v="3571"/>
    <x v="3585"/>
  </r>
  <r>
    <n v="3586"/>
    <s v="Actors &amp; Musicians who are Blind or Autistic"/>
    <s v="See Theatre In A New Light"/>
    <n v="7500"/>
    <n v="8207"/>
    <x v="0"/>
    <s v="US"/>
    <x v="0"/>
    <s v="USD"/>
    <n v="1474649070"/>
    <n v="1469465070"/>
    <b v="0"/>
    <x v="241"/>
    <b v="1"/>
    <s v="theater/plays"/>
    <n v="1.0942666666666667"/>
    <s v="Funded"/>
    <n v="151.9814814814815"/>
    <x v="1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s v="GBP"/>
    <n v="1467054000"/>
    <n v="1463144254"/>
    <b v="0"/>
    <x v="33"/>
    <b v="1"/>
    <s v="theater/plays"/>
    <n v="1.266"/>
    <s v="Funded"/>
    <n v="22.607142857142858"/>
    <x v="1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s v="GBP"/>
    <n v="1430348400"/>
    <n v="1428436410"/>
    <b v="0"/>
    <x v="202"/>
    <b v="1"/>
    <s v="theater/plays"/>
    <n v="1.0049999999999999"/>
    <s v="Funded"/>
    <n v="18.272727272727273"/>
    <x v="1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s v="USD"/>
    <n v="1432654347"/>
    <n v="1430494347"/>
    <b v="0"/>
    <x v="95"/>
    <b v="1"/>
    <s v="theater/plays"/>
    <n v="1.2749999999999999"/>
    <s v="Funded"/>
    <n v="82.258064516129039"/>
    <x v="1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s v="GBP"/>
    <n v="1413792034"/>
    <n v="1411200034"/>
    <b v="0"/>
    <x v="196"/>
    <b v="1"/>
    <s v="theater/plays"/>
    <n v="1.0005999999999999"/>
    <s v="Funded"/>
    <n v="68.534246575342465"/>
    <x v="1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s v="USD"/>
    <n v="1422075540"/>
    <n v="1419979544"/>
    <b v="0"/>
    <x v="59"/>
    <b v="1"/>
    <s v="theater/plays"/>
    <n v="1.75"/>
    <s v="Funded"/>
    <n v="68.055555555555557"/>
    <x v="1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s v="USD"/>
    <n v="1423630740"/>
    <n v="1418673307"/>
    <b v="0"/>
    <x v="2"/>
    <b v="1"/>
    <s v="theater/plays"/>
    <n v="1.2725"/>
    <s v="Funded"/>
    <n v="72.714285714285708"/>
    <x v="1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s v="USD"/>
    <n v="1420489560"/>
    <n v="1417469639"/>
    <b v="0"/>
    <x v="68"/>
    <b v="1"/>
    <s v="theater/plays"/>
    <n v="1.1063333333333334"/>
    <s v="Funded"/>
    <n v="77.186046511627907"/>
    <x v="1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s v="USD"/>
    <n v="1472952982"/>
    <n v="1470792982"/>
    <b v="0"/>
    <x v="17"/>
    <b v="1"/>
    <s v="theater/plays"/>
    <n v="1.2593749999999999"/>
    <s v="Funded"/>
    <n v="55.972222222222221"/>
    <x v="1"/>
    <s v="plays"/>
    <x v="3580"/>
    <x v="3594"/>
  </r>
  <r>
    <n v="3595"/>
    <s v="The Flu Season"/>
    <s v="A new theatre company staging Will Eno's The Flu Season in Seattle"/>
    <n v="2600"/>
    <n v="3081"/>
    <x v="0"/>
    <s v="US"/>
    <x v="0"/>
    <s v="USD"/>
    <n v="1426229940"/>
    <n v="1423959123"/>
    <b v="0"/>
    <x v="95"/>
    <b v="1"/>
    <s v="theater/plays"/>
    <n v="1.1850000000000001"/>
    <s v="Funded"/>
    <n v="49.693548387096776"/>
    <x v="1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s v="CAD"/>
    <n v="1409072982"/>
    <n v="1407258582"/>
    <b v="0"/>
    <x v="41"/>
    <b v="1"/>
    <s v="theater/plays"/>
    <n v="1.0772727272727274"/>
    <s v="Funded"/>
    <n v="79"/>
    <x v="1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s v="USD"/>
    <n v="1456984740"/>
    <n v="1455717790"/>
    <b v="0"/>
    <x v="51"/>
    <b v="1"/>
    <s v="theater/plays"/>
    <n v="1.026"/>
    <s v="Funded"/>
    <n v="77.727272727272734"/>
    <x v="1"/>
    <s v="plays"/>
    <x v="3583"/>
    <x v="3597"/>
  </r>
  <r>
    <n v="3598"/>
    <s v="Cinderella"/>
    <s v="River City Theatre Company needs your support as we embark on our thirteenth production, CINDERELLA!"/>
    <n v="1000"/>
    <n v="1101"/>
    <x v="0"/>
    <s v="US"/>
    <x v="0"/>
    <s v="USD"/>
    <n v="1409720340"/>
    <n v="1408129822"/>
    <b v="0"/>
    <x v="74"/>
    <b v="1"/>
    <s v="theater/plays"/>
    <n v="1.101"/>
    <s v="Funded"/>
    <n v="40.777777777777779"/>
    <x v="1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s v="USD"/>
    <n v="1440892800"/>
    <n v="1438715077"/>
    <b v="0"/>
    <x v="57"/>
    <b v="1"/>
    <s v="theater/plays"/>
    <n v="2.02"/>
    <s v="Funded"/>
    <n v="59.411764705882355"/>
    <x v="1"/>
    <s v="plays"/>
    <x v="3585"/>
    <x v="3599"/>
  </r>
  <r>
    <n v="3600"/>
    <s v="Pariah"/>
    <s v="The First Play From The Man Who Brought You The Black James Bond!"/>
    <n v="10"/>
    <n v="13"/>
    <x v="0"/>
    <s v="US"/>
    <x v="0"/>
    <s v="USD"/>
    <n v="1476390164"/>
    <n v="1473970964"/>
    <b v="0"/>
    <x v="80"/>
    <b v="1"/>
    <s v="theater/plays"/>
    <n v="1.3"/>
    <s v="Funded"/>
    <n v="3.25"/>
    <x v="1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s v="GBP"/>
    <n v="1421452682"/>
    <n v="1418860682"/>
    <b v="0"/>
    <x v="28"/>
    <b v="1"/>
    <s v="theater/plays"/>
    <n v="1.0435000000000001"/>
    <s v="Funded"/>
    <n v="39.377358490566039"/>
    <x v="1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s v="USD"/>
    <n v="1463520479"/>
    <n v="1458336479"/>
    <b v="0"/>
    <x v="72"/>
    <b v="1"/>
    <s v="theater/plays"/>
    <n v="1.0004999999999999"/>
    <s v="Funded"/>
    <n v="81.673469387755105"/>
    <x v="1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s v="USD"/>
    <n v="1446759880"/>
    <n v="1444164280"/>
    <b v="0"/>
    <x v="7"/>
    <b v="1"/>
    <s v="theater/plays"/>
    <n v="1.7066666666666668"/>
    <s v="Funded"/>
    <n v="44.912280701754383"/>
    <x v="1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s v="USD"/>
    <n v="1461913140"/>
    <n v="1461370956"/>
    <b v="0"/>
    <x v="50"/>
    <b v="1"/>
    <s v="theater/plays"/>
    <n v="1.1283333333333334"/>
    <s v="Funded"/>
    <n v="49.05797101449275"/>
    <x v="1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s v="GBP"/>
    <n v="1455390126"/>
    <n v="1452798126"/>
    <b v="0"/>
    <x v="41"/>
    <b v="1"/>
    <s v="theater/plays"/>
    <n v="1.84"/>
    <s v="Funded"/>
    <n v="30.666666666666668"/>
    <x v="1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s v="GBP"/>
    <n v="1471185057"/>
    <n v="1468593057"/>
    <b v="0"/>
    <x v="31"/>
    <b v="1"/>
    <s v="theater/plays"/>
    <n v="1.3026666666666666"/>
    <s v="Funded"/>
    <n v="61.0625"/>
    <x v="1"/>
    <s v="plays"/>
    <x v="3592"/>
    <x v="3606"/>
  </r>
  <r>
    <n v="3607"/>
    <s v="E15 at The Pleasance and CPT"/>
    <s v="'E15' is a verbatim project that looks at the story of the Focus E15 Campaign"/>
    <n v="550"/>
    <n v="580"/>
    <x v="0"/>
    <s v="GB"/>
    <x v="1"/>
    <s v="GBP"/>
    <n v="1450137600"/>
    <n v="1448924882"/>
    <b v="0"/>
    <x v="9"/>
    <b v="1"/>
    <s v="theater/plays"/>
    <n v="1.0545454545454545"/>
    <s v="Funded"/>
    <n v="29"/>
    <x v="1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s v="GBP"/>
    <n v="1466172000"/>
    <n v="1463418090"/>
    <b v="0"/>
    <x v="74"/>
    <b v="1"/>
    <s v="theater/plays"/>
    <n v="1"/>
    <s v="Funded"/>
    <n v="29.62962962962963"/>
    <x v="1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s v="GBP"/>
    <n v="1459378085"/>
    <n v="1456789685"/>
    <b v="0"/>
    <x v="64"/>
    <b v="1"/>
    <s v="theater/plays"/>
    <n v="1.5331632653061225"/>
    <s v="Funded"/>
    <n v="143.0952380952381"/>
    <x v="1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s v="GBP"/>
    <n v="1439806936"/>
    <n v="1437214936"/>
    <b v="0"/>
    <x v="162"/>
    <b v="1"/>
    <s v="theater/plays"/>
    <n v="1.623"/>
    <s v="Funded"/>
    <n v="52.354838709677416"/>
    <x v="1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s v="GBP"/>
    <n v="1428483201"/>
    <n v="1425891201"/>
    <b v="0"/>
    <x v="13"/>
    <b v="1"/>
    <s v="theater/plays"/>
    <n v="1.36"/>
    <s v="Funded"/>
    <n v="66.666666666666671"/>
    <x v="1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s v="CAD"/>
    <n v="1402334811"/>
    <n v="1401470811"/>
    <b v="0"/>
    <x v="7"/>
    <b v="1"/>
    <s v="theater/plays"/>
    <n v="1.444"/>
    <s v="Funded"/>
    <n v="126.66666666666667"/>
    <x v="1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x v="0"/>
    <s v="US"/>
    <x v="0"/>
    <s v="USD"/>
    <n v="1403964574"/>
    <n v="1401372574"/>
    <b v="0"/>
    <x v="9"/>
    <b v="1"/>
    <s v="theater/plays"/>
    <n v="1"/>
    <s v="Funded"/>
    <n v="62.5"/>
    <x v="1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s v="USD"/>
    <n v="1434675616"/>
    <n v="1432083616"/>
    <b v="0"/>
    <x v="26"/>
    <b v="1"/>
    <s v="theater/plays"/>
    <n v="1.008"/>
    <s v="Funded"/>
    <n v="35.492957746478872"/>
    <x v="1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s v="GBP"/>
    <n v="1449756896"/>
    <n v="1447164896"/>
    <b v="0"/>
    <x v="250"/>
    <b v="1"/>
    <s v="theater/plays"/>
    <n v="1.0680000000000001"/>
    <s v="Funded"/>
    <n v="37.083333333333336"/>
    <x v="1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s v="GBP"/>
    <n v="1426801664"/>
    <n v="1424213264"/>
    <b v="0"/>
    <x v="43"/>
    <b v="1"/>
    <s v="theater/plays"/>
    <n v="1.248"/>
    <s v="Funded"/>
    <n v="69.333333333333329"/>
    <x v="1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s v="GBP"/>
    <n v="1488240000"/>
    <n v="1486996729"/>
    <b v="0"/>
    <x v="13"/>
    <b v="1"/>
    <s v="theater/plays"/>
    <n v="1.1891891891891893"/>
    <s v="Funded"/>
    <n v="17.254901960784313"/>
    <x v="1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s v="GBP"/>
    <n v="1433343850"/>
    <n v="1430751850"/>
    <b v="0"/>
    <x v="66"/>
    <b v="1"/>
    <s v="theater/plays"/>
    <n v="1.01"/>
    <s v="Funded"/>
    <n v="36.071428571428569"/>
    <x v="1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s v="USD"/>
    <n v="1479592800"/>
    <n v="1476760226"/>
    <b v="0"/>
    <x v="57"/>
    <b v="1"/>
    <s v="theater/plays"/>
    <n v="1.1299999999999999"/>
    <s v="Funded"/>
    <n v="66.470588235294116"/>
    <x v="1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s v="USD"/>
    <n v="1425528000"/>
    <n v="1422916261"/>
    <b v="0"/>
    <x v="438"/>
    <b v="1"/>
    <s v="theater/plays"/>
    <n v="1.0519047619047619"/>
    <s v="Funded"/>
    <n v="56.065989847715734"/>
    <x v="1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s v="USD"/>
    <n v="1475269200"/>
    <n v="1473200844"/>
    <b v="0"/>
    <x v="16"/>
    <b v="1"/>
    <s v="theater/plays"/>
    <n v="1.0973333333333333"/>
    <s v="Funded"/>
    <n v="47.028571428571432"/>
    <x v="1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x v="0"/>
    <s v="US"/>
    <x v="0"/>
    <s v="USD"/>
    <n v="1411874580"/>
    <n v="1409030371"/>
    <b v="0"/>
    <x v="64"/>
    <b v="1"/>
    <s v="theater/plays"/>
    <n v="1.00099"/>
    <s v="Funded"/>
    <n v="47.666190476190479"/>
    <x v="1"/>
    <s v="plays"/>
    <x v="3608"/>
    <x v="3622"/>
  </r>
  <r>
    <n v="3623"/>
    <s v="Since I've Been Here"/>
    <s v="An original play exploring the complications of romantic relationships in all forms."/>
    <n v="2500"/>
    <n v="3000"/>
    <x v="0"/>
    <s v="US"/>
    <x v="0"/>
    <s v="USD"/>
    <n v="1406358000"/>
    <n v="1404841270"/>
    <b v="0"/>
    <x v="69"/>
    <b v="1"/>
    <s v="theater/plays"/>
    <n v="1.2"/>
    <s v="Funded"/>
    <n v="88.235294117647058"/>
    <x v="1"/>
    <s v="plays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s v="USD"/>
    <n v="1471977290"/>
    <n v="1466793290"/>
    <b v="0"/>
    <x v="70"/>
    <b v="1"/>
    <s v="theater/plays"/>
    <n v="1.0493333333333332"/>
    <s v="Funded"/>
    <n v="80.717948717948715"/>
    <x v="1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s v="GBP"/>
    <n v="1435851577"/>
    <n v="1433259577"/>
    <b v="0"/>
    <x v="76"/>
    <b v="1"/>
    <s v="theater/plays"/>
    <n v="1.0266666666666666"/>
    <s v="Funded"/>
    <n v="39.487179487179489"/>
    <x v="1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s v="GBP"/>
    <n v="1408204857"/>
    <n v="1406390457"/>
    <b v="0"/>
    <x v="53"/>
    <b v="1"/>
    <s v="theater/plays"/>
    <n v="1.0182500000000001"/>
    <s v="Funded"/>
    <n v="84.854166666666671"/>
    <x v="1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s v="USD"/>
    <n v="1463803140"/>
    <n v="1459446487"/>
    <b v="0"/>
    <x v="60"/>
    <b v="1"/>
    <s v="theater/plays"/>
    <n v="1"/>
    <s v="Funded"/>
    <n v="68.965517241379317"/>
    <x v="1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s v="USD"/>
    <n v="1450040396"/>
    <n v="1444852796"/>
    <b v="0"/>
    <x v="78"/>
    <b v="0"/>
    <s v="theater/musical"/>
    <n v="0"/>
    <s v="Not Funded"/>
    <e v="#DIV/0!"/>
    <x v="1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s v="USD"/>
    <n v="1462467600"/>
    <n v="1457403364"/>
    <b v="0"/>
    <x v="84"/>
    <b v="0"/>
    <s v="theater/musical"/>
    <n v="1.9999999999999999E-6"/>
    <s v="Not Funded"/>
    <n v="1"/>
    <x v="1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s v="GBP"/>
    <n v="1417295990"/>
    <n v="1414700390"/>
    <b v="0"/>
    <x v="29"/>
    <b v="0"/>
    <s v="theater/musical"/>
    <n v="3.3333333333333332E-4"/>
    <s v="Not Funded"/>
    <n v="1"/>
    <x v="1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s v="USD"/>
    <n v="1411444740"/>
    <n v="1409335497"/>
    <b v="0"/>
    <x v="211"/>
    <b v="0"/>
    <s v="theater/musical"/>
    <n v="0.51023391812865493"/>
    <s v="Not Funded"/>
    <n v="147.88135593220338"/>
    <x v="1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s v="GBP"/>
    <n v="1416781749"/>
    <n v="1415053749"/>
    <b v="0"/>
    <x v="29"/>
    <b v="0"/>
    <s v="theater/musical"/>
    <n v="0.2"/>
    <s v="Not Funded"/>
    <n v="100"/>
    <x v="1"/>
    <s v="musical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s v="USD"/>
    <n v="1479517200"/>
    <n v="1475765867"/>
    <b v="0"/>
    <x v="162"/>
    <b v="0"/>
    <s v="theater/musical"/>
    <n v="0.35239999999999999"/>
    <s v="Not Funded"/>
    <n v="56.838709677419352"/>
    <x v="1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s v="CAD"/>
    <n v="1484366340"/>
    <n v="1480219174"/>
    <b v="0"/>
    <x v="59"/>
    <b v="0"/>
    <s v="theater/musical"/>
    <n v="4.2466666666666666E-2"/>
    <s v="Not Funded"/>
    <n v="176.94444444444446"/>
    <x v="1"/>
    <s v="musical"/>
    <x v="3620"/>
    <x v="3634"/>
  </r>
  <r>
    <n v="3635"/>
    <s v="Mary's Son"/>
    <s v="Mary's Son is a pop opera about Jesus and the hope he brings to all people."/>
    <n v="3500"/>
    <n v="1276"/>
    <x v="2"/>
    <s v="US"/>
    <x v="0"/>
    <s v="USD"/>
    <n v="1461186676"/>
    <n v="1458594676"/>
    <b v="0"/>
    <x v="73"/>
    <b v="0"/>
    <s v="theater/musical"/>
    <n v="0.36457142857142855"/>
    <s v="Not Funded"/>
    <n v="127.6"/>
    <x v="1"/>
    <s v="musical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s v="USD"/>
    <n v="1442248829"/>
    <n v="1439224829"/>
    <b v="0"/>
    <x v="78"/>
    <b v="0"/>
    <s v="theater/musical"/>
    <n v="0"/>
    <s v="Not Funded"/>
    <e v="#DIV/0!"/>
    <x v="1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s v="USD"/>
    <n v="1420130935"/>
    <n v="1417538935"/>
    <b v="0"/>
    <x v="25"/>
    <b v="0"/>
    <s v="theater/musical"/>
    <n v="0.30866666666666664"/>
    <s v="Not Funded"/>
    <n v="66.142857142857139"/>
    <x v="1"/>
    <s v="musical"/>
    <x v="3623"/>
    <x v="3637"/>
  </r>
  <r>
    <n v="3638"/>
    <s v="Project Hedwig and the Angry Inch"/>
    <s v="A rock and roll journey that explores love, loss, redemption, duality and ascension."/>
    <n v="3300"/>
    <n v="216"/>
    <x v="2"/>
    <s v="CA"/>
    <x v="5"/>
    <s v="CAD"/>
    <n v="1429456132"/>
    <n v="1424275732"/>
    <b v="0"/>
    <x v="84"/>
    <b v="0"/>
    <s v="theater/musical"/>
    <n v="6.545454545454546E-2"/>
    <s v="Not Funded"/>
    <n v="108"/>
    <x v="1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s v="USD"/>
    <n v="1475853060"/>
    <n v="1470672906"/>
    <b v="0"/>
    <x v="29"/>
    <b v="0"/>
    <s v="theater/musical"/>
    <n v="4.0000000000000003E-5"/>
    <s v="Not Funded"/>
    <n v="1"/>
    <x v="1"/>
    <s v="musical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s v="USD"/>
    <n v="1431283530"/>
    <n v="1428691530"/>
    <b v="0"/>
    <x v="83"/>
    <b v="0"/>
    <s v="theater/musical"/>
    <n v="5.5E-2"/>
    <s v="Not Funded"/>
    <n v="18.333333333333332"/>
    <x v="1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s v="USD"/>
    <n v="1412485200"/>
    <n v="1410966179"/>
    <b v="0"/>
    <x v="78"/>
    <b v="0"/>
    <s v="theater/musical"/>
    <n v="0"/>
    <s v="Not Funded"/>
    <e v="#DIV/0!"/>
    <x v="1"/>
    <s v="musical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12"/>
    <s v="EUR"/>
    <n v="1448902800"/>
    <n v="1445369727"/>
    <b v="0"/>
    <x v="84"/>
    <b v="0"/>
    <s v="theater/musical"/>
    <n v="2.1428571428571429E-2"/>
    <s v="Not Funded"/>
    <n v="7.5"/>
    <x v="1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s v="USD"/>
    <n v="1447734439"/>
    <n v="1444274839"/>
    <b v="0"/>
    <x v="78"/>
    <b v="0"/>
    <s v="theater/musical"/>
    <n v="0"/>
    <s v="Not Funded"/>
    <e v="#DIV/0!"/>
    <x v="1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s v="USD"/>
    <n v="1457413140"/>
    <n v="1454996887"/>
    <b v="0"/>
    <x v="8"/>
    <b v="0"/>
    <s v="theater/musical"/>
    <n v="0.16420000000000001"/>
    <s v="Not Funded"/>
    <n v="68.416666666666671"/>
    <x v="1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s v="CAD"/>
    <n v="1479773838"/>
    <n v="1477178238"/>
    <b v="0"/>
    <x v="29"/>
    <b v="0"/>
    <s v="theater/musical"/>
    <n v="1E-3"/>
    <s v="Not Funded"/>
    <n v="1"/>
    <x v="1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x v="0"/>
    <s v="USD"/>
    <n v="1434497400"/>
    <n v="1431770802"/>
    <b v="0"/>
    <x v="22"/>
    <b v="0"/>
    <s v="theater/musical"/>
    <n v="4.8099999999999997E-2"/>
    <s v="Not Funded"/>
    <n v="60.125"/>
    <x v="1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s v="GBP"/>
    <n v="1475258327"/>
    <n v="1471370327"/>
    <b v="0"/>
    <x v="84"/>
    <b v="0"/>
    <s v="theater/musical"/>
    <n v="0.06"/>
    <s v="Not Funded"/>
    <n v="15"/>
    <x v="1"/>
    <s v="musical"/>
    <x v="3633"/>
    <x v="3647"/>
  </r>
  <r>
    <n v="3648"/>
    <s v="Moth Theater Lives"/>
    <s v="Help Moth Live! Support Moth and its artist collective to achieve its 2014/15 season."/>
    <n v="40000"/>
    <n v="40153"/>
    <x v="0"/>
    <s v="US"/>
    <x v="0"/>
    <s v="USD"/>
    <n v="1412492445"/>
    <n v="1409900445"/>
    <b v="0"/>
    <x v="196"/>
    <b v="1"/>
    <s v="theater/plays"/>
    <n v="1.003825"/>
    <s v="Funded"/>
    <n v="550.04109589041093"/>
    <x v="1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s v="CAD"/>
    <n v="1402938394"/>
    <n v="1400691994"/>
    <b v="0"/>
    <x v="22"/>
    <b v="1"/>
    <s v="theater/plays"/>
    <n v="1.04"/>
    <s v="Funded"/>
    <n v="97.5"/>
    <x v="1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s v="GBP"/>
    <n v="1454412584"/>
    <n v="1452598184"/>
    <b v="0"/>
    <x v="57"/>
    <b v="1"/>
    <s v="theater/plays"/>
    <n v="1"/>
    <s v="Funded"/>
    <n v="29.411764705882351"/>
    <x v="1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s v="USD"/>
    <n v="1407686340"/>
    <n v="1404833442"/>
    <b v="0"/>
    <x v="82"/>
    <b v="1"/>
    <s v="theater/plays"/>
    <n v="1.04"/>
    <s v="Funded"/>
    <n v="57.777777777777779"/>
    <x v="1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s v="CAD"/>
    <n v="1472097540"/>
    <n v="1471188502"/>
    <b v="0"/>
    <x v="57"/>
    <b v="1"/>
    <s v="theater/plays"/>
    <n v="2.5066666666666668"/>
    <s v="Funded"/>
    <n v="44.235294117647058"/>
    <x v="1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s v="GBP"/>
    <n v="1438764207"/>
    <n v="1436172207"/>
    <b v="0"/>
    <x v="51"/>
    <b v="1"/>
    <s v="theater/plays"/>
    <n v="1.0049999999999999"/>
    <s v="Funded"/>
    <n v="60.909090909090907"/>
    <x v="1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s v="GBP"/>
    <n v="1459702800"/>
    <n v="1457690386"/>
    <b v="0"/>
    <x v="44"/>
    <b v="1"/>
    <s v="theater/plays"/>
    <n v="1.744"/>
    <s v="Funded"/>
    <n v="68.84210526315789"/>
    <x v="1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s v="USD"/>
    <n v="1437202740"/>
    <n v="1434654998"/>
    <b v="0"/>
    <x v="1"/>
    <b v="1"/>
    <s v="theater/plays"/>
    <n v="1.1626000000000001"/>
    <s v="Funded"/>
    <n v="73.582278481012665"/>
    <x v="1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6"/>
    <s v="CHF"/>
    <n v="1485989940"/>
    <n v="1483393836"/>
    <b v="0"/>
    <x v="67"/>
    <b v="1"/>
    <s v="theater/plays"/>
    <n v="1.0582"/>
    <s v="Funded"/>
    <n v="115.02173913043478"/>
    <x v="1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8"/>
    <s v="DKK"/>
    <n v="1464817320"/>
    <n v="1462806419"/>
    <b v="0"/>
    <x v="9"/>
    <b v="1"/>
    <s v="theater/plays"/>
    <n v="1.1074999999999999"/>
    <s v="Funded"/>
    <n v="110.75"/>
    <x v="1"/>
    <s v="plays"/>
    <x v="3643"/>
    <x v="3657"/>
  </r>
  <r>
    <n v="3658"/>
    <s v="Mr. Marmalade"/>
    <s v="Life is hard when your own imaginary friend can't make time for you."/>
    <n v="1500"/>
    <n v="1510"/>
    <x v="0"/>
    <s v="US"/>
    <x v="0"/>
    <s v="USD"/>
    <n v="1404273540"/>
    <n v="1400272580"/>
    <b v="0"/>
    <x v="9"/>
    <b v="1"/>
    <s v="theater/plays"/>
    <n v="1.0066666666666666"/>
    <s v="Funded"/>
    <n v="75.5"/>
    <x v="1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s v="USD"/>
    <n v="1426775940"/>
    <n v="1424414350"/>
    <b v="0"/>
    <x v="62"/>
    <b v="1"/>
    <s v="theater/plays"/>
    <n v="1.0203333333333333"/>
    <s v="Funded"/>
    <n v="235.46153846153845"/>
    <x v="1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s v="GBP"/>
    <n v="1419368925"/>
    <n v="1417208925"/>
    <b v="0"/>
    <x v="19"/>
    <b v="1"/>
    <s v="theater/plays"/>
    <n v="1"/>
    <s v="Funded"/>
    <n v="11.363636363636363"/>
    <x v="1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s v="USD"/>
    <n v="1460260800"/>
    <n v="1458336672"/>
    <b v="0"/>
    <x v="17"/>
    <b v="1"/>
    <s v="theater/plays"/>
    <n v="1.1100000000000001"/>
    <s v="Funded"/>
    <n v="92.5"/>
    <x v="1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s v="CAD"/>
    <n v="1427775414"/>
    <n v="1425187014"/>
    <b v="0"/>
    <x v="244"/>
    <b v="1"/>
    <s v="theater/plays"/>
    <n v="1.0142500000000001"/>
    <s v="Funded"/>
    <n v="202.85"/>
    <x v="1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s v="GBP"/>
    <n v="1482321030"/>
    <n v="1477133430"/>
    <b v="0"/>
    <x v="82"/>
    <b v="1"/>
    <s v="theater/plays"/>
    <n v="1.04"/>
    <s v="Funded"/>
    <n v="26"/>
    <x v="1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s v="USD"/>
    <n v="1466056689"/>
    <n v="1464847089"/>
    <b v="0"/>
    <x v="10"/>
    <b v="1"/>
    <s v="theater/plays"/>
    <n v="1.09375"/>
    <s v="Funded"/>
    <n v="46.05263157894737"/>
    <x v="1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6"/>
    <s v="EUR"/>
    <n v="1446062040"/>
    <n v="1445109822"/>
    <b v="0"/>
    <x v="25"/>
    <b v="1"/>
    <s v="theater/plays"/>
    <n v="1.1516129032258065"/>
    <s v="Funded"/>
    <n v="51"/>
    <x v="1"/>
    <s v="plays"/>
    <x v="3651"/>
    <x v="3665"/>
  </r>
  <r>
    <n v="3666"/>
    <s v="Israel LÃ³pez @ Ojai Playwrights Conference"/>
    <s v="Artistic Internship @ Ojai Playwrights Conference"/>
    <n v="1200"/>
    <n v="1200"/>
    <x v="0"/>
    <s v="US"/>
    <x v="0"/>
    <s v="USD"/>
    <n v="1406185200"/>
    <n v="1404337382"/>
    <b v="0"/>
    <x v="44"/>
    <b v="1"/>
    <s v="theater/plays"/>
    <n v="1"/>
    <s v="Funded"/>
    <n v="31.578947368421051"/>
    <x v="1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s v="GBP"/>
    <n v="1437261419"/>
    <n v="1434669419"/>
    <b v="0"/>
    <x v="6"/>
    <b v="1"/>
    <s v="theater/plays"/>
    <n v="1.0317033333333334"/>
    <s v="Funded"/>
    <n v="53.363965517241382"/>
    <x v="1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s v="USD"/>
    <n v="1437676380"/>
    <n v="1435670452"/>
    <b v="0"/>
    <x v="33"/>
    <b v="1"/>
    <s v="theater/plays"/>
    <n v="1.0349999999999999"/>
    <s v="Funded"/>
    <n v="36.964285714285715"/>
    <x v="1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s v="GBP"/>
    <n v="1434039137"/>
    <n v="1431447137"/>
    <b v="0"/>
    <x v="57"/>
    <b v="1"/>
    <s v="theater/plays"/>
    <n v="1.3819999999999999"/>
    <s v="Funded"/>
    <n v="81.294117647058826"/>
    <x v="1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s v="GBP"/>
    <n v="1433113200"/>
    <n v="1431951611"/>
    <b v="0"/>
    <x v="8"/>
    <b v="1"/>
    <s v="theater/plays"/>
    <n v="1.0954545454545455"/>
    <s v="Funded"/>
    <n v="20.083333333333332"/>
    <x v="1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s v="USD"/>
    <n v="1405915140"/>
    <n v="1404140667"/>
    <b v="0"/>
    <x v="244"/>
    <b v="1"/>
    <s v="theater/plays"/>
    <n v="1.0085714285714287"/>
    <s v="Funded"/>
    <n v="88.25"/>
    <x v="1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s v="GBP"/>
    <n v="1411771384"/>
    <n v="1409179384"/>
    <b v="0"/>
    <x v="7"/>
    <b v="1"/>
    <s v="theater/plays"/>
    <n v="1.0153333333333334"/>
    <s v="Funded"/>
    <n v="53.438596491228068"/>
    <x v="1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s v="GBP"/>
    <n v="1415191920"/>
    <n v="1412233497"/>
    <b v="0"/>
    <x v="229"/>
    <b v="1"/>
    <s v="theater/plays"/>
    <n v="1.13625"/>
    <s v="Funded"/>
    <n v="39.868421052631582"/>
    <x v="1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12"/>
    <s v="EUR"/>
    <n v="1472936229"/>
    <n v="1467752229"/>
    <b v="0"/>
    <x v="162"/>
    <b v="1"/>
    <s v="theater/plays"/>
    <n v="1"/>
    <s v="Funded"/>
    <n v="145.16129032258064"/>
    <x v="1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s v="GBP"/>
    <n v="1463353200"/>
    <n v="1462285182"/>
    <b v="0"/>
    <x v="83"/>
    <b v="1"/>
    <s v="theater/plays"/>
    <n v="1.4"/>
    <s v="Funded"/>
    <n v="23.333333333333332"/>
    <x v="1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s v="USD"/>
    <n v="1410550484"/>
    <n v="1408995284"/>
    <b v="0"/>
    <x v="38"/>
    <b v="1"/>
    <s v="theater/plays"/>
    <n v="1.2875000000000001"/>
    <s v="Funded"/>
    <n v="64.375"/>
    <x v="1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x v="0"/>
    <s v="USD"/>
    <n v="1404359940"/>
    <n v="1402580818"/>
    <b v="0"/>
    <x v="473"/>
    <b v="1"/>
    <s v="theater/plays"/>
    <n v="1.0290416666666666"/>
    <s v="Funded"/>
    <n v="62.052763819095475"/>
    <x v="1"/>
    <s v="plays"/>
    <x v="3663"/>
    <x v="3677"/>
  </r>
  <r>
    <n v="3678"/>
    <s v="Some big Some bang"/>
    <s v="The Ugly Collective takes Some big Some bang to the Underbelly Venues at the Edinburgh Fringe!"/>
    <n v="2000"/>
    <n v="2050"/>
    <x v="0"/>
    <s v="GB"/>
    <x v="1"/>
    <s v="GBP"/>
    <n v="1433076298"/>
    <n v="1430052298"/>
    <b v="0"/>
    <x v="162"/>
    <b v="1"/>
    <s v="theater/plays"/>
    <n v="1.0249999999999999"/>
    <s v="Funded"/>
    <n v="66.129032258064512"/>
    <x v="1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s v="USD"/>
    <n v="1404190740"/>
    <n v="1401214581"/>
    <b v="0"/>
    <x v="209"/>
    <b v="1"/>
    <s v="theater/plays"/>
    <n v="1.101"/>
    <s v="Funded"/>
    <n v="73.400000000000006"/>
    <x v="1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s v="USD"/>
    <n v="1475664834"/>
    <n v="1473850434"/>
    <b v="0"/>
    <x v="69"/>
    <b v="1"/>
    <s v="theater/plays"/>
    <n v="1.1276666666666666"/>
    <s v="Funded"/>
    <n v="99.5"/>
    <x v="1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s v="USD"/>
    <n v="1452872290"/>
    <n v="1452008290"/>
    <b v="0"/>
    <x v="59"/>
    <b v="1"/>
    <s v="theater/plays"/>
    <n v="1.119"/>
    <s v="Funded"/>
    <n v="62.166666666666664"/>
    <x v="1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s v="USD"/>
    <n v="1402901940"/>
    <n v="1399998418"/>
    <b v="0"/>
    <x v="85"/>
    <b v="1"/>
    <s v="theater/plays"/>
    <n v="1.3919999999999999"/>
    <s v="Funded"/>
    <n v="62.328358208955223"/>
    <x v="1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s v="USD"/>
    <n v="1476931696"/>
    <n v="1474339696"/>
    <b v="0"/>
    <x v="36"/>
    <b v="1"/>
    <s v="theater/plays"/>
    <n v="1.1085714285714285"/>
    <s v="Funded"/>
    <n v="58.787878787878789"/>
    <x v="1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s v="USD"/>
    <n v="1441167586"/>
    <n v="1438575586"/>
    <b v="0"/>
    <x v="23"/>
    <b v="1"/>
    <s v="theater/plays"/>
    <n v="1.3906666666666667"/>
    <s v="Funded"/>
    <n v="45.347826086956523"/>
    <x v="1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s v="USD"/>
    <n v="1400533200"/>
    <n v="1398348859"/>
    <b v="0"/>
    <x v="149"/>
    <b v="1"/>
    <s v="theater/plays"/>
    <n v="1.0569999999999999"/>
    <s v="Funded"/>
    <n v="41.944444444444443"/>
    <x v="1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s v="USD"/>
    <n v="1440820740"/>
    <n v="1439567660"/>
    <b v="0"/>
    <x v="79"/>
    <b v="1"/>
    <s v="theater/plays"/>
    <n v="1.0142857142857142"/>
    <s v="Funded"/>
    <n v="59.166666666666664"/>
    <x v="1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s v="USD"/>
    <n v="1403846055"/>
    <n v="1401254055"/>
    <b v="0"/>
    <x v="20"/>
    <b v="1"/>
    <s v="theater/plays"/>
    <n v="1.0024500000000001"/>
    <s v="Funded"/>
    <n v="200.49"/>
    <x v="1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s v="GBP"/>
    <n v="1407524004"/>
    <n v="1404932004"/>
    <b v="0"/>
    <x v="70"/>
    <b v="1"/>
    <s v="theater/plays"/>
    <n v="1.0916666666666666"/>
    <s v="Funded"/>
    <n v="83.974358974358978"/>
    <x v="1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s v="USD"/>
    <n v="1434925500"/>
    <n v="1432410639"/>
    <b v="0"/>
    <x v="95"/>
    <b v="1"/>
    <s v="theater/plays"/>
    <n v="1.1833333333333333"/>
    <s v="Funded"/>
    <n v="57.258064516129032"/>
    <x v="1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s v="USD"/>
    <n v="1417101683"/>
    <n v="1414506083"/>
    <b v="0"/>
    <x v="162"/>
    <b v="1"/>
    <s v="theater/plays"/>
    <n v="1.2"/>
    <s v="Funded"/>
    <n v="58.064516129032256"/>
    <x v="1"/>
    <s v="plays"/>
    <x v="3676"/>
    <x v="3690"/>
  </r>
  <r>
    <n v="3691"/>
    <s v="Most Dangerous Man in America (WEB DuBois) by Amiri  Baraka"/>
    <s v="World Premiere of last play written by Amiri Baraka"/>
    <n v="40000"/>
    <n v="51184"/>
    <x v="0"/>
    <s v="US"/>
    <x v="0"/>
    <s v="USD"/>
    <n v="1425272340"/>
    <n v="1421426929"/>
    <b v="0"/>
    <x v="220"/>
    <b v="1"/>
    <s v="theater/plays"/>
    <n v="1.2796000000000001"/>
    <s v="Funded"/>
    <n v="186.80291970802921"/>
    <x v="1"/>
    <s v="plays"/>
    <x v="3677"/>
    <x v="3691"/>
  </r>
  <r>
    <n v="3692"/>
    <s v="An Evening With Durang"/>
    <s v="Help us independently produce two great comedies by Christopher Durang."/>
    <n v="1000"/>
    <n v="1260"/>
    <x v="0"/>
    <s v="US"/>
    <x v="0"/>
    <s v="USD"/>
    <n v="1411084800"/>
    <n v="1410304179"/>
    <b v="0"/>
    <x v="57"/>
    <b v="1"/>
    <s v="theater/plays"/>
    <n v="1.26"/>
    <s v="Funded"/>
    <n v="74.117647058823536"/>
    <x v="1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s v="GBP"/>
    <n v="1448922600"/>
    <n v="1446352529"/>
    <b v="0"/>
    <x v="25"/>
    <b v="1"/>
    <s v="theater/plays"/>
    <n v="1.2912912912912913"/>
    <s v="Funded"/>
    <n v="30.714285714285715"/>
    <x v="1"/>
    <s v="plays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s v="USD"/>
    <n v="1465178400"/>
    <n v="1461985967"/>
    <b v="0"/>
    <x v="65"/>
    <b v="1"/>
    <s v="theater/plays"/>
    <n v="1.0742857142857143"/>
    <s v="Funded"/>
    <n v="62.666666666666664"/>
    <x v="1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s v="USD"/>
    <n v="1421009610"/>
    <n v="1419281610"/>
    <b v="0"/>
    <x v="51"/>
    <b v="1"/>
    <s v="theater/plays"/>
    <n v="1.00125"/>
    <s v="Funded"/>
    <n v="121.36363636363636"/>
    <x v="1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s v="GBP"/>
    <n v="1423838916"/>
    <n v="1418654916"/>
    <b v="0"/>
    <x v="76"/>
    <b v="1"/>
    <s v="theater/plays"/>
    <n v="1.55"/>
    <s v="Funded"/>
    <n v="39.743589743589745"/>
    <x v="1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s v="GBP"/>
    <n v="1462878648"/>
    <n v="1461064248"/>
    <b v="0"/>
    <x v="209"/>
    <b v="1"/>
    <s v="theater/plays"/>
    <n v="1.08"/>
    <s v="Funded"/>
    <n v="72"/>
    <x v="1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s v="USD"/>
    <n v="1456946487"/>
    <n v="1454354487"/>
    <b v="0"/>
    <x v="327"/>
    <b v="1"/>
    <s v="theater/plays"/>
    <n v="1.1052"/>
    <s v="Funded"/>
    <n v="40.632352941176471"/>
    <x v="1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s v="USD"/>
    <n v="1413383216"/>
    <n v="1410791216"/>
    <b v="0"/>
    <x v="244"/>
    <b v="1"/>
    <s v="theater/plays"/>
    <n v="1.008"/>
    <s v="Funded"/>
    <n v="63"/>
    <x v="1"/>
    <s v="plays"/>
    <x v="3685"/>
    <x v="3699"/>
  </r>
  <r>
    <n v="3700"/>
    <s v="Generations (Senior Project)"/>
    <s v="Help me produce the play I have written for my senior project!"/>
    <n v="500"/>
    <n v="606"/>
    <x v="0"/>
    <s v="US"/>
    <x v="0"/>
    <s v="USD"/>
    <n v="1412092800"/>
    <n v="1409493800"/>
    <b v="0"/>
    <x v="59"/>
    <b v="1"/>
    <s v="theater/plays"/>
    <n v="1.212"/>
    <s v="Funded"/>
    <n v="33.666666666666664"/>
    <x v="1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s v="GBP"/>
    <n v="1433422793"/>
    <n v="1430830793"/>
    <b v="0"/>
    <x v="70"/>
    <b v="1"/>
    <s v="theater/plays"/>
    <n v="1.0033333333333334"/>
    <s v="Funded"/>
    <n v="38.589743589743591"/>
    <x v="1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s v="GBP"/>
    <n v="1468191540"/>
    <n v="1464958484"/>
    <b v="0"/>
    <x v="64"/>
    <b v="1"/>
    <s v="theater/plays"/>
    <n v="1.0916666666666666"/>
    <s v="Funded"/>
    <n v="155.95238095238096"/>
    <x v="1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s v="USD"/>
    <n v="1471071540"/>
    <n v="1467720388"/>
    <b v="0"/>
    <x v="209"/>
    <b v="1"/>
    <s v="theater/plays"/>
    <n v="1.2342857142857142"/>
    <s v="Funded"/>
    <n v="43.2"/>
    <x v="1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s v="GBP"/>
    <n v="1464712394"/>
    <n v="1459528394"/>
    <b v="0"/>
    <x v="74"/>
    <b v="1"/>
    <s v="theater/plays"/>
    <n v="1.3633666666666666"/>
    <s v="Funded"/>
    <n v="15.148518518518518"/>
    <x v="1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s v="USD"/>
    <n v="1403546400"/>
    <n v="1401714114"/>
    <b v="0"/>
    <x v="2"/>
    <b v="1"/>
    <s v="theater/plays"/>
    <n v="1.0346657233816767"/>
    <s v="Funded"/>
    <n v="83.571428571428569"/>
    <x v="1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s v="USD"/>
    <n v="1410558949"/>
    <n v="1409262949"/>
    <b v="0"/>
    <x v="62"/>
    <b v="1"/>
    <s v="theater/plays"/>
    <n v="1.2133333333333334"/>
    <s v="Funded"/>
    <n v="140"/>
    <x v="1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s v="USD"/>
    <n v="1469165160"/>
    <n v="1467335378"/>
    <b v="0"/>
    <x v="23"/>
    <b v="1"/>
    <s v="theater/plays"/>
    <n v="1.86"/>
    <s v="Funded"/>
    <n v="80.869565217391298"/>
    <x v="1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s v="USD"/>
    <n v="1404444286"/>
    <n v="1403234686"/>
    <b v="0"/>
    <x v="70"/>
    <b v="1"/>
    <s v="theater/plays"/>
    <n v="3"/>
    <s v="Funded"/>
    <n v="53.846153846153847"/>
    <x v="1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s v="GBP"/>
    <n v="1403715546"/>
    <n v="1401123546"/>
    <b v="0"/>
    <x v="2"/>
    <b v="1"/>
    <s v="theater/plays"/>
    <n v="1.0825"/>
    <s v="Funded"/>
    <n v="30.928571428571427"/>
    <x v="1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x v="0"/>
    <s v="USD"/>
    <n v="1428068988"/>
    <n v="1425908988"/>
    <b v="0"/>
    <x v="74"/>
    <b v="1"/>
    <s v="theater/plays"/>
    <n v="1.4115384615384616"/>
    <s v="Funded"/>
    <n v="67.962962962962962"/>
    <x v="1"/>
    <s v="plays"/>
    <x v="3696"/>
    <x v="3710"/>
  </r>
  <r>
    <n v="3711"/>
    <s v="The Youth Shakespeare Project 2014"/>
    <s v="Two teachers and twenty kids bring one of Shakespeare's plays to life!"/>
    <n v="500"/>
    <n v="570"/>
    <x v="0"/>
    <s v="US"/>
    <x v="0"/>
    <s v="USD"/>
    <n v="1402848000"/>
    <n v="1400606573"/>
    <b v="0"/>
    <x v="64"/>
    <b v="1"/>
    <s v="theater/plays"/>
    <n v="1.1399999999999999"/>
    <s v="Funded"/>
    <n v="27.142857142857142"/>
    <x v="1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s v="USD"/>
    <n v="1433055540"/>
    <n v="1431230867"/>
    <b v="0"/>
    <x v="201"/>
    <b v="1"/>
    <s v="theater/plays"/>
    <n v="1.5373333333333334"/>
    <s v="Funded"/>
    <n v="110.86538461538461"/>
    <x v="1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s v="USD"/>
    <n v="1465062166"/>
    <n v="1463334166"/>
    <b v="0"/>
    <x v="10"/>
    <b v="1"/>
    <s v="theater/plays"/>
    <n v="1.0149999999999999"/>
    <s v="Funded"/>
    <n v="106.84210526315789"/>
    <x v="1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s v="USD"/>
    <n v="1432612740"/>
    <n v="1429881667"/>
    <b v="0"/>
    <x v="174"/>
    <b v="1"/>
    <s v="theater/plays"/>
    <n v="1.0235000000000001"/>
    <s v="Funded"/>
    <n v="105.51546391752578"/>
    <x v="1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s v="GBP"/>
    <n v="1427806320"/>
    <n v="1422834819"/>
    <b v="0"/>
    <x v="74"/>
    <b v="1"/>
    <s v="theater/plays"/>
    <n v="1.0257142857142858"/>
    <s v="Funded"/>
    <n v="132.96296296296296"/>
    <x v="1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s v="USD"/>
    <n v="1453411109"/>
    <n v="1450819109"/>
    <b v="0"/>
    <x v="54"/>
    <b v="1"/>
    <s v="theater/plays"/>
    <n v="1.5575000000000001"/>
    <s v="Funded"/>
    <n v="51.916666666666664"/>
    <x v="1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s v="GBP"/>
    <n v="1431204449"/>
    <n v="1428526049"/>
    <b v="0"/>
    <x v="62"/>
    <b v="1"/>
    <s v="theater/plays"/>
    <n v="1.0075000000000001"/>
    <s v="Funded"/>
    <n v="310"/>
    <x v="1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s v="GB"/>
    <x v="1"/>
    <s v="GBP"/>
    <n v="1425057075"/>
    <n v="1422465075"/>
    <b v="0"/>
    <x v="67"/>
    <b v="1"/>
    <s v="theater/plays"/>
    <n v="2.3940000000000001"/>
    <s v="Funded"/>
    <n v="26.021739130434781"/>
    <x v="1"/>
    <s v="plays"/>
    <x v="3703"/>
    <x v="3718"/>
  </r>
  <r>
    <n v="3719"/>
    <s v="Corium"/>
    <s v="A new piece of physical theatre about love, regret and longing."/>
    <n v="200"/>
    <n v="420"/>
    <x v="0"/>
    <s v="GB"/>
    <x v="1"/>
    <s v="GBP"/>
    <n v="1434994266"/>
    <n v="1432402266"/>
    <b v="0"/>
    <x v="80"/>
    <b v="1"/>
    <s v="theater/plays"/>
    <n v="2.1"/>
    <s v="Funded"/>
    <n v="105"/>
    <x v="1"/>
    <s v="plays"/>
    <x v="3704"/>
    <x v="3719"/>
  </r>
  <r>
    <n v="3720"/>
    <s v="Lakotas and the American Theatre"/>
    <s v="Breaking the American Indian stereotype in the American Theatre."/>
    <n v="3300"/>
    <n v="3449"/>
    <x v="0"/>
    <s v="US"/>
    <x v="0"/>
    <s v="USD"/>
    <n v="1435881006"/>
    <n v="1433980206"/>
    <b v="0"/>
    <x v="244"/>
    <b v="1"/>
    <s v="theater/plays"/>
    <n v="1.0451515151515152"/>
    <s v="Funded"/>
    <n v="86.224999999999994"/>
    <x v="1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s v="USD"/>
    <n v="1415230084"/>
    <n v="1413412084"/>
    <b v="0"/>
    <x v="34"/>
    <b v="1"/>
    <s v="theater/plays"/>
    <n v="1.008"/>
    <s v="Funded"/>
    <n v="114.54545454545455"/>
    <x v="1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s v="CAD"/>
    <n v="1455231540"/>
    <n v="1452614847"/>
    <b v="0"/>
    <x v="2"/>
    <b v="1"/>
    <s v="theater/plays"/>
    <n v="1.1120000000000001"/>
    <s v="Funded"/>
    <n v="47.657142857142858"/>
    <x v="1"/>
    <s v="plays"/>
    <x v="3707"/>
    <x v="3722"/>
  </r>
  <r>
    <n v="3723"/>
    <s v="Beauty and the Beast"/>
    <s v="Saltmine Theatre Company present Beauty and the Beast:"/>
    <n v="4500"/>
    <n v="4592"/>
    <x v="0"/>
    <s v="GB"/>
    <x v="1"/>
    <s v="GBP"/>
    <n v="1417374262"/>
    <n v="1414778662"/>
    <b v="0"/>
    <x v="287"/>
    <b v="1"/>
    <s v="theater/plays"/>
    <n v="1.0204444444444445"/>
    <s v="Funded"/>
    <n v="72.888888888888886"/>
    <x v="1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s v="GBP"/>
    <n v="1462402800"/>
    <n v="1459856860"/>
    <b v="0"/>
    <x v="30"/>
    <b v="1"/>
    <s v="theater/plays"/>
    <n v="1.0254767441860466"/>
    <s v="Funded"/>
    <n v="49.545505617977533"/>
    <x v="1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s v="GBP"/>
    <n v="1455831000"/>
    <n v="1454366467"/>
    <b v="0"/>
    <x v="41"/>
    <b v="1"/>
    <s v="theater/plays"/>
    <n v="1.27"/>
    <s v="Funded"/>
    <n v="25.4"/>
    <x v="1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s v="USD"/>
    <n v="1461963600"/>
    <n v="1459567371"/>
    <b v="0"/>
    <x v="67"/>
    <b v="1"/>
    <s v="theater/plays"/>
    <n v="3.3870588235294119"/>
    <s v="Funded"/>
    <n v="62.586956521739133"/>
    <x v="1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s v="USD"/>
    <n v="1476939300"/>
    <n v="1474273294"/>
    <b v="0"/>
    <x v="51"/>
    <b v="1"/>
    <s v="theater/plays"/>
    <n v="1.0075000000000001"/>
    <s v="Funded"/>
    <n v="61.060606060606062"/>
    <x v="1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s v="USD"/>
    <n v="1439957176"/>
    <n v="1437365176"/>
    <b v="0"/>
    <x v="162"/>
    <b v="0"/>
    <s v="theater/plays"/>
    <n v="9.3100000000000002E-2"/>
    <s v="Not Funded"/>
    <n v="60.064516129032256"/>
    <x v="1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s v="USD"/>
    <n v="1427082912"/>
    <n v="1423198512"/>
    <b v="0"/>
    <x v="81"/>
    <b v="0"/>
    <s v="theater/plays"/>
    <n v="7.2400000000000006E-2"/>
    <s v="Not Funded"/>
    <n v="72.400000000000006"/>
    <x v="1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s v="USD"/>
    <n v="1439828159"/>
    <n v="1437236159"/>
    <b v="0"/>
    <x v="29"/>
    <b v="0"/>
    <s v="theater/plays"/>
    <n v="0.1"/>
    <s v="Not Funded"/>
    <n v="100"/>
    <x v="1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s v="USD"/>
    <n v="1420860180"/>
    <n v="1418234646"/>
    <b v="0"/>
    <x v="8"/>
    <b v="0"/>
    <s v="theater/plays"/>
    <n v="0.11272727272727273"/>
    <s v="Not Funded"/>
    <n v="51.666666666666664"/>
    <x v="1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x v="9"/>
    <s v="EUR"/>
    <n v="1422100800"/>
    <n v="1416932133"/>
    <b v="0"/>
    <x v="80"/>
    <b v="0"/>
    <s v="theater/plays"/>
    <n v="0.15411764705882353"/>
    <s v="Not Funded"/>
    <n v="32.75"/>
    <x v="1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x v="2"/>
    <s v="US"/>
    <x v="0"/>
    <s v="USD"/>
    <n v="1429396200"/>
    <n v="1428539708"/>
    <b v="0"/>
    <x v="78"/>
    <b v="0"/>
    <s v="theater/plays"/>
    <n v="0"/>
    <s v="Not Funded"/>
    <e v="#DIV/0!"/>
    <x v="1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s v="USD"/>
    <n v="1432589896"/>
    <n v="1427405896"/>
    <b v="0"/>
    <x v="63"/>
    <b v="0"/>
    <s v="theater/plays"/>
    <n v="0.28466666666666668"/>
    <s v="Not Funded"/>
    <n v="61"/>
    <x v="1"/>
    <s v="plays"/>
    <x v="3719"/>
    <x v="3734"/>
  </r>
  <r>
    <n v="3735"/>
    <s v="Women Beware Women"/>
    <s v="Young Actor's taking on a Jacobean tragedy. Family, betrayal, love, lust, sex and death."/>
    <n v="150"/>
    <n v="20"/>
    <x v="2"/>
    <s v="GB"/>
    <x v="1"/>
    <s v="GBP"/>
    <n v="1432831089"/>
    <n v="1430239089"/>
    <b v="0"/>
    <x v="84"/>
    <b v="0"/>
    <s v="theater/plays"/>
    <n v="0.13333333333333333"/>
    <s v="Not Funded"/>
    <n v="10"/>
    <x v="1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s v="GBP"/>
    <n v="1427133600"/>
    <n v="1423847093"/>
    <b v="0"/>
    <x v="29"/>
    <b v="0"/>
    <s v="theater/plays"/>
    <n v="6.6666666666666671E-3"/>
    <s v="Not Funded"/>
    <n v="10"/>
    <x v="1"/>
    <s v="plays"/>
    <x v="3721"/>
    <x v="3736"/>
  </r>
  <r>
    <n v="3737"/>
    <s v="Measure For Measure"/>
    <s v="The ASU Theatre and Shakespeare Club presents Measure For Measure directed by Jordyn Ochser."/>
    <n v="700"/>
    <n v="150"/>
    <x v="2"/>
    <s v="US"/>
    <x v="0"/>
    <s v="USD"/>
    <n v="1447311540"/>
    <n v="1445358903"/>
    <b v="0"/>
    <x v="80"/>
    <b v="0"/>
    <s v="theater/plays"/>
    <n v="0.21428571428571427"/>
    <s v="Not Funded"/>
    <n v="37.5"/>
    <x v="1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s v="GBP"/>
    <n v="1405461600"/>
    <n v="1403562705"/>
    <b v="0"/>
    <x v="79"/>
    <b v="0"/>
    <s v="theater/plays"/>
    <n v="0.18"/>
    <s v="Not Funded"/>
    <n v="45"/>
    <x v="1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s v="GBP"/>
    <n v="1468752468"/>
    <n v="1467024468"/>
    <b v="0"/>
    <x v="22"/>
    <b v="0"/>
    <s v="theater/plays"/>
    <n v="0.20125000000000001"/>
    <s v="Not Funded"/>
    <n v="100.625"/>
    <x v="1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s v="USD"/>
    <n v="1407808438"/>
    <n v="1405217355"/>
    <b v="0"/>
    <x v="25"/>
    <b v="0"/>
    <s v="theater/plays"/>
    <n v="0.17899999999999999"/>
    <s v="Not Funded"/>
    <n v="25.571428571428573"/>
    <x v="1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x v="0"/>
    <s v="USD"/>
    <n v="1450389950"/>
    <n v="1447797950"/>
    <b v="0"/>
    <x v="78"/>
    <b v="0"/>
    <s v="theater/plays"/>
    <n v="0"/>
    <s v="Not Funded"/>
    <e v="#DIV/0!"/>
    <x v="1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s v="USD"/>
    <n v="1409980144"/>
    <n v="1407388144"/>
    <b v="0"/>
    <x v="80"/>
    <b v="0"/>
    <s v="theater/plays"/>
    <n v="0.02"/>
    <s v="Not Funded"/>
    <n v="25"/>
    <x v="1"/>
    <s v="plays"/>
    <x v="3727"/>
    <x v="3742"/>
  </r>
  <r>
    <n v="3743"/>
    <s v="Down the Mississippi"/>
    <s v="I'm taking the Adventures of Huckleberry Finn puppet show down the Mississippi River!"/>
    <n v="2200"/>
    <n v="0"/>
    <x v="2"/>
    <s v="US"/>
    <x v="0"/>
    <s v="USD"/>
    <n v="1404406964"/>
    <n v="1401814964"/>
    <b v="0"/>
    <x v="78"/>
    <b v="0"/>
    <s v="theater/plays"/>
    <n v="0"/>
    <s v="Not Funded"/>
    <e v="#DIV/0!"/>
    <x v="1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s v="USD"/>
    <n v="1404532740"/>
    <n v="1401823952"/>
    <b v="0"/>
    <x v="78"/>
    <b v="0"/>
    <s v="theater/plays"/>
    <n v="0"/>
    <s v="Not Funded"/>
    <e v="#DIV/0!"/>
    <x v="1"/>
    <s v="plays"/>
    <x v="3729"/>
    <x v="3744"/>
  </r>
  <r>
    <n v="3745"/>
    <s v="Tyke Theatre Web Show"/>
    <s v="Tyke wants to expand her puppet theater show to weekly online web shows and is looking for backers."/>
    <n v="100"/>
    <n v="10"/>
    <x v="2"/>
    <s v="US"/>
    <x v="0"/>
    <s v="USD"/>
    <n v="1407689102"/>
    <n v="1405097102"/>
    <b v="0"/>
    <x v="29"/>
    <b v="0"/>
    <s v="theater/plays"/>
    <n v="0.1"/>
    <s v="Not Funded"/>
    <n v="10"/>
    <x v="1"/>
    <s v="plays"/>
    <x v="3730"/>
    <x v="3745"/>
  </r>
  <r>
    <n v="3746"/>
    <s v="Stage Play Production - &quot;I Love You to Death&quot;"/>
    <s v="Generational curses CAN be broken...right?"/>
    <n v="8500"/>
    <n v="202"/>
    <x v="2"/>
    <s v="US"/>
    <x v="0"/>
    <s v="USD"/>
    <n v="1475918439"/>
    <n v="1473326439"/>
    <b v="0"/>
    <x v="29"/>
    <b v="0"/>
    <s v="theater/plays"/>
    <n v="2.3764705882352941E-2"/>
    <s v="Not Funded"/>
    <n v="202"/>
    <x v="1"/>
    <s v="plays"/>
    <x v="3731"/>
    <x v="3746"/>
  </r>
  <r>
    <n v="3747"/>
    <s v="Counting Stars"/>
    <s v="The world premiere of an astonishing new play by acclaimed writer Atiha Sen Gupta."/>
    <n v="2500"/>
    <n v="25"/>
    <x v="2"/>
    <s v="GB"/>
    <x v="1"/>
    <s v="GBP"/>
    <n v="1436137140"/>
    <n v="1433833896"/>
    <b v="0"/>
    <x v="29"/>
    <b v="0"/>
    <s v="theater/plays"/>
    <n v="0.01"/>
    <s v="Not Funded"/>
    <n v="25"/>
    <x v="1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s v="USD"/>
    <n v="1455602340"/>
    <n v="1453827436"/>
    <b v="0"/>
    <x v="47"/>
    <b v="1"/>
    <s v="theater/musical"/>
    <n v="1.0351999999999999"/>
    <s v="Funded"/>
    <n v="99.538461538461533"/>
    <x v="1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s v="USD"/>
    <n v="1461902340"/>
    <n v="1459220588"/>
    <b v="0"/>
    <x v="63"/>
    <b v="1"/>
    <s v="theater/musical"/>
    <n v="1.05"/>
    <s v="Funded"/>
    <n v="75"/>
    <x v="1"/>
    <s v="musical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s v="USD"/>
    <n v="1423555140"/>
    <n v="1421105608"/>
    <b v="0"/>
    <x v="33"/>
    <b v="1"/>
    <s v="theater/musical"/>
    <n v="1.0044999999999999"/>
    <s v="Funded"/>
    <n v="215.25"/>
    <x v="1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s v="US"/>
    <x v="0"/>
    <s v="USD"/>
    <n v="1459641073"/>
    <n v="1454460673"/>
    <b v="0"/>
    <x v="202"/>
    <b v="1"/>
    <s v="theater/musical"/>
    <n v="1.3260000000000001"/>
    <s v="Funded"/>
    <n v="120.54545454545455"/>
    <x v="1"/>
    <s v="musical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s v="GBP"/>
    <n v="1476651600"/>
    <n v="1473189335"/>
    <b v="0"/>
    <x v="41"/>
    <b v="1"/>
    <s v="theater/musical"/>
    <n v="1.1299999999999999"/>
    <s v="Funded"/>
    <n v="37.666666666666664"/>
    <x v="1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s v="USD"/>
    <n v="1433289600"/>
    <n v="1430768800"/>
    <b v="0"/>
    <x v="209"/>
    <b v="1"/>
    <s v="theater/musical"/>
    <n v="1.0334000000000001"/>
    <s v="Funded"/>
    <n v="172.23333333333332"/>
    <x v="1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s v="USD"/>
    <n v="1406350740"/>
    <n v="1403125737"/>
    <b v="0"/>
    <x v="74"/>
    <b v="1"/>
    <s v="theater/musical"/>
    <n v="1.2"/>
    <s v="Funded"/>
    <n v="111.11111111111111"/>
    <x v="1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x v="1"/>
    <s v="GBP"/>
    <n v="1460753307"/>
    <n v="1458161307"/>
    <b v="0"/>
    <x v="33"/>
    <b v="1"/>
    <s v="theater/musical"/>
    <n v="1.2963636363636364"/>
    <s v="Funded"/>
    <n v="25.464285714285715"/>
    <x v="1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s v="USD"/>
    <n v="1402515198"/>
    <n v="1399923198"/>
    <b v="0"/>
    <x v="57"/>
    <b v="1"/>
    <s v="theater/musical"/>
    <n v="1.0111111111111111"/>
    <s v="Funded"/>
    <n v="267.64705882352939"/>
    <x v="1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s v="USD"/>
    <n v="1417465515"/>
    <n v="1415737515"/>
    <b v="0"/>
    <x v="133"/>
    <b v="1"/>
    <s v="theater/musical"/>
    <n v="1.0851428571428572"/>
    <s v="Funded"/>
    <n v="75.959999999999994"/>
    <x v="1"/>
    <s v="musical"/>
    <x v="3742"/>
    <x v="3757"/>
  </r>
  <r>
    <n v="3758"/>
    <s v="Luigi's Ladies"/>
    <s v="LUIGI'S LADIES: an original one-woman musical comedy"/>
    <n v="1500"/>
    <n v="1535"/>
    <x v="0"/>
    <s v="US"/>
    <x v="0"/>
    <s v="USD"/>
    <n v="1400475600"/>
    <n v="1397819938"/>
    <b v="0"/>
    <x v="55"/>
    <b v="1"/>
    <s v="theater/musical"/>
    <n v="1.0233333333333334"/>
    <s v="Funded"/>
    <n v="59.03846153846154"/>
    <x v="1"/>
    <s v="musical"/>
    <x v="3743"/>
    <x v="3758"/>
  </r>
  <r>
    <n v="3759"/>
    <s v="Pared Down Productions"/>
    <s v="A production company specializing in small-scale musicals"/>
    <n v="4000"/>
    <n v="4409.7700000000004"/>
    <x v="0"/>
    <s v="US"/>
    <x v="0"/>
    <s v="USD"/>
    <n v="1440556553"/>
    <n v="1435372553"/>
    <b v="0"/>
    <x v="106"/>
    <b v="1"/>
    <s v="theater/musical"/>
    <n v="1.1024425000000002"/>
    <s v="Funded"/>
    <n v="50.111022727272733"/>
    <x v="1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s v="USD"/>
    <n v="1399293386"/>
    <n v="1397133386"/>
    <b v="0"/>
    <x v="110"/>
    <b v="1"/>
    <s v="theater/musical"/>
    <n v="1.010154"/>
    <s v="Funded"/>
    <n v="55.502967032967035"/>
    <x v="1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s v="GBP"/>
    <n v="1439247600"/>
    <n v="1434625937"/>
    <b v="0"/>
    <x v="83"/>
    <b v="1"/>
    <s v="theater/musical"/>
    <n v="1"/>
    <s v="Funded"/>
    <n v="166.66666666666666"/>
    <x v="1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s v="GBP"/>
    <n v="1438543889"/>
    <n v="1436383889"/>
    <b v="0"/>
    <x v="33"/>
    <b v="1"/>
    <s v="theater/musical"/>
    <n v="1.0624"/>
    <s v="Funded"/>
    <n v="47.428571428571431"/>
    <x v="1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s v="USD"/>
    <n v="1427907626"/>
    <n v="1425319226"/>
    <b v="0"/>
    <x v="99"/>
    <b v="1"/>
    <s v="theater/musical"/>
    <n v="1"/>
    <s v="Funded"/>
    <n v="64.935064935064929"/>
    <x v="1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s v="USD"/>
    <n v="1464482160"/>
    <n v="1462824832"/>
    <b v="0"/>
    <x v="74"/>
    <b v="1"/>
    <s v="theater/musical"/>
    <n v="1"/>
    <s v="Funded"/>
    <n v="55.555555555555557"/>
    <x v="1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s v="USD"/>
    <n v="1406745482"/>
    <n v="1404153482"/>
    <b v="0"/>
    <x v="329"/>
    <b v="1"/>
    <s v="theater/musical"/>
    <n v="1.1345714285714286"/>
    <s v="Funded"/>
    <n v="74.224299065420567"/>
    <x v="1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s v="USD"/>
    <n v="1404360045"/>
    <n v="1401336045"/>
    <b v="0"/>
    <x v="93"/>
    <b v="1"/>
    <s v="theater/musical"/>
    <n v="1.0265010000000001"/>
    <s v="Funded"/>
    <n v="106.9271875"/>
    <x v="1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s v="USD"/>
    <n v="1425185940"/>
    <n v="1423960097"/>
    <b v="0"/>
    <x v="66"/>
    <b v="1"/>
    <s v="theater/musical"/>
    <n v="1.1675"/>
    <s v="Funded"/>
    <n v="41.696428571428569"/>
    <x v="1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s v="USD"/>
    <n v="1402594090"/>
    <n v="1400002090"/>
    <b v="0"/>
    <x v="6"/>
    <b v="1"/>
    <s v="theater/musical"/>
    <n v="1.0765274999999999"/>
    <s v="Funded"/>
    <n v="74.243275862068955"/>
    <x v="1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s v="USD"/>
    <n v="1460730079"/>
    <n v="1458138079"/>
    <b v="0"/>
    <x v="41"/>
    <b v="1"/>
    <s v="theater/musical"/>
    <n v="1"/>
    <s v="Funded"/>
    <n v="73.333333333333329"/>
    <x v="1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s v="GBP"/>
    <n v="1434234010"/>
    <n v="1431642010"/>
    <b v="0"/>
    <x v="9"/>
    <b v="1"/>
    <s v="theater/musical"/>
    <n v="1"/>
    <s v="Funded"/>
    <n v="100"/>
    <x v="1"/>
    <s v="musical"/>
    <x v="3754"/>
    <x v="3770"/>
  </r>
  <r>
    <n v="3771"/>
    <s v="COME OUT SWINGIN'!"/>
    <s v="I would like to make a demo recording of six songs from COME OUT SWINGIN'!"/>
    <n v="1000"/>
    <n v="1460"/>
    <x v="0"/>
    <s v="US"/>
    <x v="0"/>
    <s v="USD"/>
    <n v="1463529600"/>
    <n v="1462307652"/>
    <b v="0"/>
    <x v="44"/>
    <b v="1"/>
    <s v="theater/musical"/>
    <n v="1.46"/>
    <s v="Funded"/>
    <n v="38.421052631578945"/>
    <x v="1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s v="USD"/>
    <n v="1480399200"/>
    <n v="1478616506"/>
    <b v="0"/>
    <x v="51"/>
    <b v="1"/>
    <s v="theater/musical"/>
    <n v="1.1020000000000001"/>
    <s v="Funded"/>
    <n v="166.96969696969697"/>
    <x v="1"/>
    <s v="musical"/>
    <x v="3756"/>
    <x v="3772"/>
  </r>
  <r>
    <n v="3773"/>
    <s v="Dundee: A Hip-Hopera"/>
    <s v="A dramatic hip-hopera, inspired from monologues written by the performers."/>
    <n v="5000"/>
    <n v="5410"/>
    <x v="0"/>
    <s v="US"/>
    <x v="0"/>
    <s v="USD"/>
    <n v="1479175680"/>
    <n v="1476317247"/>
    <b v="0"/>
    <x v="7"/>
    <b v="1"/>
    <s v="theater/musical"/>
    <n v="1.0820000000000001"/>
    <s v="Funded"/>
    <n v="94.912280701754383"/>
    <x v="1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s v="CAD"/>
    <n v="1428606055"/>
    <n v="1427223655"/>
    <b v="0"/>
    <x v="20"/>
    <b v="1"/>
    <s v="theater/musical"/>
    <n v="1"/>
    <s v="Funded"/>
    <n v="100"/>
    <x v="1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s v="USD"/>
    <n v="1428552000"/>
    <n v="1426199843"/>
    <b v="0"/>
    <x v="25"/>
    <b v="1"/>
    <s v="theater/musical"/>
    <n v="1.0024999999999999"/>
    <s v="Funded"/>
    <n v="143.21428571428572"/>
    <x v="1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s v="USD"/>
    <n v="1406854800"/>
    <n v="1403599778"/>
    <b v="0"/>
    <x v="225"/>
    <b v="1"/>
    <s v="theater/musical"/>
    <n v="1.0671250000000001"/>
    <s v="Funded"/>
    <n v="90.819148936170208"/>
    <x v="1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s v="USD"/>
    <n v="1411790400"/>
    <n v="1409884821"/>
    <b v="0"/>
    <x v="211"/>
    <b v="1"/>
    <s v="theater/musical"/>
    <n v="1.4319999999999999"/>
    <s v="Funded"/>
    <n v="48.542372881355931"/>
    <x v="1"/>
    <s v="musical"/>
    <x v="3761"/>
    <x v="3777"/>
  </r>
  <r>
    <n v="3778"/>
    <s v="Give a Puppet a Hand"/>
    <s v="Sponsor an AVENUE Q puppet for The Barn Players April 2015 production."/>
    <n v="2400"/>
    <n v="2521"/>
    <x v="0"/>
    <s v="US"/>
    <x v="0"/>
    <s v="USD"/>
    <n v="1423942780"/>
    <n v="1418758780"/>
    <b v="0"/>
    <x v="17"/>
    <b v="1"/>
    <s v="theater/musical"/>
    <n v="1.0504166666666668"/>
    <s v="Funded"/>
    <n v="70.027777777777771"/>
    <x v="1"/>
    <s v="musical"/>
    <x v="3762"/>
    <x v="3778"/>
  </r>
  <r>
    <n v="3779"/>
    <s v="&quot;The Last Adam&quot; A New Musical, NYC reading"/>
    <s v="A fresh, re-telling of the Jesus story for a new generation."/>
    <n v="15000"/>
    <n v="15597"/>
    <x v="0"/>
    <s v="US"/>
    <x v="0"/>
    <s v="USD"/>
    <n v="1459010340"/>
    <n v="1456421940"/>
    <b v="0"/>
    <x v="248"/>
    <b v="1"/>
    <s v="theater/musical"/>
    <n v="1.0398000000000001"/>
    <s v="Funded"/>
    <n v="135.62608695652173"/>
    <x v="1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s v="USD"/>
    <n v="1436817960"/>
    <n v="1433999785"/>
    <b v="0"/>
    <x v="209"/>
    <b v="1"/>
    <s v="theater/musical"/>
    <n v="1.2"/>
    <s v="Funded"/>
    <n v="100"/>
    <x v="1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s v="USD"/>
    <n v="1410210685"/>
    <n v="1408050685"/>
    <b v="0"/>
    <x v="47"/>
    <b v="1"/>
    <s v="theater/musical"/>
    <n v="1.0966666666666667"/>
    <s v="Funded"/>
    <n v="94.90384615384616"/>
    <x v="1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s v="GBP"/>
    <n v="1469401200"/>
    <n v="1466887297"/>
    <b v="0"/>
    <x v="74"/>
    <b v="1"/>
    <s v="theater/musical"/>
    <n v="1.0175000000000001"/>
    <s v="Funded"/>
    <n v="75.370370370370367"/>
    <x v="1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s v="USD"/>
    <n v="1458057600"/>
    <n v="1455938520"/>
    <b v="0"/>
    <x v="54"/>
    <b v="1"/>
    <s v="theater/musical"/>
    <n v="1.2891666666666666"/>
    <s v="Funded"/>
    <n v="64.458333333333329"/>
    <x v="1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s v="CAD"/>
    <n v="1468193532"/>
    <n v="1465601532"/>
    <b v="0"/>
    <x v="73"/>
    <b v="1"/>
    <s v="theater/musical"/>
    <n v="1.1499999999999999"/>
    <s v="Funded"/>
    <n v="115"/>
    <x v="1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s v="GBP"/>
    <n v="1470132180"/>
    <n v="1467040769"/>
    <b v="0"/>
    <x v="209"/>
    <b v="1"/>
    <s v="theater/musical"/>
    <n v="1.5075000000000001"/>
    <s v="Funded"/>
    <n v="100.5"/>
    <x v="1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s v="USD"/>
    <n v="1464310475"/>
    <n v="1461718475"/>
    <b v="0"/>
    <x v="26"/>
    <b v="1"/>
    <s v="theater/musical"/>
    <n v="1.1096666666666666"/>
    <s v="Funded"/>
    <n v="93.774647887323937"/>
    <x v="1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s v="USD"/>
    <n v="1436587140"/>
    <n v="1434113406"/>
    <b v="0"/>
    <x v="73"/>
    <b v="1"/>
    <s v="theater/musical"/>
    <n v="1.0028571428571429"/>
    <s v="Funded"/>
    <n v="35.1"/>
    <x v="1"/>
    <s v="musical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s v="USD"/>
    <n v="1450887480"/>
    <n v="1448469719"/>
    <b v="0"/>
    <x v="29"/>
    <b v="0"/>
    <s v="theater/musical"/>
    <n v="6.6666666666666671E-3"/>
    <s v="Not Funded"/>
    <n v="500"/>
    <x v="1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s v="GBP"/>
    <n v="1434395418"/>
    <n v="1431630618"/>
    <b v="0"/>
    <x v="80"/>
    <b v="0"/>
    <s v="theater/musical"/>
    <n v="3.267605633802817E-2"/>
    <s v="Not Funded"/>
    <n v="29"/>
    <x v="1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s v="USD"/>
    <n v="1479834023"/>
    <n v="1477238423"/>
    <b v="0"/>
    <x v="78"/>
    <b v="0"/>
    <s v="theater/musical"/>
    <n v="0"/>
    <s v="Not Funded"/>
    <e v="#DIV/0!"/>
    <x v="1"/>
    <s v="musical"/>
    <x v="3773"/>
    <x v="3790"/>
  </r>
  <r>
    <n v="3791"/>
    <s v="Spin! at The Cumming Playhouse"/>
    <s v="Spin! is an original musical comedy-drama presented by Blue Palm Productions."/>
    <n v="1500"/>
    <n v="0"/>
    <x v="2"/>
    <s v="US"/>
    <x v="0"/>
    <s v="USD"/>
    <n v="1404664592"/>
    <n v="1399480592"/>
    <b v="0"/>
    <x v="78"/>
    <b v="0"/>
    <s v="theater/musical"/>
    <n v="0"/>
    <s v="Not Funded"/>
    <e v="#DIV/0!"/>
    <x v="1"/>
    <s v="musical"/>
    <x v="3774"/>
    <x v="3791"/>
  </r>
  <r>
    <n v="3792"/>
    <s v="BorikÃ©n: The Show"/>
    <s v="A cultural and historic journey through Puerto Rico's music and dance!"/>
    <n v="12500"/>
    <n v="35"/>
    <x v="2"/>
    <s v="US"/>
    <x v="0"/>
    <s v="USD"/>
    <n v="1436957022"/>
    <n v="1434365022"/>
    <b v="0"/>
    <x v="84"/>
    <b v="0"/>
    <s v="theater/musical"/>
    <n v="2.8E-3"/>
    <s v="Not Funded"/>
    <n v="17.5"/>
    <x v="1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s v="USD"/>
    <n v="1418769129"/>
    <n v="1416954729"/>
    <b v="0"/>
    <x v="54"/>
    <b v="0"/>
    <s v="theater/musical"/>
    <n v="0.59657142857142853"/>
    <s v="Not Funded"/>
    <n v="174"/>
    <x v="1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s v="GBP"/>
    <n v="1433685354"/>
    <n v="1431093354"/>
    <b v="0"/>
    <x v="29"/>
    <b v="0"/>
    <s v="theater/musical"/>
    <n v="0.01"/>
    <s v="Not Funded"/>
    <n v="50"/>
    <x v="1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x v="2"/>
    <s v="GB"/>
    <x v="1"/>
    <s v="GBP"/>
    <n v="1440801000"/>
    <n v="1437042490"/>
    <b v="0"/>
    <x v="84"/>
    <b v="0"/>
    <s v="theater/musical"/>
    <n v="1.6666666666666666E-2"/>
    <s v="Not Funded"/>
    <n v="5"/>
    <x v="1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s v="USD"/>
    <n v="1484354556"/>
    <n v="1479170556"/>
    <b v="0"/>
    <x v="29"/>
    <b v="0"/>
    <s v="theater/musical"/>
    <n v="4.4444444444444447E-5"/>
    <s v="Not Funded"/>
    <n v="1"/>
    <x v="1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s v="USD"/>
    <n v="1429564165"/>
    <n v="1426972165"/>
    <b v="0"/>
    <x v="77"/>
    <b v="0"/>
    <s v="theater/musical"/>
    <n v="0.89666666666666661"/>
    <s v="Not Funded"/>
    <n v="145.40540540540542"/>
    <x v="1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s v="USD"/>
    <n v="1407691248"/>
    <n v="1405099248"/>
    <b v="0"/>
    <x v="81"/>
    <b v="0"/>
    <s v="theater/musical"/>
    <n v="1.4642857142857143E-2"/>
    <s v="Not Funded"/>
    <n v="205"/>
    <x v="1"/>
    <s v="musical"/>
    <x v="3781"/>
    <x v="3798"/>
  </r>
  <r>
    <n v="3799"/>
    <s v="A Story Once Told"/>
    <s v="An original musical on it's way to the stage in Minneapolis, MN. Feel free to ask any questions."/>
    <n v="10000"/>
    <n v="402"/>
    <x v="2"/>
    <s v="US"/>
    <x v="0"/>
    <s v="USD"/>
    <n v="1457734843"/>
    <n v="1455142843"/>
    <b v="0"/>
    <x v="80"/>
    <b v="0"/>
    <s v="theater/musical"/>
    <n v="4.02E-2"/>
    <s v="Not Funded"/>
    <n v="100.5"/>
    <x v="1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s v="USD"/>
    <n v="1420952340"/>
    <n v="1418146883"/>
    <b v="0"/>
    <x v="38"/>
    <b v="0"/>
    <s v="theater/musical"/>
    <n v="4.0045454545454544E-2"/>
    <s v="Not Funded"/>
    <n v="55.0625"/>
    <x v="1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s v="USD"/>
    <n v="1420215216"/>
    <n v="1417536816"/>
    <b v="0"/>
    <x v="82"/>
    <b v="0"/>
    <s v="theater/musical"/>
    <n v="8.5199999999999998E-2"/>
    <s v="Not Funded"/>
    <n v="47.333333333333336"/>
    <x v="1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s v="USD"/>
    <n v="1445482906"/>
    <n v="1442890906"/>
    <b v="0"/>
    <x v="78"/>
    <b v="0"/>
    <s v="theater/musical"/>
    <n v="0"/>
    <s v="Not Funded"/>
    <e v="#DIV/0!"/>
    <x v="1"/>
    <s v="musical"/>
    <x v="3785"/>
    <x v="3802"/>
  </r>
  <r>
    <n v="3803"/>
    <s v="Benjamin Button the Musical Concept Album"/>
    <s v="A fully orchestrated concept album of Benjamin Button the Musical!"/>
    <n v="12000"/>
    <n v="2358"/>
    <x v="2"/>
    <s v="US"/>
    <x v="0"/>
    <s v="USD"/>
    <n v="1457133568"/>
    <n v="1454541568"/>
    <b v="0"/>
    <x v="244"/>
    <b v="0"/>
    <s v="theater/musical"/>
    <n v="0.19650000000000001"/>
    <s v="Not Funded"/>
    <n v="58.95"/>
    <x v="1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s v="USD"/>
    <n v="1469948400"/>
    <n v="1465172024"/>
    <b v="0"/>
    <x v="78"/>
    <b v="0"/>
    <s v="theater/musical"/>
    <n v="0"/>
    <s v="Not Funded"/>
    <e v="#DIV/0!"/>
    <x v="1"/>
    <s v="musical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s v="USD"/>
    <n v="1411852640"/>
    <n v="1406668640"/>
    <b v="0"/>
    <x v="84"/>
    <b v="0"/>
    <s v="theater/musical"/>
    <n v="2.0000000000000002E-5"/>
    <s v="Not Funded"/>
    <n v="1.5"/>
    <x v="1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s v="AUD"/>
    <n v="1404022381"/>
    <n v="1402294381"/>
    <b v="0"/>
    <x v="29"/>
    <b v="0"/>
    <s v="theater/musical"/>
    <n v="6.6666666666666664E-4"/>
    <s v="Not Funded"/>
    <n v="5"/>
    <x v="1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s v="USD"/>
    <n v="1428097739"/>
    <n v="1427492939"/>
    <b v="0"/>
    <x v="82"/>
    <b v="0"/>
    <s v="theater/musical"/>
    <n v="0.30333333333333334"/>
    <s v="Not Funded"/>
    <n v="50.555555555555557"/>
    <x v="1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s v="GBP"/>
    <n v="1429955619"/>
    <n v="1424775219"/>
    <b v="0"/>
    <x v="54"/>
    <b v="1"/>
    <s v="theater/plays"/>
    <n v="1"/>
    <s v="Funded"/>
    <n v="41.666666666666664"/>
    <x v="1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s v="GBP"/>
    <n v="1406761200"/>
    <n v="1402403907"/>
    <b v="0"/>
    <x v="44"/>
    <b v="1"/>
    <s v="theater/plays"/>
    <n v="1.0125"/>
    <s v="Funded"/>
    <n v="53.289473684210527"/>
    <x v="1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s v="USD"/>
    <n v="1426965758"/>
    <n v="1424377358"/>
    <b v="0"/>
    <x v="55"/>
    <b v="1"/>
    <s v="theater/plays"/>
    <n v="1.2173333333333334"/>
    <s v="Funded"/>
    <n v="70.230769230769226"/>
    <x v="1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s v="GBP"/>
    <n v="1464692400"/>
    <n v="1461769373"/>
    <b v="0"/>
    <x v="10"/>
    <b v="1"/>
    <s v="theater/plays"/>
    <n v="3.3"/>
    <s v="Funded"/>
    <n v="43.421052631578945"/>
    <x v="1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s v="CAD"/>
    <n v="1433131140"/>
    <n v="1429120908"/>
    <b v="0"/>
    <x v="202"/>
    <b v="1"/>
    <s v="theater/plays"/>
    <n v="1.0954999999999999"/>
    <s v="Funded"/>
    <n v="199.18181818181819"/>
    <x v="1"/>
    <s v="plays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s v="USD"/>
    <n v="1465940580"/>
    <n v="1462603021"/>
    <b v="0"/>
    <x v="74"/>
    <b v="1"/>
    <s v="theater/plays"/>
    <n v="1.0095190476190474"/>
    <s v="Funded"/>
    <n v="78.518148148148143"/>
    <x v="1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s v="USD"/>
    <n v="1427860740"/>
    <n v="1424727712"/>
    <b v="0"/>
    <x v="69"/>
    <b v="1"/>
    <s v="theater/plays"/>
    <n v="1.4013333333333333"/>
    <s v="Funded"/>
    <n v="61.823529411764703"/>
    <x v="1"/>
    <s v="plays"/>
    <x v="3532"/>
    <x v="3814"/>
  </r>
  <r>
    <n v="3815"/>
    <s v="The Canterbury Shakespeare Festival - first season"/>
    <s v="Come and help us make the Canterbury Shakespeare Festival a reality"/>
    <n v="1000"/>
    <n v="1000.01"/>
    <x v="0"/>
    <s v="GB"/>
    <x v="1"/>
    <s v="GBP"/>
    <n v="1440111600"/>
    <n v="1437545657"/>
    <b v="0"/>
    <x v="9"/>
    <b v="1"/>
    <s v="theater/plays"/>
    <n v="1.0000100000000001"/>
    <s v="Funded"/>
    <n v="50.000500000000002"/>
    <x v="1"/>
    <s v="plays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s v="USD"/>
    <n v="1405614823"/>
    <n v="1403022823"/>
    <b v="0"/>
    <x v="77"/>
    <b v="1"/>
    <s v="theater/plays"/>
    <n v="1.19238"/>
    <s v="Funded"/>
    <n v="48.339729729729726"/>
    <x v="1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s v="USD"/>
    <n v="1445659140"/>
    <n v="1444236216"/>
    <b v="0"/>
    <x v="9"/>
    <b v="1"/>
    <s v="theater/plays"/>
    <n v="1.0725"/>
    <s v="Funded"/>
    <n v="107.25"/>
    <x v="1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s v="USD"/>
    <n v="1426187582"/>
    <n v="1423599182"/>
    <b v="0"/>
    <x v="73"/>
    <b v="1"/>
    <s v="theater/plays"/>
    <n v="2.2799999999999998"/>
    <s v="Funded"/>
    <n v="57"/>
    <x v="1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s v="USD"/>
    <n v="1437166920"/>
    <n v="1435554104"/>
    <b v="0"/>
    <x v="55"/>
    <b v="1"/>
    <s v="theater/plays"/>
    <n v="1.0640000000000001"/>
    <s v="Funded"/>
    <n v="40.92307692307692"/>
    <x v="1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s v="GBP"/>
    <n v="1436110717"/>
    <n v="1433518717"/>
    <b v="0"/>
    <x v="9"/>
    <b v="1"/>
    <s v="theater/plays"/>
    <n v="1.4333333333333333"/>
    <s v="Funded"/>
    <n v="21.5"/>
    <x v="1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s v="USD"/>
    <n v="1451881207"/>
    <n v="1449116407"/>
    <b v="0"/>
    <x v="67"/>
    <b v="1"/>
    <s v="theater/plays"/>
    <n v="1.0454285714285714"/>
    <s v="Funded"/>
    <n v="79.543478260869563"/>
    <x v="1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12"/>
    <s v="EUR"/>
    <n v="1453244340"/>
    <n v="1448136417"/>
    <b v="0"/>
    <x v="88"/>
    <b v="1"/>
    <s v="theater/plays"/>
    <n v="1.1002000000000001"/>
    <s v="Funded"/>
    <n v="72.381578947368425"/>
    <x v="1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s v="US"/>
    <x v="0"/>
    <s v="USD"/>
    <n v="1437364740"/>
    <n v="1434405044"/>
    <b v="0"/>
    <x v="14"/>
    <b v="1"/>
    <s v="theater/plays"/>
    <n v="1.06"/>
    <s v="Funded"/>
    <n v="64.634146341463421"/>
    <x v="1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s v="GBP"/>
    <n v="1470058860"/>
    <n v="1469026903"/>
    <b v="0"/>
    <x v="63"/>
    <b v="1"/>
    <s v="theater/plays"/>
    <n v="1.08"/>
    <s v="Funded"/>
    <n v="38.571428571428569"/>
    <x v="1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s v="USD"/>
    <n v="1434505214"/>
    <n v="1432690814"/>
    <b v="0"/>
    <x v="72"/>
    <b v="1"/>
    <s v="theater/plays"/>
    <n v="1.0542"/>
    <s v="Funded"/>
    <n v="107.57142857142857"/>
    <x v="1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s v="GBP"/>
    <n v="1430993394"/>
    <n v="1428401394"/>
    <b v="0"/>
    <x v="55"/>
    <b v="1"/>
    <s v="theater/plays"/>
    <n v="1.1916666666666667"/>
    <s v="Funded"/>
    <n v="27.5"/>
    <x v="1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s v="GBP"/>
    <n v="1427414400"/>
    <n v="1422656201"/>
    <b v="0"/>
    <x v="71"/>
    <b v="1"/>
    <s v="theater/plays"/>
    <n v="1.5266666666666666"/>
    <s v="Funded"/>
    <n v="70.461538461538467"/>
    <x v="1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s v="USD"/>
    <n v="1420033187"/>
    <n v="1414845587"/>
    <b v="0"/>
    <x v="33"/>
    <b v="1"/>
    <s v="theater/plays"/>
    <n v="1"/>
    <s v="Funded"/>
    <n v="178.57142857142858"/>
    <x v="1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s v="USD"/>
    <n v="1472676371"/>
    <n v="1470948371"/>
    <b v="0"/>
    <x v="22"/>
    <b v="1"/>
    <s v="theater/plays"/>
    <n v="1.002"/>
    <s v="Funded"/>
    <n v="62.625"/>
    <x v="1"/>
    <s v="plays"/>
    <x v="3810"/>
    <x v="3829"/>
  </r>
  <r>
    <n v="3830"/>
    <s v="Run Away"/>
    <s v="The Aeon Theatre company is producing another original play by Parker Hale at the Manhattan Reportory Theatre"/>
    <n v="100"/>
    <n v="225"/>
    <x v="0"/>
    <s v="US"/>
    <x v="0"/>
    <s v="USD"/>
    <n v="1464371211"/>
    <n v="1463161611"/>
    <b v="0"/>
    <x v="83"/>
    <b v="1"/>
    <s v="theater/plays"/>
    <n v="2.25"/>
    <s v="Funded"/>
    <n v="75"/>
    <x v="1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s v="USD"/>
    <n v="1415222545"/>
    <n v="1413404545"/>
    <b v="0"/>
    <x v="82"/>
    <b v="1"/>
    <s v="theater/plays"/>
    <n v="1.0602199999999999"/>
    <s v="Funded"/>
    <n v="58.901111111111113"/>
    <x v="1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s v="USD"/>
    <n v="1455936335"/>
    <n v="1452048335"/>
    <b v="0"/>
    <x v="82"/>
    <b v="1"/>
    <s v="theater/plays"/>
    <n v="1.0466666666666666"/>
    <s v="Funded"/>
    <n v="139.55555555555554"/>
    <x v="1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s v="CAD"/>
    <n v="1417460940"/>
    <n v="1416516972"/>
    <b v="0"/>
    <x v="9"/>
    <b v="1"/>
    <s v="theater/plays"/>
    <n v="1.1666666666666667"/>
    <s v="Funded"/>
    <n v="70"/>
    <x v="1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s v="GBP"/>
    <n v="1434624067"/>
    <n v="1432032067"/>
    <b v="0"/>
    <x v="7"/>
    <b v="1"/>
    <s v="theater/plays"/>
    <n v="1.0903333333333334"/>
    <s v="Funded"/>
    <n v="57.385964912280699"/>
    <x v="1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s v="GBP"/>
    <n v="1461278208"/>
    <n v="1459463808"/>
    <b v="0"/>
    <x v="22"/>
    <b v="1"/>
    <s v="theater/plays"/>
    <n v="1.6"/>
    <s v="Funded"/>
    <n v="40"/>
    <x v="1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s v="USD"/>
    <n v="1470197340"/>
    <n v="1467497652"/>
    <b v="0"/>
    <x v="25"/>
    <b v="1"/>
    <s v="theater/plays"/>
    <n v="1.125"/>
    <s v="Funded"/>
    <n v="64.285714285714292"/>
    <x v="1"/>
    <s v="plays"/>
    <x v="3817"/>
    <x v="3836"/>
  </r>
  <r>
    <n v="3837"/>
    <s v="Farcical Elements Presents Boeing-Boeing"/>
    <s v="A high-flying French farce with the thrust of a well-tuned jet engine"/>
    <n v="2000"/>
    <n v="2042"/>
    <x v="0"/>
    <s v="GB"/>
    <x v="1"/>
    <s v="GBP"/>
    <n v="1435947758"/>
    <n v="1432837358"/>
    <b v="0"/>
    <x v="57"/>
    <b v="1"/>
    <s v="theater/plays"/>
    <n v="1.0209999999999999"/>
    <s v="Funded"/>
    <n v="120.11764705882354"/>
    <x v="1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11"/>
    <s v="SEK"/>
    <n v="1432314209"/>
    <n v="1429722209"/>
    <b v="0"/>
    <x v="61"/>
    <b v="1"/>
    <s v="theater/plays"/>
    <n v="1.00824"/>
    <s v="Funded"/>
    <n v="1008.24"/>
    <x v="1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s v="USD"/>
    <n v="1438226724"/>
    <n v="1433042724"/>
    <b v="0"/>
    <x v="58"/>
    <b v="1"/>
    <s v="theater/plays"/>
    <n v="1.0125"/>
    <s v="Funded"/>
    <n v="63.28125"/>
    <x v="1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s v="GBP"/>
    <n v="1459180229"/>
    <n v="1457023829"/>
    <b v="0"/>
    <x v="83"/>
    <b v="1"/>
    <s v="theater/plays"/>
    <n v="65"/>
    <s v="Funded"/>
    <n v="21.666666666666668"/>
    <x v="1"/>
    <s v="plays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s v="USD"/>
    <n v="1405882287"/>
    <n v="1400698287"/>
    <b v="1"/>
    <x v="69"/>
    <b v="0"/>
    <s v="theater/plays"/>
    <n v="8.72E-2"/>
    <s v="Not Funded"/>
    <n v="25.647058823529413"/>
    <x v="1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s v="GBP"/>
    <n v="1399809052"/>
    <n v="1397217052"/>
    <b v="1"/>
    <x v="23"/>
    <b v="0"/>
    <s v="theater/plays"/>
    <n v="0.21940000000000001"/>
    <s v="Not Funded"/>
    <n v="47.695652173913047"/>
    <x v="1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s v="USD"/>
    <n v="1401587064"/>
    <n v="1399427064"/>
    <b v="1"/>
    <x v="10"/>
    <b v="0"/>
    <s v="theater/plays"/>
    <n v="0.21299999999999999"/>
    <s v="Not Funded"/>
    <n v="56.05263157894737"/>
    <x v="1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s v="USD"/>
    <n v="1401778740"/>
    <n v="1399474134"/>
    <b v="1"/>
    <x v="133"/>
    <b v="0"/>
    <s v="theater/plays"/>
    <n v="0.41489795918367345"/>
    <s v="Not Funded"/>
    <n v="81.319999999999993"/>
    <x v="1"/>
    <s v="plays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s v="USD"/>
    <n v="1443711774"/>
    <n v="1441119774"/>
    <b v="1"/>
    <x v="8"/>
    <b v="0"/>
    <s v="theater/plays"/>
    <n v="2.1049999999999999E-2"/>
    <s v="Not Funded"/>
    <n v="70.166666666666671"/>
    <x v="1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s v="USD"/>
    <n v="1412405940"/>
    <n v="1409721542"/>
    <b v="1"/>
    <x v="22"/>
    <b v="0"/>
    <s v="theater/plays"/>
    <n v="2.7E-2"/>
    <s v="Not Funded"/>
    <n v="23.625"/>
    <x v="1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s v="USD"/>
    <n v="1437283391"/>
    <n v="1433395391"/>
    <b v="1"/>
    <x v="82"/>
    <b v="0"/>
    <s v="theater/plays"/>
    <n v="0.16161904761904761"/>
    <s v="Not Funded"/>
    <n v="188.55555555555554"/>
    <x v="1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s v="USD"/>
    <n v="1445196989"/>
    <n v="1442604989"/>
    <b v="1"/>
    <x v="68"/>
    <b v="0"/>
    <s v="theater/plays"/>
    <n v="0.16376923076923078"/>
    <s v="Not Funded"/>
    <n v="49.511627906976742"/>
    <x v="1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12"/>
    <s v="EUR"/>
    <n v="1434047084"/>
    <n v="1431455084"/>
    <b v="1"/>
    <x v="33"/>
    <b v="0"/>
    <s v="theater/plays"/>
    <n v="7.0433333333333334E-2"/>
    <s v="Not Funded"/>
    <n v="75.464285714285708"/>
    <x v="1"/>
    <s v="plays"/>
    <x v="3830"/>
    <x v="3849"/>
  </r>
  <r>
    <n v="3850"/>
    <s v="The Vagina Monologues 2015"/>
    <s v="V-Day is a global activist movement to end violence against women and girls."/>
    <n v="1000"/>
    <n v="38"/>
    <x v="2"/>
    <s v="US"/>
    <x v="0"/>
    <s v="USD"/>
    <n v="1420081143"/>
    <n v="1417489143"/>
    <b v="1"/>
    <x v="80"/>
    <b v="0"/>
    <s v="theater/plays"/>
    <n v="3.7999999999999999E-2"/>
    <s v="Not Funded"/>
    <n v="9.5"/>
    <x v="1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x v="1"/>
    <s v="GBP"/>
    <n v="1437129179"/>
    <n v="1434537179"/>
    <b v="1"/>
    <x v="54"/>
    <b v="0"/>
    <s v="theater/plays"/>
    <n v="0.34079999999999999"/>
    <s v="Not Funded"/>
    <n v="35.5"/>
    <x v="1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s v="USD"/>
    <n v="1427427276"/>
    <n v="1425270876"/>
    <b v="0"/>
    <x v="84"/>
    <b v="0"/>
    <s v="theater/plays"/>
    <n v="2E-3"/>
    <s v="Not Funded"/>
    <n v="10"/>
    <x v="1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x v="0"/>
    <s v="USD"/>
    <n v="1409602178"/>
    <n v="1406578178"/>
    <b v="0"/>
    <x v="84"/>
    <b v="0"/>
    <s v="theater/plays"/>
    <n v="2.5999999999999998E-4"/>
    <s v="Not Funded"/>
    <n v="13"/>
    <x v="1"/>
    <s v="plays"/>
    <x v="3834"/>
    <x v="3853"/>
  </r>
  <r>
    <n v="3854"/>
    <s v="The Case Of Soghomon Tehlirian"/>
    <s v="A play dedicated to the 100th anniversary of the Armenian Genocide."/>
    <n v="11000"/>
    <n v="1788"/>
    <x v="2"/>
    <s v="US"/>
    <x v="0"/>
    <s v="USD"/>
    <n v="1431206058"/>
    <n v="1428614058"/>
    <b v="0"/>
    <x v="9"/>
    <b v="0"/>
    <s v="theater/plays"/>
    <n v="0.16254545454545455"/>
    <s v="Not Funded"/>
    <n v="89.4"/>
    <x v="1"/>
    <s v="plays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s v="USD"/>
    <n v="1427408271"/>
    <n v="1424819871"/>
    <b v="0"/>
    <x v="29"/>
    <b v="0"/>
    <s v="theater/plays"/>
    <n v="2.5000000000000001E-2"/>
    <s v="Not Funded"/>
    <n v="25"/>
    <x v="1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s v="USD"/>
    <n v="1425833403"/>
    <n v="1423245003"/>
    <b v="0"/>
    <x v="29"/>
    <b v="0"/>
    <s v="theater/plays"/>
    <n v="2.0000000000000001E-4"/>
    <s v="Not Funded"/>
    <n v="1"/>
    <x v="1"/>
    <s v="plays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s v="USD"/>
    <n v="1406913120"/>
    <n v="1404927690"/>
    <b v="0"/>
    <x v="80"/>
    <b v="0"/>
    <s v="theater/plays"/>
    <n v="5.1999999999999998E-2"/>
    <s v="Not Funded"/>
    <n v="65"/>
    <x v="1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s v="GBP"/>
    <n v="1432328400"/>
    <n v="1430734844"/>
    <b v="0"/>
    <x v="29"/>
    <b v="0"/>
    <s v="theater/plays"/>
    <n v="0.02"/>
    <s v="Not Funded"/>
    <n v="10"/>
    <x v="1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s v="USD"/>
    <n v="1403730000"/>
    <n v="1401485207"/>
    <b v="0"/>
    <x v="29"/>
    <b v="0"/>
    <s v="theater/plays"/>
    <n v="4.0000000000000002E-4"/>
    <s v="Not Funded"/>
    <n v="1"/>
    <x v="1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s v="USD"/>
    <n v="1407858710"/>
    <n v="1405266710"/>
    <b v="0"/>
    <x v="62"/>
    <b v="0"/>
    <s v="theater/plays"/>
    <n v="0.17666666666666667"/>
    <s v="Not Funded"/>
    <n v="81.538461538461533"/>
    <x v="1"/>
    <s v="plays"/>
    <x v="3841"/>
    <x v="3860"/>
  </r>
  <r>
    <n v="3861"/>
    <s v="READY OR NOT HERE I COME"/>
    <s v="THE COMING OF THE LORD!"/>
    <n v="2000"/>
    <n v="100"/>
    <x v="2"/>
    <s v="US"/>
    <x v="0"/>
    <s v="USD"/>
    <n v="1415828820"/>
    <n v="1412258977"/>
    <b v="0"/>
    <x v="29"/>
    <b v="0"/>
    <s v="theater/plays"/>
    <n v="0.05"/>
    <s v="Not Funded"/>
    <n v="100"/>
    <x v="1"/>
    <s v="plays"/>
    <x v="3842"/>
    <x v="3861"/>
  </r>
  <r>
    <n v="3862"/>
    <s v="The Container Play"/>
    <s v="The hit immersive theatre experience of England comes to Corpus Christi!"/>
    <n v="7500"/>
    <n v="1"/>
    <x v="2"/>
    <s v="US"/>
    <x v="0"/>
    <s v="USD"/>
    <n v="1473699540"/>
    <n v="1472451356"/>
    <b v="0"/>
    <x v="29"/>
    <b v="0"/>
    <s v="theater/plays"/>
    <n v="1.3333333333333334E-4"/>
    <s v="Not Funded"/>
    <n v="1"/>
    <x v="1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s v="USD"/>
    <n v="1446739905"/>
    <n v="1441552305"/>
    <b v="0"/>
    <x v="78"/>
    <b v="0"/>
    <s v="theater/plays"/>
    <n v="0"/>
    <s v="Not Funded"/>
    <e v="#DIV/0!"/>
    <x v="1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s v="USD"/>
    <n v="1447799054"/>
    <n v="1445203454"/>
    <b v="0"/>
    <x v="83"/>
    <b v="0"/>
    <s v="theater/plays"/>
    <n v="1.2E-2"/>
    <s v="Not Funded"/>
    <n v="20"/>
    <x v="1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s v="CAD"/>
    <n v="1409376600"/>
    <n v="1405957098"/>
    <b v="0"/>
    <x v="25"/>
    <b v="0"/>
    <s v="theater/plays"/>
    <n v="0.26937422295897223"/>
    <s v="Not Funded"/>
    <n v="46.428571428571431"/>
    <x v="1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x v="0"/>
    <s v="USD"/>
    <n v="1458703740"/>
    <n v="1454453021"/>
    <b v="0"/>
    <x v="84"/>
    <b v="0"/>
    <s v="theater/plays"/>
    <n v="5.4999999999999997E-3"/>
    <s v="Not Funded"/>
    <n v="5.5"/>
    <x v="1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s v="USD"/>
    <n v="1466278339"/>
    <n v="1463686339"/>
    <b v="0"/>
    <x v="81"/>
    <b v="0"/>
    <s v="theater/plays"/>
    <n v="0.1255"/>
    <s v="Not Funded"/>
    <n v="50.2"/>
    <x v="1"/>
    <s v="plays"/>
    <x v="3848"/>
    <x v="3867"/>
  </r>
  <r>
    <n v="3868"/>
    <s v="1000 words (Canceled)"/>
    <s v="New collection of music by Scott Evan Davis!"/>
    <n v="5000"/>
    <n v="10"/>
    <x v="1"/>
    <s v="GB"/>
    <x v="1"/>
    <s v="GBP"/>
    <n v="1410191405"/>
    <n v="1408031405"/>
    <b v="0"/>
    <x v="29"/>
    <b v="0"/>
    <s v="theater/musical"/>
    <n v="2E-3"/>
    <s v="Not Funded"/>
    <n v="10"/>
    <x v="1"/>
    <s v="musical"/>
    <x v="3849"/>
    <x v="3868"/>
  </r>
  <r>
    <n v="3869"/>
    <s v="The Masturbation Musical (Canceled)"/>
    <s v="A Musical about 3 women who pursue their Pleasure and end up finding themselves."/>
    <n v="13111"/>
    <n v="452"/>
    <x v="1"/>
    <s v="US"/>
    <x v="0"/>
    <s v="USD"/>
    <n v="1426302660"/>
    <n v="1423761792"/>
    <b v="0"/>
    <x v="41"/>
    <b v="0"/>
    <s v="theater/musical"/>
    <n v="3.44748684310884E-2"/>
    <s v="Not Funded"/>
    <n v="30.133333333333333"/>
    <x v="1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s v="USD"/>
    <n v="1404360478"/>
    <n v="1401768478"/>
    <b v="0"/>
    <x v="73"/>
    <b v="0"/>
    <s v="theater/musical"/>
    <n v="0.15"/>
    <s v="Not Funded"/>
    <n v="150"/>
    <x v="1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s v="USD"/>
    <n v="1490809450"/>
    <n v="1485629050"/>
    <b v="0"/>
    <x v="83"/>
    <b v="0"/>
    <s v="theater/musical"/>
    <n v="2.6666666666666668E-2"/>
    <s v="Not Funded"/>
    <n v="13.333333333333334"/>
    <x v="1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s v="USD"/>
    <n v="1439522996"/>
    <n v="1435202996"/>
    <b v="0"/>
    <x v="78"/>
    <b v="0"/>
    <s v="theater/musical"/>
    <n v="0"/>
    <s v="Not Funded"/>
    <e v="#DIV/0!"/>
    <x v="1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s v="USD"/>
    <n v="1444322535"/>
    <n v="1441730535"/>
    <b v="0"/>
    <x v="78"/>
    <b v="0"/>
    <s v="theater/musical"/>
    <n v="0"/>
    <s v="Not Funded"/>
    <e v="#DIV/0!"/>
    <x v="1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s v="NZD"/>
    <n v="1422061200"/>
    <n v="1420244622"/>
    <b v="0"/>
    <x v="78"/>
    <b v="0"/>
    <s v="theater/musical"/>
    <n v="0"/>
    <s v="Not Funded"/>
    <e v="#DIV/0!"/>
    <x v="1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8"/>
    <s v="DKK"/>
    <n v="1472896800"/>
    <n v="1472804365"/>
    <b v="0"/>
    <x v="78"/>
    <b v="0"/>
    <s v="theater/musical"/>
    <n v="0"/>
    <s v="Not Funded"/>
    <e v="#DIV/0!"/>
    <x v="1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s v="GBP"/>
    <n v="1454425128"/>
    <n v="1451833128"/>
    <b v="0"/>
    <x v="67"/>
    <b v="0"/>
    <s v="theater/musical"/>
    <n v="0.52794871794871789"/>
    <s v="Not Funded"/>
    <n v="44.760869565217391"/>
    <x v="1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s v="USD"/>
    <n v="1481213752"/>
    <n v="1478621752"/>
    <b v="0"/>
    <x v="25"/>
    <b v="0"/>
    <s v="theater/musical"/>
    <n v="4.9639999999999997E-2"/>
    <s v="Not Funded"/>
    <n v="88.642857142857139"/>
    <x v="1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s v="USD"/>
    <n v="1435636740"/>
    <n v="1433014746"/>
    <b v="0"/>
    <x v="29"/>
    <b v="0"/>
    <s v="theater/musical"/>
    <n v="5.5555555555555556E-4"/>
    <s v="Not Funded"/>
    <n v="10"/>
    <x v="1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s v="GBP"/>
    <n v="1422218396"/>
    <n v="1419626396"/>
    <b v="0"/>
    <x v="78"/>
    <b v="0"/>
    <s v="theater/musical"/>
    <n v="0"/>
    <s v="Not Funded"/>
    <e v="#DIV/0!"/>
    <x v="1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s v="GBP"/>
    <n v="1406761200"/>
    <n v="1403724820"/>
    <b v="0"/>
    <x v="57"/>
    <b v="0"/>
    <s v="theater/musical"/>
    <n v="0.13066666666666665"/>
    <s v="Not Funded"/>
    <n v="57.647058823529413"/>
    <x v="1"/>
    <s v="musical"/>
    <x v="3792"/>
    <x v="3880"/>
  </r>
  <r>
    <n v="3881"/>
    <s v="My Real Mother's Name is... (Canceled)"/>
    <s v="A musical journey coming to the Blue Venue at the 2017 Orlando Fringe Festival!"/>
    <n v="500"/>
    <n v="25"/>
    <x v="1"/>
    <s v="US"/>
    <x v="0"/>
    <s v="USD"/>
    <n v="1487550399"/>
    <n v="1484958399"/>
    <b v="0"/>
    <x v="29"/>
    <b v="0"/>
    <s v="theater/musical"/>
    <n v="0.05"/>
    <s v="Not Funded"/>
    <n v="25"/>
    <x v="1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s v="AUD"/>
    <n v="1454281380"/>
    <n v="1451950570"/>
    <b v="0"/>
    <x v="78"/>
    <b v="0"/>
    <s v="theater/musical"/>
    <n v="0"/>
    <s v="Not Funded"/>
    <e v="#DIV/0!"/>
    <x v="1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s v="GBP"/>
    <n v="1409668069"/>
    <n v="1407076069"/>
    <b v="0"/>
    <x v="78"/>
    <b v="0"/>
    <s v="theater/musical"/>
    <n v="0"/>
    <s v="Not Funded"/>
    <e v="#DIV/0!"/>
    <x v="1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s v="USD"/>
    <n v="1427479192"/>
    <n v="1425322792"/>
    <b v="0"/>
    <x v="78"/>
    <b v="0"/>
    <s v="theater/musical"/>
    <n v="0"/>
    <s v="Not Funded"/>
    <e v="#DIV/0!"/>
    <x v="1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s v="USD"/>
    <n v="1462834191"/>
    <n v="1460242191"/>
    <b v="0"/>
    <x v="78"/>
    <b v="0"/>
    <s v="theater/musical"/>
    <n v="0"/>
    <s v="Not Funded"/>
    <e v="#DIV/0!"/>
    <x v="1"/>
    <s v="musical"/>
    <x v="3865"/>
    <x v="3885"/>
  </r>
  <r>
    <n v="3886"/>
    <s v="a (Canceled)"/>
    <n v="1"/>
    <n v="10000"/>
    <n v="0"/>
    <x v="1"/>
    <s v="AU"/>
    <x v="2"/>
    <s v="AUD"/>
    <n v="1418275702"/>
    <n v="1415683702"/>
    <b v="0"/>
    <x v="78"/>
    <b v="0"/>
    <s v="theater/musical"/>
    <n v="0"/>
    <s v="Not Funded"/>
    <e v="#DIV/0!"/>
    <x v="1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s v="USD"/>
    <n v="1430517600"/>
    <n v="1426538129"/>
    <b v="0"/>
    <x v="84"/>
    <b v="0"/>
    <s v="theater/musical"/>
    <n v="1.7500000000000002E-2"/>
    <s v="Not Funded"/>
    <n v="17.5"/>
    <x v="1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s v="GBP"/>
    <n v="1488114358"/>
    <n v="1485522358"/>
    <b v="0"/>
    <x v="25"/>
    <b v="0"/>
    <s v="theater/plays"/>
    <n v="0.27100000000000002"/>
    <s v="Not Funded"/>
    <n v="38.714285714285715"/>
    <x v="1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s v="USD"/>
    <n v="1420413960"/>
    <n v="1417651630"/>
    <b v="0"/>
    <x v="82"/>
    <b v="0"/>
    <s v="theater/plays"/>
    <n v="1.4749999999999999E-2"/>
    <s v="Not Funded"/>
    <n v="13.111111111111111"/>
    <x v="1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s v="USD"/>
    <n v="1439662344"/>
    <n v="1434478344"/>
    <b v="0"/>
    <x v="22"/>
    <b v="0"/>
    <s v="theater/plays"/>
    <n v="0.16826666666666668"/>
    <s v="Not Funded"/>
    <n v="315.5"/>
    <x v="1"/>
    <s v="plays"/>
    <x v="3870"/>
    <x v="3890"/>
  </r>
  <r>
    <n v="3891"/>
    <s v="Out of the Box: A Mime Story"/>
    <s v="A comedy about a mime who dreams of becoming a stand up comedian."/>
    <n v="800"/>
    <n v="260"/>
    <x v="2"/>
    <s v="US"/>
    <x v="0"/>
    <s v="USD"/>
    <n v="1427086740"/>
    <n v="1424488244"/>
    <b v="0"/>
    <x v="63"/>
    <b v="0"/>
    <s v="theater/plays"/>
    <n v="0.32500000000000001"/>
    <s v="Not Funded"/>
    <n v="37.142857142857146"/>
    <x v="1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s v="USD"/>
    <n v="1408863600"/>
    <n v="1408203557"/>
    <b v="0"/>
    <x v="78"/>
    <b v="0"/>
    <s v="theater/plays"/>
    <n v="0"/>
    <s v="Not Funded"/>
    <e v="#DIV/0!"/>
    <x v="1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s v="USD"/>
    <n v="1404194400"/>
    <n v="1400600840"/>
    <b v="0"/>
    <x v="87"/>
    <b v="0"/>
    <s v="theater/plays"/>
    <n v="0.2155"/>
    <s v="Not Funded"/>
    <n v="128.27380952380952"/>
    <x v="1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s v="USD"/>
    <n v="1481000340"/>
    <n v="1478386812"/>
    <b v="0"/>
    <x v="202"/>
    <b v="0"/>
    <s v="theater/plays"/>
    <n v="3.4666666666666665E-2"/>
    <s v="Not Funded"/>
    <n v="47.272727272727273"/>
    <x v="1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s v="USD"/>
    <n v="1425103218"/>
    <n v="1422424818"/>
    <b v="0"/>
    <x v="29"/>
    <b v="0"/>
    <s v="theater/plays"/>
    <n v="0.05"/>
    <s v="Not Funded"/>
    <n v="50"/>
    <x v="1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s v="USD"/>
    <n v="1402979778"/>
    <n v="1401770178"/>
    <b v="0"/>
    <x v="80"/>
    <b v="0"/>
    <s v="theater/plays"/>
    <n v="0.10625"/>
    <s v="Not Funded"/>
    <n v="42.5"/>
    <x v="1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s v="NZD"/>
    <n v="1420750683"/>
    <n v="1418158683"/>
    <b v="0"/>
    <x v="73"/>
    <b v="0"/>
    <s v="theater/plays"/>
    <n v="0.17599999999999999"/>
    <s v="Not Funded"/>
    <n v="44"/>
    <x v="1"/>
    <s v="plays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s v="GBP"/>
    <n v="1439827200"/>
    <n v="1436355270"/>
    <b v="0"/>
    <x v="38"/>
    <b v="0"/>
    <s v="theater/plays"/>
    <n v="0.3256"/>
    <s v="Not Funded"/>
    <n v="50.875"/>
    <x v="1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s v="USD"/>
    <n v="1407868561"/>
    <n v="1406140561"/>
    <b v="0"/>
    <x v="84"/>
    <b v="0"/>
    <s v="theater/plays"/>
    <n v="1.2500000000000001E-2"/>
    <s v="Not Funded"/>
    <n v="62.5"/>
    <x v="1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s v="USD"/>
    <n v="1433988791"/>
    <n v="1431396791"/>
    <b v="0"/>
    <x v="81"/>
    <b v="0"/>
    <s v="theater/plays"/>
    <n v="5.3999999999999999E-2"/>
    <s v="Not Funded"/>
    <n v="27"/>
    <x v="1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s v="USD"/>
    <n v="1450554599"/>
    <n v="1447098599"/>
    <b v="0"/>
    <x v="29"/>
    <b v="0"/>
    <s v="theater/plays"/>
    <n v="8.3333333333333332E-3"/>
    <s v="Not Funded"/>
    <n v="25"/>
    <x v="1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s v="GBP"/>
    <n v="1479125642"/>
    <n v="1476962042"/>
    <b v="0"/>
    <x v="162"/>
    <b v="0"/>
    <s v="theater/plays"/>
    <n v="0.48833333333333334"/>
    <s v="Not Funded"/>
    <n v="47.258064516129032"/>
    <x v="1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s v="USD"/>
    <n v="1439581080"/>
    <n v="1435709765"/>
    <b v="0"/>
    <x v="78"/>
    <b v="0"/>
    <s v="theater/plays"/>
    <n v="0"/>
    <s v="Not Funded"/>
    <e v="#DIV/0!"/>
    <x v="1"/>
    <s v="plays"/>
    <x v="3883"/>
    <x v="3903"/>
  </r>
  <r>
    <n v="3904"/>
    <s v="Black America from Prophets to Pimps"/>
    <s v="A play that will cover 4000 years of black history."/>
    <n v="10000"/>
    <n v="3"/>
    <x v="2"/>
    <s v="US"/>
    <x v="0"/>
    <s v="USD"/>
    <n v="1429074240"/>
    <n v="1427866200"/>
    <b v="0"/>
    <x v="84"/>
    <b v="0"/>
    <s v="theater/plays"/>
    <n v="2.9999999999999997E-4"/>
    <s v="Not Funded"/>
    <n v="1.5"/>
    <x v="1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s v="GBP"/>
    <n v="1434063600"/>
    <n v="1430405903"/>
    <b v="0"/>
    <x v="63"/>
    <b v="0"/>
    <s v="theater/plays"/>
    <n v="0.11533333333333333"/>
    <s v="Not Funded"/>
    <n v="24.714285714285715"/>
    <x v="1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s v="GBP"/>
    <n v="1435325100"/>
    <n v="1432072893"/>
    <b v="0"/>
    <x v="38"/>
    <b v="0"/>
    <s v="theater/plays"/>
    <n v="0.67333333333333334"/>
    <s v="Not Funded"/>
    <n v="63.125"/>
    <x v="1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s v="USD"/>
    <n v="1414354080"/>
    <n v="1411587606"/>
    <b v="0"/>
    <x v="80"/>
    <b v="0"/>
    <s v="theater/plays"/>
    <n v="0.153"/>
    <s v="Not Funded"/>
    <n v="38.25"/>
    <x v="1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s v="USD"/>
    <n v="1406603696"/>
    <n v="1405307696"/>
    <b v="0"/>
    <x v="80"/>
    <b v="0"/>
    <s v="theater/plays"/>
    <n v="8.666666666666667E-2"/>
    <s v="Not Funded"/>
    <n v="16.25"/>
    <x v="1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s v="USD"/>
    <n v="1410424642"/>
    <n v="1407832642"/>
    <b v="0"/>
    <x v="80"/>
    <b v="0"/>
    <s v="theater/plays"/>
    <n v="2.2499999999999998E-3"/>
    <s v="Not Funded"/>
    <n v="33.75"/>
    <x v="1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s v="USD"/>
    <n v="1441649397"/>
    <n v="1439057397"/>
    <b v="0"/>
    <x v="83"/>
    <b v="0"/>
    <s v="theater/plays"/>
    <n v="3.0833333333333334E-2"/>
    <s v="Not Funded"/>
    <n v="61.666666666666664"/>
    <x v="1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s v="USD"/>
    <n v="1417033777"/>
    <n v="1414438177"/>
    <b v="0"/>
    <x v="17"/>
    <b v="0"/>
    <s v="theater/plays"/>
    <n v="0.37412499999999999"/>
    <s v="Not Funded"/>
    <n v="83.138888888888886"/>
    <x v="1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s v="USD"/>
    <n v="1429936500"/>
    <n v="1424759330"/>
    <b v="0"/>
    <x v="29"/>
    <b v="0"/>
    <s v="theater/plays"/>
    <n v="6.666666666666667E-5"/>
    <s v="Not Funded"/>
    <n v="1"/>
    <x v="1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s v="USD"/>
    <n v="1448863449"/>
    <n v="1446267849"/>
    <b v="0"/>
    <x v="63"/>
    <b v="0"/>
    <s v="theater/plays"/>
    <n v="0.1"/>
    <s v="Not Funded"/>
    <n v="142.85714285714286"/>
    <x v="1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s v="GBP"/>
    <n v="1431298740"/>
    <n v="1429558756"/>
    <b v="0"/>
    <x v="74"/>
    <b v="0"/>
    <s v="theater/plays"/>
    <n v="0.36359999999999998"/>
    <s v="Not Funded"/>
    <n v="33.666666666666664"/>
    <x v="1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x v="1"/>
    <s v="GBP"/>
    <n v="1464824309"/>
    <n v="1462232309"/>
    <b v="0"/>
    <x v="29"/>
    <b v="0"/>
    <s v="theater/plays"/>
    <n v="3.3333333333333335E-3"/>
    <s v="Not Funded"/>
    <n v="5"/>
    <x v="1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x v="8"/>
    <s v="DKK"/>
    <n v="1464952752"/>
    <n v="1462360752"/>
    <b v="0"/>
    <x v="78"/>
    <b v="0"/>
    <s v="theater/plays"/>
    <n v="0"/>
    <s v="Not Funded"/>
    <e v="#DIV/0!"/>
    <x v="1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s v="GBP"/>
    <n v="1410439161"/>
    <n v="1407847161"/>
    <b v="0"/>
    <x v="29"/>
    <b v="0"/>
    <s v="theater/plays"/>
    <n v="2.8571428571428571E-3"/>
    <s v="Not Funded"/>
    <n v="10"/>
    <x v="1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s v="GBP"/>
    <n v="1407168000"/>
    <n v="1406131023"/>
    <b v="0"/>
    <x v="83"/>
    <b v="0"/>
    <s v="theater/plays"/>
    <n v="2E-3"/>
    <s v="Not Funded"/>
    <n v="40"/>
    <x v="1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s v="GBP"/>
    <n v="1453075200"/>
    <n v="1450628773"/>
    <b v="0"/>
    <x v="83"/>
    <b v="0"/>
    <s v="theater/plays"/>
    <n v="1.7999999999999999E-2"/>
    <s v="Not Funded"/>
    <n v="30"/>
    <x v="1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s v="GBP"/>
    <n v="1479032260"/>
    <n v="1476436660"/>
    <b v="0"/>
    <x v="83"/>
    <b v="0"/>
    <s v="theater/plays"/>
    <n v="5.3999999999999999E-2"/>
    <s v="Not Funded"/>
    <n v="45"/>
    <x v="1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s v="GBP"/>
    <n v="1414346400"/>
    <n v="1413291655"/>
    <b v="0"/>
    <x v="78"/>
    <b v="0"/>
    <s v="theater/plays"/>
    <n v="0"/>
    <s v="Not Funded"/>
    <e v="#DIV/0!"/>
    <x v="1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s v="USD"/>
    <n v="1425337200"/>
    <n v="1421432810"/>
    <b v="0"/>
    <x v="79"/>
    <b v="0"/>
    <s v="theater/plays"/>
    <n v="8.1333333333333327E-2"/>
    <s v="Not Funded"/>
    <n v="10.166666666666666"/>
    <x v="1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s v="GBP"/>
    <n v="1428622271"/>
    <n v="1426203071"/>
    <b v="0"/>
    <x v="57"/>
    <b v="0"/>
    <s v="theater/plays"/>
    <n v="0.12034782608695652"/>
    <s v="Not Funded"/>
    <n v="81.411764705882348"/>
    <x v="1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s v="USD"/>
    <n v="1403823722"/>
    <n v="1401231722"/>
    <b v="0"/>
    <x v="244"/>
    <b v="0"/>
    <s v="theater/plays"/>
    <n v="0.15266666666666667"/>
    <s v="Not Funded"/>
    <n v="57.25"/>
    <x v="1"/>
    <s v="plays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s v="USD"/>
    <n v="1406753639"/>
    <n v="1404161639"/>
    <b v="0"/>
    <x v="83"/>
    <b v="0"/>
    <s v="theater/plays"/>
    <n v="0.1"/>
    <s v="Not Funded"/>
    <n v="5"/>
    <x v="1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x v="2"/>
    <s v="AUD"/>
    <n v="1419645748"/>
    <n v="1417053748"/>
    <b v="0"/>
    <x v="29"/>
    <b v="0"/>
    <s v="theater/plays"/>
    <n v="3.0000000000000001E-3"/>
    <s v="Not Funded"/>
    <n v="15"/>
    <x v="1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s v="GBP"/>
    <n v="1407565504"/>
    <n v="1404973504"/>
    <b v="0"/>
    <x v="84"/>
    <b v="0"/>
    <s v="theater/plays"/>
    <n v="0.01"/>
    <s v="Not Funded"/>
    <n v="12.5"/>
    <x v="1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s v="USD"/>
    <n v="1444971540"/>
    <n v="1442593427"/>
    <b v="0"/>
    <x v="63"/>
    <b v="0"/>
    <s v="theater/plays"/>
    <n v="0.13020000000000001"/>
    <s v="Not Funded"/>
    <n v="93"/>
    <x v="1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s v="USD"/>
    <n v="1474228265"/>
    <n v="1471636265"/>
    <b v="0"/>
    <x v="25"/>
    <b v="0"/>
    <s v="theater/plays"/>
    <n v="2.265E-2"/>
    <s v="Not Funded"/>
    <n v="32.357142857142854"/>
    <x v="1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s v="AUD"/>
    <n v="1459490400"/>
    <n v="1457078868"/>
    <b v="0"/>
    <x v="78"/>
    <b v="0"/>
    <s v="theater/plays"/>
    <n v="0"/>
    <s v="Not Funded"/>
    <e v="#DIV/0!"/>
    <x v="1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s v="USD"/>
    <n v="1441510707"/>
    <n v="1439350707"/>
    <b v="0"/>
    <x v="78"/>
    <b v="0"/>
    <s v="theater/plays"/>
    <n v="0"/>
    <s v="Not Funded"/>
    <e v="#DIV/0!"/>
    <x v="1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s v="USD"/>
    <n v="1458097364"/>
    <n v="1455508964"/>
    <b v="0"/>
    <x v="29"/>
    <b v="0"/>
    <s v="theater/plays"/>
    <n v="8.3333333333333331E-5"/>
    <s v="Not Funded"/>
    <n v="1"/>
    <x v="1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s v="USD"/>
    <n v="1468716180"/>
    <n v="1466205262"/>
    <b v="0"/>
    <x v="8"/>
    <b v="0"/>
    <s v="theater/plays"/>
    <n v="0.15742857142857142"/>
    <s v="Not Funded"/>
    <n v="91.833333333333329"/>
    <x v="1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s v="USD"/>
    <n v="1443704400"/>
    <n v="1439827639"/>
    <b v="0"/>
    <x v="8"/>
    <b v="0"/>
    <s v="theater/plays"/>
    <n v="0.11"/>
    <s v="Not Funded"/>
    <n v="45.833333333333336"/>
    <x v="1"/>
    <s v="plays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s v="GBP"/>
    <n v="1443973546"/>
    <n v="1438789546"/>
    <b v="0"/>
    <x v="23"/>
    <b v="0"/>
    <s v="theater/plays"/>
    <n v="0.43833333333333335"/>
    <s v="Not Funded"/>
    <n v="57.173913043478258"/>
    <x v="1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s v="USD"/>
    <n v="1480576720"/>
    <n v="1477981120"/>
    <b v="0"/>
    <x v="78"/>
    <b v="0"/>
    <s v="theater/plays"/>
    <n v="0"/>
    <s v="Not Funded"/>
    <e v="#DIV/0!"/>
    <x v="1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s v="USD"/>
    <n v="1468249760"/>
    <n v="1465830560"/>
    <b v="0"/>
    <x v="73"/>
    <b v="0"/>
    <s v="theater/plays"/>
    <n v="0.86135181975736563"/>
    <s v="Not Funded"/>
    <n v="248.5"/>
    <x v="1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s v="USD"/>
    <n v="1435441454"/>
    <n v="1432763054"/>
    <b v="0"/>
    <x v="81"/>
    <b v="0"/>
    <s v="theater/plays"/>
    <n v="0.12196620583717357"/>
    <s v="Not Funded"/>
    <n v="79.400000000000006"/>
    <x v="1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s v="AUD"/>
    <n v="1412656200"/>
    <n v="1412328979"/>
    <b v="0"/>
    <x v="29"/>
    <b v="0"/>
    <s v="theater/plays"/>
    <n v="1E-3"/>
    <s v="Not Funded"/>
    <n v="5"/>
    <x v="1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s v="USD"/>
    <n v="1420199351"/>
    <n v="1416311351"/>
    <b v="0"/>
    <x v="84"/>
    <b v="0"/>
    <s v="theater/plays"/>
    <n v="2.2000000000000001E-3"/>
    <s v="Not Funded"/>
    <n v="5.5"/>
    <x v="1"/>
    <s v="plays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s v="USD"/>
    <n v="1416877200"/>
    <n v="1414505137"/>
    <b v="0"/>
    <x v="84"/>
    <b v="0"/>
    <s v="theater/plays"/>
    <n v="9.0909090909090905E-3"/>
    <s v="Not Funded"/>
    <n v="25"/>
    <x v="1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s v="USD"/>
    <n v="1434490914"/>
    <n v="1429306914"/>
    <b v="0"/>
    <x v="78"/>
    <b v="0"/>
    <s v="theater/plays"/>
    <n v="0"/>
    <s v="Not Funded"/>
    <e v="#DIV/0!"/>
    <x v="1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s v="USD"/>
    <n v="1446483000"/>
    <n v="1443811268"/>
    <b v="0"/>
    <x v="62"/>
    <b v="0"/>
    <s v="theater/plays"/>
    <n v="0.35639999999999999"/>
    <s v="Not Funded"/>
    <n v="137.07692307692307"/>
    <x v="1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s v="USD"/>
    <n v="1440690875"/>
    <n v="1438098875"/>
    <b v="0"/>
    <x v="78"/>
    <b v="0"/>
    <s v="theater/plays"/>
    <n v="0"/>
    <s v="Not Funded"/>
    <e v="#DIV/0!"/>
    <x v="1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s v="USD"/>
    <n v="1431717268"/>
    <n v="1429125268"/>
    <b v="0"/>
    <x v="29"/>
    <b v="0"/>
    <s v="theater/plays"/>
    <n v="2.5000000000000001E-3"/>
    <s v="Not Funded"/>
    <n v="5"/>
    <x v="1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x v="2"/>
    <s v="US"/>
    <x v="0"/>
    <s v="USD"/>
    <n v="1425110400"/>
    <n v="1422388822"/>
    <b v="0"/>
    <x v="81"/>
    <b v="0"/>
    <s v="theater/plays"/>
    <n v="3.2500000000000001E-2"/>
    <s v="Not Funded"/>
    <n v="39"/>
    <x v="1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s v="USD"/>
    <n v="1475378744"/>
    <n v="1472786744"/>
    <b v="0"/>
    <x v="84"/>
    <b v="0"/>
    <s v="theater/plays"/>
    <n v="3.3666666666666664E-2"/>
    <s v="Not Funded"/>
    <n v="50.5"/>
    <x v="1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s v="AUD"/>
    <n v="1410076123"/>
    <n v="1404892123"/>
    <b v="0"/>
    <x v="78"/>
    <b v="0"/>
    <s v="theater/plays"/>
    <n v="0"/>
    <s v="Not Funded"/>
    <e v="#DIV/0!"/>
    <x v="1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s v="AUD"/>
    <n v="1423623221"/>
    <n v="1421031221"/>
    <b v="0"/>
    <x v="58"/>
    <b v="0"/>
    <s v="theater/plays"/>
    <n v="0.15770000000000001"/>
    <s v="Not Funded"/>
    <n v="49.28125"/>
    <x v="1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s v="USD"/>
    <n v="1460140500"/>
    <n v="1457628680"/>
    <b v="0"/>
    <x v="29"/>
    <b v="0"/>
    <s v="theater/plays"/>
    <n v="6.2500000000000003E-3"/>
    <s v="Not Funded"/>
    <n v="25"/>
    <x v="1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17"/>
    <s v="EUR"/>
    <n v="1462301342"/>
    <n v="1457120942"/>
    <b v="0"/>
    <x v="29"/>
    <b v="0"/>
    <s v="theater/plays"/>
    <n v="5.0000000000000004E-6"/>
    <s v="Not Funded"/>
    <n v="1"/>
    <x v="1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s v="USD"/>
    <n v="1445885890"/>
    <n v="1440701890"/>
    <b v="0"/>
    <x v="29"/>
    <b v="0"/>
    <s v="theater/plays"/>
    <n v="9.6153846153846159E-4"/>
    <s v="Not Funded"/>
    <n v="25"/>
    <x v="1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s v="USD"/>
    <n v="1469834940"/>
    <n v="1467162586"/>
    <b v="0"/>
    <x v="78"/>
    <b v="0"/>
    <s v="theater/plays"/>
    <n v="0"/>
    <s v="Not Funded"/>
    <e v="#DIV/0!"/>
    <x v="1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s v="CAD"/>
    <n v="1405352264"/>
    <n v="1400168264"/>
    <b v="0"/>
    <x v="78"/>
    <b v="0"/>
    <s v="theater/plays"/>
    <n v="0"/>
    <s v="Not Funded"/>
    <e v="#DIV/0!"/>
    <x v="1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s v="USD"/>
    <n v="1448745741"/>
    <n v="1446150141"/>
    <b v="0"/>
    <x v="22"/>
    <b v="0"/>
    <s v="theater/plays"/>
    <n v="0.24285714285714285"/>
    <s v="Not Funded"/>
    <n v="53.125"/>
    <x v="1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s v="USD"/>
    <n v="1461543600"/>
    <n v="1459203727"/>
    <b v="0"/>
    <x v="78"/>
    <b v="0"/>
    <s v="theater/plays"/>
    <n v="0"/>
    <s v="Not Funded"/>
    <e v="#DIV/0!"/>
    <x v="1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s v="USD"/>
    <n v="1468020354"/>
    <n v="1464045954"/>
    <b v="0"/>
    <x v="29"/>
    <b v="0"/>
    <s v="theater/plays"/>
    <n v="2.5000000000000001E-4"/>
    <s v="Not Funded"/>
    <n v="7"/>
    <x v="1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s v="USD"/>
    <n v="1406988000"/>
    <n v="1403822912"/>
    <b v="0"/>
    <x v="38"/>
    <b v="0"/>
    <s v="theater/plays"/>
    <n v="0.32050000000000001"/>
    <s v="Not Funded"/>
    <n v="40.0625"/>
    <x v="1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s v="USD"/>
    <n v="1411930556"/>
    <n v="1409338556"/>
    <b v="0"/>
    <x v="8"/>
    <b v="0"/>
    <s v="theater/plays"/>
    <n v="0.24333333333333335"/>
    <s v="Not Funded"/>
    <n v="24.333333333333332"/>
    <x v="1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s v="USD"/>
    <n v="1451852256"/>
    <n v="1449260256"/>
    <b v="0"/>
    <x v="80"/>
    <b v="0"/>
    <s v="theater/plays"/>
    <n v="1.4999999999999999E-2"/>
    <s v="Not Funded"/>
    <n v="11.25"/>
    <x v="1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s v="GBP"/>
    <n v="1399584210"/>
    <n v="1397683410"/>
    <b v="0"/>
    <x v="84"/>
    <b v="0"/>
    <s v="theater/plays"/>
    <n v="4.1999999999999997E-3"/>
    <s v="Not Funded"/>
    <n v="10.5"/>
    <x v="1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s v="GBP"/>
    <n v="1448722494"/>
    <n v="1446562494"/>
    <b v="0"/>
    <x v="83"/>
    <b v="0"/>
    <s v="theater/plays"/>
    <n v="3.214285714285714E-2"/>
    <s v="Not Funded"/>
    <n v="15"/>
    <x v="1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s v="CAD"/>
    <n v="1447821717"/>
    <n v="1445226117"/>
    <b v="0"/>
    <x v="78"/>
    <b v="0"/>
    <s v="theater/plays"/>
    <n v="0"/>
    <s v="Not Funded"/>
    <e v="#DIV/0!"/>
    <x v="1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s v="USD"/>
    <n v="1429460386"/>
    <n v="1424279986"/>
    <b v="0"/>
    <x v="83"/>
    <b v="0"/>
    <s v="theater/plays"/>
    <n v="6.3E-2"/>
    <s v="Not Funded"/>
    <n v="42"/>
    <x v="1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s v="USD"/>
    <n v="1460608780"/>
    <n v="1455428380"/>
    <b v="0"/>
    <x v="80"/>
    <b v="0"/>
    <s v="theater/plays"/>
    <n v="0.14249999999999999"/>
    <s v="Not Funded"/>
    <n v="71.25"/>
    <x v="1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s v="USD"/>
    <n v="1406170740"/>
    <n v="1402506278"/>
    <b v="0"/>
    <x v="84"/>
    <b v="0"/>
    <s v="theater/plays"/>
    <n v="6.0000000000000001E-3"/>
    <s v="Not Funded"/>
    <n v="22.5"/>
    <x v="1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s v="USD"/>
    <n v="1488783507"/>
    <n v="1486191507"/>
    <b v="0"/>
    <x v="73"/>
    <b v="0"/>
    <s v="theater/plays"/>
    <n v="0.2411764705882353"/>
    <s v="Not Funded"/>
    <n v="41"/>
    <x v="1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s v="USD"/>
    <n v="1463945673"/>
    <n v="1458761673"/>
    <b v="0"/>
    <x v="202"/>
    <b v="0"/>
    <s v="theater/plays"/>
    <n v="0.10539999999999999"/>
    <s v="Not Funded"/>
    <n v="47.909090909090907"/>
    <x v="1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s v="USD"/>
    <n v="1472442900"/>
    <n v="1471638646"/>
    <b v="0"/>
    <x v="79"/>
    <b v="0"/>
    <s v="theater/plays"/>
    <n v="7.4690265486725665E-2"/>
    <s v="Not Funded"/>
    <n v="35.166666666666664"/>
    <x v="1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s v="USD"/>
    <n v="1460925811"/>
    <n v="1458333811"/>
    <b v="0"/>
    <x v="84"/>
    <b v="0"/>
    <s v="theater/plays"/>
    <n v="7.3333333333333334E-4"/>
    <s v="Not Funded"/>
    <n v="5.5"/>
    <x v="1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s v="USD"/>
    <n v="1405947126"/>
    <n v="1403355126"/>
    <b v="0"/>
    <x v="79"/>
    <b v="0"/>
    <s v="theater/plays"/>
    <n v="9.7142857142857135E-3"/>
    <s v="Not Funded"/>
    <n v="22.666666666666668"/>
    <x v="1"/>
    <s v="plays"/>
    <x v="3951"/>
    <x v="3971"/>
  </r>
  <r>
    <n v="3972"/>
    <s v="Valkyrie Theatre Company"/>
    <s v="We're a horror based theatre company in Oklahoma City beginning our first season of shows."/>
    <n v="1000"/>
    <n v="211"/>
    <x v="2"/>
    <s v="US"/>
    <x v="0"/>
    <s v="USD"/>
    <n v="1423186634"/>
    <n v="1418002634"/>
    <b v="0"/>
    <x v="22"/>
    <b v="0"/>
    <s v="theater/plays"/>
    <n v="0.21099999999999999"/>
    <s v="Not Funded"/>
    <n v="26.375"/>
    <x v="1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s v="USD"/>
    <n v="1462766400"/>
    <n v="1460219110"/>
    <b v="0"/>
    <x v="77"/>
    <b v="0"/>
    <s v="theater/plays"/>
    <n v="0.78100000000000003"/>
    <s v="Not Funded"/>
    <n v="105.54054054054055"/>
    <x v="1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s v="GBP"/>
    <n v="1464872848"/>
    <n v="1462280848"/>
    <b v="0"/>
    <x v="202"/>
    <b v="0"/>
    <s v="theater/plays"/>
    <n v="0.32"/>
    <s v="Not Funded"/>
    <n v="29.09090909090909"/>
    <x v="1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s v="USD"/>
    <n v="1468442898"/>
    <n v="1465850898"/>
    <b v="0"/>
    <x v="78"/>
    <b v="0"/>
    <s v="theater/plays"/>
    <n v="0"/>
    <s v="Not Funded"/>
    <e v="#DIV/0!"/>
    <x v="1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s v="USD"/>
    <n v="1406876400"/>
    <n v="1405024561"/>
    <b v="0"/>
    <x v="73"/>
    <b v="0"/>
    <s v="theater/plays"/>
    <n v="0.47692307692307695"/>
    <s v="Not Funded"/>
    <n v="62"/>
    <x v="1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s v="USD"/>
    <n v="1469213732"/>
    <n v="1466621732"/>
    <b v="0"/>
    <x v="79"/>
    <b v="0"/>
    <s v="theater/plays"/>
    <n v="1.4500000000000001E-2"/>
    <s v="Not Funded"/>
    <n v="217.5"/>
    <x v="1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s v="USD"/>
    <n v="1422717953"/>
    <n v="1417533953"/>
    <b v="0"/>
    <x v="22"/>
    <b v="0"/>
    <s v="theater/plays"/>
    <n v="0.107"/>
    <s v="Not Funded"/>
    <n v="26.75"/>
    <x v="1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s v="GBP"/>
    <n v="1427659200"/>
    <n v="1425678057"/>
    <b v="0"/>
    <x v="79"/>
    <b v="0"/>
    <s v="theater/plays"/>
    <n v="1.8333333333333333E-2"/>
    <s v="Not Funded"/>
    <n v="18.333333333333332"/>
    <x v="1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s v="USD"/>
    <n v="1404570147"/>
    <n v="1401978147"/>
    <b v="0"/>
    <x v="63"/>
    <b v="0"/>
    <s v="theater/plays"/>
    <n v="0.18"/>
    <s v="Not Funded"/>
    <n v="64.285714285714292"/>
    <x v="1"/>
    <s v="plays"/>
    <x v="3960"/>
    <x v="3980"/>
  </r>
  <r>
    <n v="3981"/>
    <s v="BEIRUT, LADY OF LEBANON"/>
    <s v="A Theatrical Production Celebrating the Lebanese Culture and the Human Spirit in Time of War."/>
    <n v="30000"/>
    <n v="1225"/>
    <x v="2"/>
    <s v="US"/>
    <x v="0"/>
    <s v="USD"/>
    <n v="1468729149"/>
    <n v="1463545149"/>
    <b v="0"/>
    <x v="63"/>
    <b v="0"/>
    <s v="theater/plays"/>
    <n v="4.0833333333333333E-2"/>
    <s v="Not Funded"/>
    <n v="175"/>
    <x v="1"/>
    <s v="plays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s v="GBP"/>
    <n v="1436297180"/>
    <n v="1431113180"/>
    <b v="0"/>
    <x v="81"/>
    <b v="0"/>
    <s v="theater/plays"/>
    <n v="0.2"/>
    <s v="Not Funded"/>
    <n v="34"/>
    <x v="1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s v="USD"/>
    <n v="1400569140"/>
    <n v="1397854356"/>
    <b v="0"/>
    <x v="67"/>
    <b v="0"/>
    <s v="theater/plays"/>
    <n v="0.34802513464991025"/>
    <s v="Not Funded"/>
    <n v="84.282608695652172"/>
    <x v="1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s v="GBP"/>
    <n v="1415404800"/>
    <n v="1412809644"/>
    <b v="0"/>
    <x v="73"/>
    <b v="0"/>
    <s v="theater/plays"/>
    <n v="6.3333333333333339E-2"/>
    <s v="Not Funded"/>
    <n v="9.5"/>
    <x v="1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s v="USD"/>
    <n v="1456002300"/>
    <n v="1454173120"/>
    <b v="0"/>
    <x v="10"/>
    <b v="0"/>
    <s v="theater/plays"/>
    <n v="0.32050000000000001"/>
    <s v="Not Funded"/>
    <n v="33.736842105263158"/>
    <x v="1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s v="GBP"/>
    <n v="1462539840"/>
    <n v="1460034594"/>
    <b v="0"/>
    <x v="62"/>
    <b v="0"/>
    <s v="theater/plays"/>
    <n v="9.7600000000000006E-2"/>
    <s v="Not Funded"/>
    <n v="37.53846153846154"/>
    <x v="1"/>
    <s v="plays"/>
    <x v="3966"/>
    <x v="3986"/>
  </r>
  <r>
    <n v="3987"/>
    <s v="Write Now 5"/>
    <s v="Write Now 5 is a new writing festival in south east London promoting new work from emerging playwrights."/>
    <n v="400"/>
    <n v="151"/>
    <x v="2"/>
    <s v="GB"/>
    <x v="1"/>
    <s v="GBP"/>
    <n v="1400278290"/>
    <n v="1399414290"/>
    <b v="0"/>
    <x v="62"/>
    <b v="0"/>
    <s v="theater/plays"/>
    <n v="0.3775"/>
    <s v="Not Funded"/>
    <n v="11.615384615384615"/>
    <x v="1"/>
    <s v="plays"/>
    <x v="3967"/>
    <x v="3987"/>
  </r>
  <r>
    <n v="3988"/>
    <s v="Folk-Tales: What Stories Do Your Folks Tell?"/>
    <s v="An evening of of stories based both in myth and truth."/>
    <n v="1500"/>
    <n v="32"/>
    <x v="2"/>
    <s v="US"/>
    <x v="0"/>
    <s v="USD"/>
    <n v="1440813413"/>
    <n v="1439517413"/>
    <b v="0"/>
    <x v="80"/>
    <b v="0"/>
    <s v="theater/plays"/>
    <n v="2.1333333333333333E-2"/>
    <s v="Not Funded"/>
    <n v="8"/>
    <x v="1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s v="USD"/>
    <n v="1447009181"/>
    <n v="1444413581"/>
    <b v="0"/>
    <x v="78"/>
    <b v="0"/>
    <s v="theater/plays"/>
    <n v="0"/>
    <s v="Not Funded"/>
    <e v="#DIV/0!"/>
    <x v="1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s v="GBP"/>
    <n v="1456934893"/>
    <n v="1454342893"/>
    <b v="0"/>
    <x v="83"/>
    <b v="0"/>
    <s v="theater/plays"/>
    <n v="4.1818181818181817E-2"/>
    <s v="Not Funded"/>
    <n v="23"/>
    <x v="1"/>
    <s v="plays"/>
    <x v="3970"/>
    <x v="3990"/>
  </r>
  <r>
    <n v="3991"/>
    <s v="NTACTheatre - North Texas Actor's Collaborative Theatre"/>
    <s v="North Texas first actor-driven theatre company needs your help"/>
    <n v="500"/>
    <n v="100"/>
    <x v="2"/>
    <s v="US"/>
    <x v="0"/>
    <s v="USD"/>
    <n v="1433086082"/>
    <n v="1430494082"/>
    <b v="0"/>
    <x v="29"/>
    <b v="0"/>
    <s v="theater/plays"/>
    <n v="0.2"/>
    <s v="Not Funded"/>
    <n v="100"/>
    <x v="1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s v="USD"/>
    <n v="1449876859"/>
    <n v="1444689259"/>
    <b v="0"/>
    <x v="82"/>
    <b v="0"/>
    <s v="theater/plays"/>
    <n v="5.4100000000000002E-2"/>
    <s v="Not Funded"/>
    <n v="60.111111111111114"/>
    <x v="1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s v="USD"/>
    <n v="1431549912"/>
    <n v="1428957912"/>
    <b v="0"/>
    <x v="29"/>
    <b v="0"/>
    <s v="theater/plays"/>
    <n v="6.0000000000000002E-5"/>
    <s v="Not Funded"/>
    <n v="3"/>
    <x v="1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s v="US"/>
    <x v="0"/>
    <s v="USD"/>
    <n v="1405761690"/>
    <n v="1403169690"/>
    <b v="0"/>
    <x v="29"/>
    <b v="0"/>
    <s v="theater/plays"/>
    <n v="2.5000000000000001E-3"/>
    <s v="Not Funded"/>
    <n v="5"/>
    <x v="1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s v="GBP"/>
    <n v="1423913220"/>
    <n v="1421339077"/>
    <b v="0"/>
    <x v="80"/>
    <b v="0"/>
    <s v="theater/plays"/>
    <n v="0.35"/>
    <s v="Not Funded"/>
    <n v="17.5"/>
    <x v="1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s v="USD"/>
    <n v="1416499440"/>
    <n v="1415341464"/>
    <b v="0"/>
    <x v="57"/>
    <b v="0"/>
    <s v="theater/plays"/>
    <n v="0.16566666666666666"/>
    <s v="Not Funded"/>
    <n v="29.235294117647058"/>
    <x v="1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s v="GBP"/>
    <n v="1428222221"/>
    <n v="1425633821"/>
    <b v="0"/>
    <x v="78"/>
    <b v="0"/>
    <s v="theater/plays"/>
    <n v="0"/>
    <s v="Not Funded"/>
    <e v="#DIV/0!"/>
    <x v="1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x v="0"/>
    <s v="USD"/>
    <n v="1427580426"/>
    <n v="1424992026"/>
    <b v="0"/>
    <x v="8"/>
    <b v="0"/>
    <s v="theater/plays"/>
    <n v="0.57199999999999995"/>
    <s v="Not Funded"/>
    <n v="59.583333333333336"/>
    <x v="1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s v="USD"/>
    <n v="1409514709"/>
    <n v="1406058798"/>
    <b v="0"/>
    <x v="25"/>
    <b v="0"/>
    <s v="theater/plays"/>
    <n v="0.16514285714285715"/>
    <s v="Not Funded"/>
    <n v="82.571428571428569"/>
    <x v="1"/>
    <s v="plays"/>
    <x v="3979"/>
    <x v="3999"/>
  </r>
  <r>
    <n v="4000"/>
    <s v="The Escorts"/>
    <s v="An Enticing Trip into the World of Assisted Dying"/>
    <n v="8000"/>
    <n v="10"/>
    <x v="2"/>
    <s v="US"/>
    <x v="0"/>
    <s v="USD"/>
    <n v="1462631358"/>
    <n v="1457450958"/>
    <b v="0"/>
    <x v="29"/>
    <b v="0"/>
    <s v="theater/plays"/>
    <n v="1.25E-3"/>
    <s v="Not Funded"/>
    <n v="10"/>
    <x v="1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s v="GBP"/>
    <n v="1488394800"/>
    <n v="1486681708"/>
    <b v="0"/>
    <x v="25"/>
    <b v="0"/>
    <s v="theater/plays"/>
    <n v="0.3775"/>
    <s v="Not Funded"/>
    <n v="32.357142857142854"/>
    <x v="1"/>
    <s v="plays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s v="USD"/>
    <n v="1411779761"/>
    <n v="1409187761"/>
    <b v="0"/>
    <x v="80"/>
    <b v="0"/>
    <s v="theater/plays"/>
    <n v="1.84E-2"/>
    <s v="Not Funded"/>
    <n v="5.75"/>
    <x v="1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s v="USD"/>
    <n v="1424009147"/>
    <n v="1421417147"/>
    <b v="0"/>
    <x v="84"/>
    <b v="0"/>
    <s v="theater/plays"/>
    <n v="0.10050000000000001"/>
    <s v="Not Funded"/>
    <n v="100.5"/>
    <x v="1"/>
    <s v="plays"/>
    <x v="3982"/>
    <x v="4003"/>
  </r>
  <r>
    <n v="4004"/>
    <s v="South Florida Tours"/>
    <s v="Help Launch The Queen Into South Florida!"/>
    <n v="500"/>
    <n v="1"/>
    <x v="2"/>
    <s v="US"/>
    <x v="0"/>
    <s v="USD"/>
    <n v="1412740457"/>
    <n v="1410148457"/>
    <b v="0"/>
    <x v="29"/>
    <b v="0"/>
    <s v="theater/plays"/>
    <n v="2E-3"/>
    <s v="Not Funded"/>
    <n v="1"/>
    <x v="1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s v="USD"/>
    <n v="1413832985"/>
    <n v="1408648985"/>
    <b v="0"/>
    <x v="84"/>
    <b v="0"/>
    <s v="theater/plays"/>
    <n v="1.3333333333333334E-2"/>
    <s v="Not Funded"/>
    <n v="20"/>
    <x v="1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s v="USD"/>
    <n v="1455647587"/>
    <n v="1453487587"/>
    <b v="0"/>
    <x v="29"/>
    <b v="0"/>
    <s v="theater/plays"/>
    <n v="6.666666666666667E-5"/>
    <s v="Not Funded"/>
    <n v="2"/>
    <x v="1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s v="USD"/>
    <n v="1409070480"/>
    <n v="1406572381"/>
    <b v="0"/>
    <x v="29"/>
    <b v="0"/>
    <s v="theater/plays"/>
    <n v="2.5000000000000001E-3"/>
    <s v="Not Funded"/>
    <n v="5"/>
    <x v="1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s v="GBP"/>
    <n v="1437606507"/>
    <n v="1435014507"/>
    <b v="0"/>
    <x v="80"/>
    <b v="0"/>
    <s v="theater/plays"/>
    <n v="0.06"/>
    <s v="Not Funded"/>
    <n v="15"/>
    <x v="1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s v="GBP"/>
    <n v="1410281360"/>
    <n v="1406825360"/>
    <b v="0"/>
    <x v="83"/>
    <b v="0"/>
    <s v="theater/plays"/>
    <n v="3.8860103626943004E-2"/>
    <s v="Not Funded"/>
    <n v="25"/>
    <x v="1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s v="USD"/>
    <n v="1414348166"/>
    <n v="1412879366"/>
    <b v="0"/>
    <x v="44"/>
    <b v="0"/>
    <s v="theater/plays"/>
    <n v="0.24194444444444443"/>
    <s v="Not Funded"/>
    <n v="45.842105263157897"/>
    <x v="1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s v="GBP"/>
    <n v="1422450278"/>
    <n v="1419858278"/>
    <b v="0"/>
    <x v="80"/>
    <b v="0"/>
    <s v="theater/plays"/>
    <n v="7.5999999999999998E-2"/>
    <s v="Not Funded"/>
    <n v="4.75"/>
    <x v="1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s v="GBP"/>
    <n v="1430571849"/>
    <n v="1427979849"/>
    <b v="0"/>
    <x v="78"/>
    <b v="0"/>
    <s v="theater/plays"/>
    <n v="0"/>
    <s v="Not Funded"/>
    <e v="#DIV/0!"/>
    <x v="1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s v="USD"/>
    <n v="1424070823"/>
    <n v="1421478823"/>
    <b v="0"/>
    <x v="84"/>
    <b v="0"/>
    <s v="theater/plays"/>
    <n v="1.2999999999999999E-2"/>
    <s v="Not Funded"/>
    <n v="13"/>
    <x v="1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s v="USD"/>
    <n v="1457157269"/>
    <n v="1455861269"/>
    <b v="0"/>
    <x v="78"/>
    <b v="0"/>
    <s v="theater/plays"/>
    <n v="0"/>
    <s v="Not Funded"/>
    <e v="#DIV/0!"/>
    <x v="1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s v="USD"/>
    <n v="1437331463"/>
    <n v="1434739463"/>
    <b v="0"/>
    <x v="29"/>
    <b v="0"/>
    <s v="theater/plays"/>
    <n v="1.4285714285714287E-4"/>
    <s v="Not Funded"/>
    <n v="1"/>
    <x v="1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s v="GBP"/>
    <n v="1410987400"/>
    <n v="1408395400"/>
    <b v="0"/>
    <x v="63"/>
    <b v="0"/>
    <s v="theater/plays"/>
    <n v="0.14000000000000001"/>
    <s v="Not Funded"/>
    <n v="10"/>
    <x v="1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s v="USD"/>
    <n v="1409846874"/>
    <n v="1407254874"/>
    <b v="0"/>
    <x v="84"/>
    <b v="0"/>
    <s v="theater/plays"/>
    <n v="1.0500000000000001E-2"/>
    <s v="Not Funded"/>
    <n v="52.5"/>
    <x v="1"/>
    <s v="plays"/>
    <x v="3996"/>
    <x v="4017"/>
  </r>
  <r>
    <n v="4018"/>
    <s v="Time Please Fringe"/>
    <s v="Funding for a production of Time Please at the Brighton Fringe 2017... and beyond."/>
    <n v="1500"/>
    <n v="130"/>
    <x v="2"/>
    <s v="GB"/>
    <x v="1"/>
    <s v="GBP"/>
    <n v="1475877108"/>
    <n v="1473285108"/>
    <b v="0"/>
    <x v="80"/>
    <b v="0"/>
    <s v="theater/plays"/>
    <n v="8.666666666666667E-2"/>
    <s v="Not Funded"/>
    <n v="32.5"/>
    <x v="1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s v="USD"/>
    <n v="1460737680"/>
    <n v="1455725596"/>
    <b v="0"/>
    <x v="80"/>
    <b v="0"/>
    <s v="theater/plays"/>
    <n v="8.2857142857142851E-3"/>
    <s v="Not Funded"/>
    <n v="7.25"/>
    <x v="1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s v="USD"/>
    <n v="1427168099"/>
    <n v="1424579699"/>
    <b v="0"/>
    <x v="83"/>
    <b v="0"/>
    <s v="theater/plays"/>
    <n v="0.16666666666666666"/>
    <s v="Not Funded"/>
    <n v="33.333333333333336"/>
    <x v="1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x v="2"/>
    <s v="US"/>
    <x v="0"/>
    <s v="USD"/>
    <n v="1414360358"/>
    <n v="1409176358"/>
    <b v="0"/>
    <x v="84"/>
    <b v="0"/>
    <s v="theater/plays"/>
    <n v="8.3333333333333332E-3"/>
    <s v="Not Funded"/>
    <n v="62.5"/>
    <x v="1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x v="0"/>
    <s v="USD"/>
    <n v="1422759240"/>
    <n v="1418824867"/>
    <b v="0"/>
    <x v="438"/>
    <b v="0"/>
    <s v="theater/plays"/>
    <n v="0.69561111111111107"/>
    <s v="Not Funded"/>
    <n v="63.558375634517766"/>
    <x v="1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s v="US"/>
    <x v="0"/>
    <s v="USD"/>
    <n v="1458860363"/>
    <n v="1454975963"/>
    <b v="0"/>
    <x v="78"/>
    <b v="0"/>
    <s v="theater/plays"/>
    <n v="0"/>
    <s v="Not Funded"/>
    <e v="#DIV/0!"/>
    <x v="1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s v="USD"/>
    <n v="1441037097"/>
    <n v="1438445097"/>
    <b v="0"/>
    <x v="29"/>
    <b v="0"/>
    <s v="theater/plays"/>
    <n v="1.2500000000000001E-2"/>
    <s v="Not Funded"/>
    <n v="10"/>
    <x v="1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6"/>
    <s v="EUR"/>
    <n v="1437889336"/>
    <n v="1432705336"/>
    <b v="0"/>
    <x v="80"/>
    <b v="0"/>
    <s v="theater/plays"/>
    <n v="0.05"/>
    <s v="Not Funded"/>
    <n v="62.5"/>
    <x v="1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s v="USD"/>
    <n v="1449247439"/>
    <n v="1444059839"/>
    <b v="0"/>
    <x v="78"/>
    <b v="0"/>
    <s v="theater/plays"/>
    <n v="0"/>
    <s v="Not Funded"/>
    <e v="#DIV/0!"/>
    <x v="1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s v="USD"/>
    <n v="1487811600"/>
    <n v="1486077481"/>
    <b v="0"/>
    <x v="63"/>
    <b v="0"/>
    <s v="theater/plays"/>
    <n v="7.166666666666667E-2"/>
    <s v="Not Funded"/>
    <n v="30.714285714285715"/>
    <x v="1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s v="USD"/>
    <n v="1402007500"/>
    <n v="1399415500"/>
    <b v="0"/>
    <x v="202"/>
    <b v="0"/>
    <s v="theater/plays"/>
    <n v="0.28050000000000003"/>
    <s v="Not Funded"/>
    <n v="51"/>
    <x v="1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s v="USD"/>
    <n v="1450053370"/>
    <n v="1447461370"/>
    <b v="0"/>
    <x v="78"/>
    <b v="0"/>
    <s v="theater/plays"/>
    <n v="0"/>
    <s v="Not Funded"/>
    <e v="#DIV/0!"/>
    <x v="1"/>
    <s v="plays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s v="USD"/>
    <n v="1454525340"/>
    <n v="1452008599"/>
    <b v="0"/>
    <x v="79"/>
    <b v="0"/>
    <s v="theater/plays"/>
    <n v="0.16"/>
    <s v="Not Funded"/>
    <n v="66.666666666666671"/>
    <x v="1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s v="USD"/>
    <n v="1418914964"/>
    <n v="1414591364"/>
    <b v="0"/>
    <x v="78"/>
    <b v="0"/>
    <s v="theater/plays"/>
    <n v="0"/>
    <s v="Not Funded"/>
    <e v="#DIV/0!"/>
    <x v="1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s v="USD"/>
    <n v="1450211116"/>
    <n v="1445023516"/>
    <b v="0"/>
    <x v="63"/>
    <b v="0"/>
    <s v="theater/plays"/>
    <n v="6.8287037037037035E-2"/>
    <s v="Not Funded"/>
    <n v="59"/>
    <x v="1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s v="GBP"/>
    <n v="1475398800"/>
    <n v="1472711224"/>
    <b v="0"/>
    <x v="225"/>
    <b v="0"/>
    <s v="theater/plays"/>
    <n v="0.25698702928870293"/>
    <s v="Not Funded"/>
    <n v="65.340319148936175"/>
    <x v="1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s v="USD"/>
    <n v="1428097450"/>
    <n v="1425509050"/>
    <b v="0"/>
    <x v="84"/>
    <b v="0"/>
    <s v="theater/plays"/>
    <n v="1.4814814814814815E-2"/>
    <s v="Not Funded"/>
    <n v="100"/>
    <x v="1"/>
    <s v="plays"/>
    <x v="4013"/>
    <x v="4034"/>
  </r>
  <r>
    <n v="4035"/>
    <s v="The Lost Boy"/>
    <s v="&quot;Stories are where you go to look for the truth of your own life.&quot; (Frank Delaney)"/>
    <n v="10000"/>
    <n v="3685"/>
    <x v="2"/>
    <s v="US"/>
    <x v="0"/>
    <s v="USD"/>
    <n v="1413925887"/>
    <n v="1411333887"/>
    <b v="0"/>
    <x v="20"/>
    <b v="0"/>
    <s v="theater/plays"/>
    <n v="0.36849999999999999"/>
    <s v="Not Funded"/>
    <n v="147.4"/>
    <x v="1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s v="USD"/>
    <n v="1404253800"/>
    <n v="1402784964"/>
    <b v="0"/>
    <x v="57"/>
    <b v="0"/>
    <s v="theater/plays"/>
    <n v="0.47049999999999997"/>
    <s v="Not Funded"/>
    <n v="166.05882352941177"/>
    <x v="1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s v="USD"/>
    <n v="1464099900"/>
    <n v="1462585315"/>
    <b v="0"/>
    <x v="84"/>
    <b v="0"/>
    <s v="theater/plays"/>
    <n v="0.11428571428571428"/>
    <s v="Not Funded"/>
    <n v="40"/>
    <x v="1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s v="USD"/>
    <n v="1413573010"/>
    <n v="1408389010"/>
    <b v="0"/>
    <x v="80"/>
    <b v="0"/>
    <s v="theater/plays"/>
    <n v="0.12039999999999999"/>
    <s v="Not Funded"/>
    <n v="75.25"/>
    <x v="1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s v="USD"/>
    <n v="1448949540"/>
    <n v="1446048367"/>
    <b v="0"/>
    <x v="81"/>
    <b v="0"/>
    <s v="theater/plays"/>
    <n v="0.6"/>
    <s v="Not Funded"/>
    <n v="60"/>
    <x v="1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s v="USD"/>
    <n v="1437188400"/>
    <n v="1432100004"/>
    <b v="0"/>
    <x v="84"/>
    <b v="0"/>
    <s v="theater/plays"/>
    <n v="0.3125"/>
    <s v="Not Funded"/>
    <n v="1250"/>
    <x v="1"/>
    <s v="plays"/>
    <x v="4019"/>
    <x v="4040"/>
  </r>
  <r>
    <n v="4041"/>
    <s v="In the Land of Gold"/>
    <s v="A bold, colouful, vibrant play centred around the last remaining monarchy of Africa."/>
    <n v="5000"/>
    <n v="21"/>
    <x v="2"/>
    <s v="GB"/>
    <x v="1"/>
    <s v="GBP"/>
    <n v="1473160954"/>
    <n v="1467976954"/>
    <b v="0"/>
    <x v="84"/>
    <b v="0"/>
    <s v="theater/plays"/>
    <n v="4.1999999999999997E-3"/>
    <s v="Not Funded"/>
    <n v="10.5"/>
    <x v="1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s v="USD"/>
    <n v="1421781360"/>
    <n v="1419213664"/>
    <b v="0"/>
    <x v="83"/>
    <b v="0"/>
    <s v="theater/plays"/>
    <n v="2.0999999999999999E-3"/>
    <s v="Not Funded"/>
    <n v="7"/>
    <x v="1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s v="CAD"/>
    <n v="1416524325"/>
    <n v="1415228325"/>
    <b v="0"/>
    <x v="78"/>
    <b v="0"/>
    <s v="theater/plays"/>
    <n v="0"/>
    <s v="Not Funded"/>
    <e v="#DIV/0!"/>
    <x v="1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s v="USD"/>
    <n v="1428642000"/>
    <n v="1426050982"/>
    <b v="0"/>
    <x v="80"/>
    <b v="0"/>
    <s v="theater/plays"/>
    <n v="0.375"/>
    <s v="Not Funded"/>
    <n v="56.25"/>
    <x v="1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s v="AUD"/>
    <n v="1408596589"/>
    <n v="1406004589"/>
    <b v="0"/>
    <x v="29"/>
    <b v="0"/>
    <s v="theater/plays"/>
    <n v="2.0000000000000001E-4"/>
    <s v="Not Funded"/>
    <n v="1"/>
    <x v="1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s v="USD"/>
    <n v="1413992210"/>
    <n v="1411400210"/>
    <b v="0"/>
    <x v="8"/>
    <b v="0"/>
    <s v="theater/plays"/>
    <n v="8.2142857142857142E-2"/>
    <s v="Not Funded"/>
    <n v="38.333333333333336"/>
    <x v="1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s v="USD"/>
    <n v="1420938000"/>
    <n v="1418862743"/>
    <b v="0"/>
    <x v="80"/>
    <b v="0"/>
    <s v="theater/plays"/>
    <n v="2.1999999999999999E-2"/>
    <s v="Not Funded"/>
    <n v="27.5"/>
    <x v="1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s v="GBP"/>
    <n v="1460373187"/>
    <n v="1457352787"/>
    <b v="0"/>
    <x v="110"/>
    <b v="0"/>
    <s v="theater/plays"/>
    <n v="0.17652941176470588"/>
    <s v="Not Funded"/>
    <n v="32.978021978021978"/>
    <x v="1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s v="USD"/>
    <n v="1436914815"/>
    <n v="1434322815"/>
    <b v="0"/>
    <x v="29"/>
    <b v="0"/>
    <s v="theater/plays"/>
    <n v="8.0000000000000004E-4"/>
    <s v="Not Funded"/>
    <n v="16"/>
    <x v="1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s v="USD"/>
    <n v="1414077391"/>
    <n v="1411485391"/>
    <b v="0"/>
    <x v="29"/>
    <b v="0"/>
    <s v="theater/plays"/>
    <n v="6.6666666666666664E-4"/>
    <s v="Not Funded"/>
    <n v="1"/>
    <x v="1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s v="USD"/>
    <n v="1399618380"/>
    <n v="1399058797"/>
    <b v="0"/>
    <x v="78"/>
    <b v="0"/>
    <s v="theater/plays"/>
    <n v="0"/>
    <s v="Not Funded"/>
    <e v="#DIV/0!"/>
    <x v="1"/>
    <s v="plays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s v="USD"/>
    <n v="1413234316"/>
    <n v="1408050316"/>
    <b v="0"/>
    <x v="62"/>
    <b v="0"/>
    <s v="theater/plays"/>
    <n v="0.37533333333333335"/>
    <s v="Not Funded"/>
    <n v="86.615384615384613"/>
    <x v="1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s v="GBP"/>
    <n v="1416081600"/>
    <n v="1413477228"/>
    <b v="0"/>
    <x v="84"/>
    <b v="0"/>
    <s v="theater/plays"/>
    <n v="0.22"/>
    <s v="Not Funded"/>
    <n v="55"/>
    <x v="1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s v="USD"/>
    <n v="1475294400"/>
    <n v="1472674285"/>
    <b v="0"/>
    <x v="78"/>
    <b v="0"/>
    <s v="theater/plays"/>
    <n v="0"/>
    <s v="Not Funded"/>
    <e v="#DIV/0!"/>
    <x v="1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s v="GBP"/>
    <n v="1403192031"/>
    <n v="1400600031"/>
    <b v="0"/>
    <x v="64"/>
    <b v="0"/>
    <s v="theater/plays"/>
    <n v="0.1762"/>
    <s v="Not Funded"/>
    <n v="41.952380952380949"/>
    <x v="1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s v="USD"/>
    <n v="1467575940"/>
    <n v="1465856639"/>
    <b v="0"/>
    <x v="82"/>
    <b v="0"/>
    <s v="theater/plays"/>
    <n v="0.53"/>
    <s v="Not Funded"/>
    <n v="88.333333333333329"/>
    <x v="1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s v="GBP"/>
    <n v="1448492400"/>
    <n v="1446506080"/>
    <b v="0"/>
    <x v="79"/>
    <b v="0"/>
    <s v="theater/plays"/>
    <n v="0.22142857142857142"/>
    <s v="Not Funded"/>
    <n v="129.16666666666666"/>
    <x v="1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s v="USD"/>
    <n v="1459483140"/>
    <n v="1458178044"/>
    <b v="0"/>
    <x v="80"/>
    <b v="0"/>
    <s v="theater/plays"/>
    <n v="2.5333333333333333E-2"/>
    <s v="Not Funded"/>
    <n v="23.75"/>
    <x v="1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s v="CAD"/>
    <n v="1410836400"/>
    <n v="1408116152"/>
    <b v="0"/>
    <x v="63"/>
    <b v="0"/>
    <s v="theater/plays"/>
    <n v="2.5000000000000001E-2"/>
    <s v="Not Funded"/>
    <n v="35.714285714285715"/>
    <x v="1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s v="CAD"/>
    <n v="1403539200"/>
    <n v="1400604056"/>
    <b v="0"/>
    <x v="81"/>
    <b v="0"/>
    <s v="theater/plays"/>
    <n v="2.8500000000000001E-2"/>
    <s v="Not Funded"/>
    <n v="57"/>
    <x v="1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s v="USD"/>
    <n v="1461205423"/>
    <n v="1456025023"/>
    <b v="0"/>
    <x v="78"/>
    <b v="0"/>
    <s v="theater/plays"/>
    <n v="0"/>
    <s v="Not Funded"/>
    <e v="#DIV/0!"/>
    <x v="1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s v="USD"/>
    <n v="1467481468"/>
    <n v="1464889468"/>
    <b v="0"/>
    <x v="83"/>
    <b v="0"/>
    <s v="theater/plays"/>
    <n v="2.4500000000000001E-2"/>
    <s v="Not Funded"/>
    <n v="163.33333333333334"/>
    <x v="1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s v="GBP"/>
    <n v="1403886084"/>
    <n v="1401294084"/>
    <b v="0"/>
    <x v="82"/>
    <b v="0"/>
    <s v="theater/plays"/>
    <n v="1.4210526315789474E-2"/>
    <s v="Not Funded"/>
    <n v="15"/>
    <x v="1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s v="AUD"/>
    <n v="1430316426"/>
    <n v="1427724426"/>
    <b v="0"/>
    <x v="79"/>
    <b v="0"/>
    <s v="theater/plays"/>
    <n v="0.1925"/>
    <s v="Not Funded"/>
    <n v="64.166666666666671"/>
    <x v="1"/>
    <s v="plays"/>
    <x v="4042"/>
    <x v="4064"/>
  </r>
  <r>
    <n v="4065"/>
    <s v="A Midsummer's Night's Dream"/>
    <s v="A classical/ fantasy version of midsummers done by professionally trained actors in Tulsa!"/>
    <n v="4000"/>
    <n v="27"/>
    <x v="2"/>
    <s v="US"/>
    <x v="0"/>
    <s v="USD"/>
    <n v="1407883811"/>
    <n v="1405291811"/>
    <b v="0"/>
    <x v="80"/>
    <b v="0"/>
    <s v="theater/plays"/>
    <n v="6.7499999999999999E-3"/>
    <s v="Not Funded"/>
    <n v="6.75"/>
    <x v="1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s v="USD"/>
    <n v="1463619388"/>
    <n v="1461027388"/>
    <b v="0"/>
    <x v="29"/>
    <b v="0"/>
    <s v="theater/plays"/>
    <n v="1.6666666666666668E-3"/>
    <s v="Not Funded"/>
    <n v="25"/>
    <x v="1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s v="USD"/>
    <n v="1443408550"/>
    <n v="1439952550"/>
    <b v="0"/>
    <x v="57"/>
    <b v="0"/>
    <s v="theater/plays"/>
    <n v="0.60899999999999999"/>
    <s v="Not Funded"/>
    <n v="179.11764705882354"/>
    <x v="1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s v="USD"/>
    <n v="1484348700"/>
    <n v="1481756855"/>
    <b v="0"/>
    <x v="29"/>
    <b v="0"/>
    <s v="theater/plays"/>
    <n v="0.01"/>
    <s v="Not Funded"/>
    <n v="34.950000000000003"/>
    <x v="1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s v="GBP"/>
    <n v="1425124800"/>
    <n v="1421596356"/>
    <b v="0"/>
    <x v="62"/>
    <b v="0"/>
    <s v="theater/plays"/>
    <n v="0.34399999999999997"/>
    <s v="Not Funded"/>
    <n v="33.07692307692308"/>
    <x v="1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x v="0"/>
    <s v="USD"/>
    <n v="1425178800"/>
    <n v="1422374420"/>
    <b v="0"/>
    <x v="79"/>
    <b v="0"/>
    <s v="theater/plays"/>
    <n v="0.16500000000000001"/>
    <s v="Not Funded"/>
    <n v="27.5"/>
    <x v="1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4"/>
    <s v="MXN"/>
    <n v="1482779931"/>
    <n v="1480187931"/>
    <b v="0"/>
    <x v="78"/>
    <b v="0"/>
    <s v="theater/plays"/>
    <n v="0"/>
    <s v="Not Funded"/>
    <e v="#DIV/0!"/>
    <x v="1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s v="GBP"/>
    <n v="1408646111"/>
    <n v="1403462111"/>
    <b v="0"/>
    <x v="84"/>
    <b v="0"/>
    <s v="theater/plays"/>
    <n v="4.0000000000000001E-3"/>
    <s v="Not Funded"/>
    <n v="2"/>
    <x v="1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s v="USD"/>
    <n v="1431144000"/>
    <n v="1426407426"/>
    <b v="0"/>
    <x v="84"/>
    <b v="0"/>
    <s v="theater/plays"/>
    <n v="1.0571428571428572E-2"/>
    <s v="Not Funded"/>
    <n v="18.5"/>
    <x v="1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s v="GBP"/>
    <n v="1446732975"/>
    <n v="1444137375"/>
    <b v="0"/>
    <x v="64"/>
    <b v="0"/>
    <s v="theater/plays"/>
    <n v="0.26727272727272727"/>
    <s v="Not Funded"/>
    <n v="35"/>
    <x v="1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s v="GBP"/>
    <n v="1404149280"/>
    <n v="1400547969"/>
    <b v="0"/>
    <x v="62"/>
    <b v="0"/>
    <s v="theater/plays"/>
    <n v="0.28799999999999998"/>
    <s v="Not Funded"/>
    <n v="44.307692307692307"/>
    <x v="1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s v="USD"/>
    <n v="1413921060"/>
    <n v="1411499149"/>
    <b v="0"/>
    <x v="78"/>
    <b v="0"/>
    <s v="theater/plays"/>
    <n v="0"/>
    <s v="Not Funded"/>
    <e v="#DIV/0!"/>
    <x v="1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s v="USD"/>
    <n v="1482339794"/>
    <n v="1479747794"/>
    <b v="0"/>
    <x v="79"/>
    <b v="0"/>
    <s v="theater/plays"/>
    <n v="8.8999999999999996E-2"/>
    <s v="Not Funded"/>
    <n v="222.5"/>
    <x v="1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s v="GBP"/>
    <n v="1485543242"/>
    <n v="1482951242"/>
    <b v="0"/>
    <x v="78"/>
    <b v="0"/>
    <s v="theater/plays"/>
    <n v="0"/>
    <s v="Not Funded"/>
    <e v="#DIV/0!"/>
    <x v="1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s v="USD"/>
    <n v="1466375521"/>
    <n v="1463783521"/>
    <b v="0"/>
    <x v="29"/>
    <b v="0"/>
    <s v="theater/plays"/>
    <n v="1.6666666666666668E-3"/>
    <s v="Not Funded"/>
    <n v="5"/>
    <x v="1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s v="USD"/>
    <n v="1465930440"/>
    <n v="1463849116"/>
    <b v="0"/>
    <x v="78"/>
    <b v="0"/>
    <s v="theater/plays"/>
    <n v="0"/>
    <s v="Not Funded"/>
    <e v="#DIV/0!"/>
    <x v="1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s v="USD"/>
    <n v="1425819425"/>
    <n v="1423231025"/>
    <b v="0"/>
    <x v="8"/>
    <b v="0"/>
    <s v="theater/plays"/>
    <n v="0.15737410071942445"/>
    <s v="Not Funded"/>
    <n v="29.166666666666668"/>
    <x v="1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s v="USD"/>
    <n v="1447542000"/>
    <n v="1446179553"/>
    <b v="0"/>
    <x v="84"/>
    <b v="0"/>
    <s v="theater/plays"/>
    <n v="0.02"/>
    <s v="Not Funded"/>
    <n v="1.5"/>
    <x v="1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s v="USD"/>
    <n v="1452795416"/>
    <n v="1450203416"/>
    <b v="0"/>
    <x v="79"/>
    <b v="0"/>
    <s v="theater/plays"/>
    <n v="0.21685714285714286"/>
    <s v="Not Funded"/>
    <n v="126.5"/>
    <x v="1"/>
    <s v="plays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13"/>
    <s v="EUR"/>
    <n v="1476008906"/>
    <n v="1473416906"/>
    <b v="0"/>
    <x v="29"/>
    <b v="0"/>
    <s v="theater/plays"/>
    <n v="3.3333333333333335E-3"/>
    <s v="Not Funded"/>
    <n v="10"/>
    <x v="1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s v="USD"/>
    <n v="1427169540"/>
    <n v="1424701775"/>
    <b v="0"/>
    <x v="29"/>
    <b v="0"/>
    <s v="theater/plays"/>
    <n v="2.8571428571428571E-3"/>
    <s v="Not Funded"/>
    <n v="10"/>
    <x v="1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s v="USD"/>
    <n v="1448078400"/>
    <n v="1445985299"/>
    <b v="0"/>
    <x v="81"/>
    <b v="0"/>
    <s v="theater/plays"/>
    <n v="4.7E-2"/>
    <s v="Not Funded"/>
    <n v="9.4"/>
    <x v="1"/>
    <s v="plays"/>
    <x v="4064"/>
    <x v="4086"/>
  </r>
  <r>
    <n v="4087"/>
    <s v="Stage Production &quot;The Nail Shop&quot;"/>
    <s v="Comedy Stage Play"/>
    <n v="9600"/>
    <n v="0"/>
    <x v="2"/>
    <s v="US"/>
    <x v="0"/>
    <s v="USD"/>
    <n v="1468777786"/>
    <n v="1466185786"/>
    <b v="0"/>
    <x v="78"/>
    <b v="0"/>
    <s v="theater/plays"/>
    <n v="0"/>
    <s v="Not Funded"/>
    <e v="#DIV/0!"/>
    <x v="1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s v="GBP"/>
    <n v="1421403960"/>
    <n v="1418827324"/>
    <b v="0"/>
    <x v="83"/>
    <b v="0"/>
    <s v="theater/plays"/>
    <n v="0.108"/>
    <s v="Not Funded"/>
    <n v="72"/>
    <x v="1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s v="USD"/>
    <n v="1433093700"/>
    <n v="1430242488"/>
    <b v="0"/>
    <x v="22"/>
    <b v="0"/>
    <s v="theater/plays"/>
    <n v="4.8000000000000001E-2"/>
    <s v="Not Funded"/>
    <n v="30"/>
    <x v="1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s v="USD"/>
    <n v="1438959600"/>
    <n v="1437754137"/>
    <b v="0"/>
    <x v="83"/>
    <b v="0"/>
    <s v="theater/plays"/>
    <n v="3.2000000000000001E-2"/>
    <s v="Not Funded"/>
    <n v="10.666666666666666"/>
    <x v="1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s v="USD"/>
    <n v="1421410151"/>
    <n v="1418818151"/>
    <b v="0"/>
    <x v="22"/>
    <b v="0"/>
    <s v="theater/plays"/>
    <n v="0.1275"/>
    <s v="Not Funded"/>
    <n v="25.5"/>
    <x v="1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s v="USD"/>
    <n v="1428205247"/>
    <n v="1423024847"/>
    <b v="0"/>
    <x v="29"/>
    <b v="0"/>
    <s v="theater/plays"/>
    <n v="1.8181818181818181E-4"/>
    <s v="Not Funded"/>
    <n v="20"/>
    <x v="1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s v="GBP"/>
    <n v="1440272093"/>
    <n v="1435088093"/>
    <b v="0"/>
    <x v="80"/>
    <b v="0"/>
    <s v="theater/plays"/>
    <n v="2.4E-2"/>
    <s v="Not Funded"/>
    <n v="15"/>
    <x v="1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s v="USD"/>
    <n v="1413953940"/>
    <n v="1410141900"/>
    <b v="0"/>
    <x v="22"/>
    <b v="0"/>
    <s v="theater/plays"/>
    <n v="0.36499999999999999"/>
    <s v="Not Funded"/>
    <n v="91.25"/>
    <x v="1"/>
    <s v="plays"/>
    <x v="4072"/>
    <x v="4094"/>
  </r>
  <r>
    <n v="4095"/>
    <s v="LOPE ENAMORADO"/>
    <s v="Proyecto teatral dirigido por MartÃ­n Acosta que habla y reflexiona sobre el amor y su naturaleza."/>
    <n v="30000"/>
    <n v="800"/>
    <x v="2"/>
    <s v="MX"/>
    <x v="14"/>
    <s v="MXN"/>
    <n v="1482108350"/>
    <n v="1479516350"/>
    <b v="0"/>
    <x v="29"/>
    <b v="0"/>
    <s v="theater/plays"/>
    <n v="2.6666666666666668E-2"/>
    <s v="Not Funded"/>
    <n v="800"/>
    <x v="1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s v="GBP"/>
    <n v="1488271860"/>
    <n v="1484484219"/>
    <b v="0"/>
    <x v="81"/>
    <b v="0"/>
    <s v="theater/plays"/>
    <n v="0.11428571428571428"/>
    <s v="Not Funded"/>
    <n v="80"/>
    <x v="1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s v="GBP"/>
    <n v="1454284500"/>
    <n v="1449431237"/>
    <b v="0"/>
    <x v="78"/>
    <b v="0"/>
    <s v="theater/plays"/>
    <n v="0"/>
    <s v="Not Funded"/>
    <e v="#DIV/0!"/>
    <x v="1"/>
    <s v="plays"/>
    <x v="4075"/>
    <x v="4097"/>
  </r>
  <r>
    <n v="4098"/>
    <s v="Life is simple"/>
    <s v="Community Youth play, written by and performed by the youth about finding joy in the simple things in life"/>
    <n v="75000"/>
    <n v="0"/>
    <x v="2"/>
    <s v="US"/>
    <x v="0"/>
    <s v="USD"/>
    <n v="1465060797"/>
    <n v="1462468797"/>
    <b v="0"/>
    <x v="78"/>
    <b v="0"/>
    <s v="theater/plays"/>
    <n v="0"/>
    <s v="Not Funded"/>
    <e v="#DIV/0!"/>
    <x v="1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s v="USD"/>
    <n v="1472847873"/>
    <n v="1468959873"/>
    <b v="0"/>
    <x v="29"/>
    <b v="0"/>
    <s v="theater/plays"/>
    <n v="1.1111111111111112E-2"/>
    <s v="Not Funded"/>
    <n v="50"/>
    <x v="1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s v="USD"/>
    <n v="1414205990"/>
    <n v="1413341990"/>
    <b v="0"/>
    <x v="78"/>
    <b v="0"/>
    <s v="theater/plays"/>
    <n v="0"/>
    <s v="Not Funded"/>
    <e v="#DIV/0!"/>
    <x v="1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s v="USD"/>
    <n v="1485380482"/>
    <n v="1482788482"/>
    <b v="0"/>
    <x v="78"/>
    <b v="0"/>
    <s v="theater/plays"/>
    <n v="0"/>
    <s v="Not Funded"/>
    <e v="#DIV/0!"/>
    <x v="1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x v="0"/>
    <s v="USD"/>
    <n v="1463343673"/>
    <n v="1460751673"/>
    <b v="0"/>
    <x v="79"/>
    <b v="0"/>
    <s v="theater/plays"/>
    <n v="0.27400000000000002"/>
    <s v="Not Funded"/>
    <n v="22.833333333333332"/>
    <x v="1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s v="USD"/>
    <n v="1440613920"/>
    <n v="1435953566"/>
    <b v="0"/>
    <x v="79"/>
    <b v="0"/>
    <s v="theater/plays"/>
    <n v="0.1"/>
    <s v="Not Funded"/>
    <n v="16.666666666666668"/>
    <x v="1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s v="AUD"/>
    <n v="1477550434"/>
    <n v="1474958434"/>
    <b v="0"/>
    <x v="25"/>
    <b v="0"/>
    <s v="theater/plays"/>
    <n v="0.21366666666666667"/>
    <s v="Not Funded"/>
    <n v="45.785714285714285"/>
    <x v="1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4"/>
    <s v="MXN"/>
    <n v="1482711309"/>
    <n v="1479860109"/>
    <b v="0"/>
    <x v="79"/>
    <b v="0"/>
    <s v="theater/plays"/>
    <n v="6.9696969696969702E-2"/>
    <s v="Not Funded"/>
    <n v="383.33333333333331"/>
    <x v="1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s v="USD"/>
    <n v="1427936400"/>
    <n v="1424221866"/>
    <b v="0"/>
    <x v="51"/>
    <b v="0"/>
    <s v="theater/plays"/>
    <n v="0.70599999999999996"/>
    <s v="Not Funded"/>
    <n v="106.96969696969697"/>
    <x v="1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s v="USD"/>
    <n v="1411596001"/>
    <n v="1409608801"/>
    <b v="0"/>
    <x v="80"/>
    <b v="0"/>
    <s v="theater/plays"/>
    <n v="2.0500000000000001E-2"/>
    <s v="Not Funded"/>
    <n v="10.25"/>
    <x v="1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s v="USD"/>
    <n v="1488517200"/>
    <n v="1485909937"/>
    <b v="0"/>
    <x v="29"/>
    <b v="0"/>
    <s v="theater/plays"/>
    <n v="1.9666666666666666E-2"/>
    <s v="Not Funded"/>
    <n v="59"/>
    <x v="1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s v="GBP"/>
    <n v="1448805404"/>
    <n v="1446209804"/>
    <b v="0"/>
    <x v="78"/>
    <b v="0"/>
    <s v="theater/plays"/>
    <n v="0"/>
    <s v="Not Funded"/>
    <e v="#DIV/0!"/>
    <x v="1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s v="GBP"/>
    <n v="1469113351"/>
    <n v="1463929351"/>
    <b v="0"/>
    <x v="79"/>
    <b v="0"/>
    <s v="theater/plays"/>
    <n v="0.28666666666666668"/>
    <s v="Not Funded"/>
    <n v="14.333333333333334"/>
    <x v="1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s v="USD"/>
    <n v="1424747740"/>
    <n v="1422155740"/>
    <b v="0"/>
    <x v="79"/>
    <b v="0"/>
    <s v="theater/plays"/>
    <n v="3.1333333333333331E-2"/>
    <s v="Not Funded"/>
    <n v="15.666666666666666"/>
    <x v="1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17"/>
    <s v="EUR"/>
    <n v="1456617600"/>
    <n v="1454280186"/>
    <b v="0"/>
    <x v="29"/>
    <b v="0"/>
    <s v="theater/plays"/>
    <n v="4.0000000000000002E-4"/>
    <s v="Not Funded"/>
    <n v="1"/>
    <x v="1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s v="USD"/>
    <n v="1452234840"/>
    <n v="1450619123"/>
    <b v="0"/>
    <x v="83"/>
    <b v="0"/>
    <s v="theater/plays"/>
    <n v="2E-3"/>
    <s v="Not Funded"/>
    <n v="1"/>
    <x v="1"/>
    <s v="plays"/>
    <x v="409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EB962B-3A18-4203-996A-D828ADE1634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5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5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5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5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6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6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6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6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6A1D7C-0037-4698-85B1-297840D4251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F85582-2F6F-474E-8FE2-CC5B06578273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5:E19" firstHeaderRow="1" firstDataRow="2" firstDataCol="1" rowPageCount="2" colPageCount="1"/>
  <pivotFields count="26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" showAll="0"/>
    <pivotField numFmtId="1" showAll="0"/>
    <pivotField showAll="0"/>
    <pivotField showAll="0"/>
    <pivotField showAll="0"/>
    <pivotField showAll="0"/>
    <pivotField numFmtId="9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23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68670D-2FC4-4FED-BB80-C1ACFD250A17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H15" firstHeaderRow="1" firstDataRow="3" firstDataCol="1" rowPageCount="1" colPageCount="1"/>
  <pivotFields count="26">
    <pivotField showAll="0"/>
    <pivotField showAll="0"/>
    <pivotField showAll="0"/>
    <pivotField showAll="0"/>
    <pivotField showAll="0"/>
    <pivotField axis="axisCol" showAll="0">
      <items count="5">
        <item h="1" x="1"/>
        <item h="1" x="2"/>
        <item h="1" x="3"/>
        <item x="0"/>
        <item t="default"/>
      </items>
    </pivotField>
    <pivotField showAll="0"/>
    <pivotField axis="axisCol" showAll="0">
      <items count="24">
        <item x="2"/>
        <item h="1" x="15"/>
        <item h="1" x="18"/>
        <item x="5"/>
        <item m="1" x="21"/>
        <item h="1" x="8"/>
        <item h="1" x="6"/>
        <item h="1" x="12"/>
        <item h="1" x="17"/>
        <item h="1" x="13"/>
        <item h="1" x="19"/>
        <item x="14"/>
        <item h="1" x="9"/>
        <item h="1" x="4"/>
        <item h="1" x="10"/>
        <item h="1" x="20"/>
        <item x="3"/>
        <item h="1" x="11"/>
        <item h="1" x="16"/>
        <item x="1"/>
        <item m="1" x="22"/>
        <item x="7"/>
        <item x="0"/>
        <item t="default"/>
      </items>
    </pivotField>
    <pivotField showAll="0"/>
    <pivotField numFmtId="1" showAll="0"/>
    <pivotField numFmtId="1" showAll="0"/>
    <pivotField showAll="0"/>
    <pivotField axis="axisPage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9" showAll="0"/>
    <pivotField dataFiel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2">
    <field x="5"/>
    <field x="7"/>
  </colFields>
  <colItems count="7">
    <i>
      <x v="3"/>
      <x/>
    </i>
    <i r="1">
      <x v="3"/>
    </i>
    <i r="1">
      <x v="16"/>
    </i>
    <i r="1">
      <x v="19"/>
    </i>
    <i r="1">
      <x v="22"/>
    </i>
    <i t="default">
      <x v="3"/>
    </i>
    <i t="grand">
      <x/>
    </i>
  </colItems>
  <pageFields count="1">
    <pageField fld="12" hier="-1"/>
  </pageFields>
  <dataFields count="1">
    <dataField name="Count of Funded?" fld="16" subtotal="count" baseField="18" baseItem="0"/>
  </dataFields>
  <formats count="26">
    <format dxfId="25">
      <pivotArea field="18" type="button" dataOnly="0" labelOnly="1" outline="0" axis="axisRow" fieldPosition="0"/>
    </format>
    <format dxfId="24">
      <pivotArea dataOnly="0" labelOnly="1" fieldPosition="0">
        <references count="1">
          <reference field="5" count="0" defaultSubtotal="1"/>
        </references>
      </pivotArea>
    </format>
    <format dxfId="23">
      <pivotArea dataOnly="0" labelOnly="1" grandCol="1" outline="0" fieldPosition="0"/>
    </format>
    <format dxfId="22">
      <pivotArea dataOnly="0" labelOnly="1" fieldPosition="0">
        <references count="2">
          <reference field="5" count="0" selected="0"/>
          <reference field="7" count="19">
            <x v="0"/>
            <x v="1"/>
            <x v="2"/>
            <x v="3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type="origin" dataOnly="0" labelOnly="1" outline="0" fieldPosition="0"/>
    </format>
    <format dxfId="18">
      <pivotArea field="5" type="button" dataOnly="0" labelOnly="1" outline="0" axis="axisCol" fieldPosition="0"/>
    </format>
    <format dxfId="17">
      <pivotArea field="7" type="button" dataOnly="0" labelOnly="1" outline="0" axis="axisCol" fieldPosition="1"/>
    </format>
    <format dxfId="16">
      <pivotArea type="topRight" dataOnly="0" labelOnly="1" outline="0" fieldPosition="0"/>
    </format>
    <format dxfId="15">
      <pivotArea field="18" type="button" dataOnly="0" labelOnly="1" outline="0" axis="axisRow" fieldPosition="0"/>
    </format>
    <format dxfId="14">
      <pivotArea dataOnly="0" labelOnly="1" fieldPosition="0">
        <references count="1">
          <reference field="18" count="8">
            <x v="0"/>
            <x v="1"/>
            <x v="2"/>
            <x v="4"/>
            <x v="5"/>
            <x v="6"/>
            <x v="7"/>
            <x v="8"/>
          </reference>
        </references>
      </pivotArea>
    </format>
    <format dxfId="13">
      <pivotArea dataOnly="0" labelOnly="1" grandRow="1" outline="0" fieldPosition="0"/>
    </format>
    <format dxfId="12">
      <pivotArea dataOnly="0" labelOnly="1" fieldPosition="0">
        <references count="1">
          <reference field="5" count="0"/>
        </references>
      </pivotArea>
    </format>
    <format dxfId="11">
      <pivotArea dataOnly="0" labelOnly="1" fieldPosition="0">
        <references count="1">
          <reference field="5" count="0" defaultSubtotal="1"/>
        </references>
      </pivotArea>
    </format>
    <format dxfId="10">
      <pivotArea dataOnly="0" labelOnly="1" grandCol="1" outline="0" fieldPosition="0"/>
    </format>
    <format dxfId="9">
      <pivotArea dataOnly="0" labelOnly="1" fieldPosition="0">
        <references count="2">
          <reference field="5" count="0" selected="0"/>
          <reference field="7" count="19">
            <x v="0"/>
            <x v="1"/>
            <x v="2"/>
            <x v="3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8">
      <pivotArea outline="0" collapsedLevelsAreSubtotals="1" fieldPosition="0">
        <references count="2">
          <reference field="5" count="0" selected="0"/>
          <reference field="7" count="19" selected="0">
            <x v="0"/>
            <x v="1"/>
            <x v="2"/>
            <x v="3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7">
      <pivotArea dataOnly="0" labelOnly="1" fieldPosition="0">
        <references count="2">
          <reference field="5" count="0" selected="0"/>
          <reference field="7" count="19">
            <x v="0"/>
            <x v="1"/>
            <x v="2"/>
            <x v="3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6">
      <pivotArea outline="0" collapsedLevelsAreSubtotals="1" fieldPosition="0">
        <references count="2">
          <reference field="5" count="0" selected="0"/>
          <reference field="7" count="5" selected="0">
            <x v="0"/>
            <x v="3"/>
            <x v="16"/>
            <x v="19"/>
            <x v="22"/>
          </reference>
        </references>
      </pivotArea>
    </format>
    <format dxfId="5">
      <pivotArea dataOnly="0" labelOnly="1" outline="0" fieldPosition="0">
        <references count="1">
          <reference field="12" count="0"/>
        </references>
      </pivotArea>
    </format>
    <format dxfId="4">
      <pivotArea field="5" type="button" dataOnly="0" labelOnly="1" outline="0" axis="axisCol" fieldPosition="0"/>
    </format>
    <format dxfId="3">
      <pivotArea field="7" type="button" dataOnly="0" labelOnly="1" outline="0" axis="axisCol" fieldPosition="1"/>
    </format>
    <format dxfId="2">
      <pivotArea type="topRight" dataOnly="0" labelOnly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fieldPosition="0">
        <references count="2">
          <reference field="5" count="0" selected="0"/>
          <reference field="7" count="5">
            <x v="0"/>
            <x v="3"/>
            <x v="16"/>
            <x v="19"/>
            <x v="22"/>
          </reference>
        </references>
      </pivotArea>
    </format>
  </formats>
  <chartFormats count="6"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7" count="1" selected="0">
            <x v="16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7" count="1" selected="0">
            <x v="19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7" count="1" selected="0">
            <x v="20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7" count="1" selected="0">
            <x v="0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7" count="1" selected="0">
            <x v="3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7" count="1" selected="0">
            <x v="2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Aspect">
      <a:dk1>
        <a:sysClr val="windowText" lastClr="000000"/>
      </a:dk1>
      <a:lt1>
        <a:sysClr val="window" lastClr="FFFFFF"/>
      </a:lt1>
      <a:dk2>
        <a:srgbClr val="323232"/>
      </a:dk2>
      <a:lt2>
        <a:srgbClr val="E3DED1"/>
      </a:lt2>
      <a:accent1>
        <a:srgbClr val="F07F09"/>
      </a:accent1>
      <a:accent2>
        <a:srgbClr val="9F2936"/>
      </a:accent2>
      <a:accent3>
        <a:srgbClr val="1B587C"/>
      </a:accent3>
      <a:accent4>
        <a:srgbClr val="4E8542"/>
      </a:accent4>
      <a:accent5>
        <a:srgbClr val="604878"/>
      </a:accent5>
      <a:accent6>
        <a:srgbClr val="C19859"/>
      </a:accent6>
      <a:hlink>
        <a:srgbClr val="6B9F25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40"/>
  <sheetViews>
    <sheetView tabSelected="1" zoomScaleNormal="100" workbookViewId="0">
      <pane ySplit="1" topLeftCell="A2" activePane="bottomLeft" state="frozen"/>
      <selection pane="bottomLeft" activeCell="G4118" sqref="G411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8" width="17.85546875" customWidth="1"/>
    <col min="9" max="9" width="19.85546875" customWidth="1"/>
    <col min="10" max="10" width="19.28515625" style="15" customWidth="1"/>
    <col min="11" max="11" width="17.85546875" style="15" customWidth="1"/>
    <col min="12" max="12" width="15.42578125" customWidth="1"/>
    <col min="13" max="13" width="24.5703125" customWidth="1"/>
    <col min="14" max="14" width="36.42578125" customWidth="1"/>
    <col min="15" max="15" width="41.140625" customWidth="1"/>
    <col min="16" max="16" width="15.140625" bestFit="1" customWidth="1"/>
    <col min="17" max="17" width="15.140625" customWidth="1"/>
    <col min="18" max="18" width="17" style="7" bestFit="1" customWidth="1"/>
    <col min="19" max="20" width="13" customWidth="1"/>
    <col min="21" max="21" width="23.42578125" style="18" bestFit="1" customWidth="1"/>
    <col min="22" max="22" width="22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13375</v>
      </c>
      <c r="I1" s="1" t="s">
        <v>8245</v>
      </c>
      <c r="J1" s="14" t="s">
        <v>8259</v>
      </c>
      <c r="K1" s="14" t="s">
        <v>8260</v>
      </c>
      <c r="L1" s="1" t="s">
        <v>8261</v>
      </c>
      <c r="M1" s="1" t="s">
        <v>8262</v>
      </c>
      <c r="N1" s="1" t="s">
        <v>8263</v>
      </c>
      <c r="O1" s="1" t="s">
        <v>8264</v>
      </c>
      <c r="P1" s="1" t="s">
        <v>8306</v>
      </c>
      <c r="Q1" s="1" t="s">
        <v>13377</v>
      </c>
      <c r="R1" s="6" t="s">
        <v>8307</v>
      </c>
      <c r="S1" s="1" t="s">
        <v>8359</v>
      </c>
      <c r="T1" s="1" t="s">
        <v>8308</v>
      </c>
      <c r="U1" s="16" t="s">
        <v>8365</v>
      </c>
      <c r="V1" s="1" t="s">
        <v>8366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tr">
        <f>VLOOKUP(G2,'Country Codes'!C:D,2,FALSE)</f>
        <v>United States</v>
      </c>
      <c r="I2" t="s">
        <v>8246</v>
      </c>
      <c r="J2" s="15">
        <v>1437620400</v>
      </c>
      <c r="K2" s="15">
        <v>1434931811</v>
      </c>
      <c r="L2" t="b">
        <v>0</v>
      </c>
      <c r="M2">
        <v>182</v>
      </c>
      <c r="N2" t="b">
        <v>1</v>
      </c>
      <c r="O2" t="s">
        <v>8265</v>
      </c>
      <c r="P2" s="5">
        <f>(E2/D2)</f>
        <v>1.3685882352941177</v>
      </c>
      <c r="Q2" s="5" t="str">
        <f>IF(P2&gt;=1,"Funded","Not Funded")</f>
        <v>Funded</v>
      </c>
      <c r="R2" s="7">
        <f>(E2/M2)</f>
        <v>63.917582417582416</v>
      </c>
      <c r="S2" t="s">
        <v>8309</v>
      </c>
      <c r="T2" t="s">
        <v>8310</v>
      </c>
      <c r="U2" s="17">
        <f>(((J2/60)/60)/24)+DATE(1970,1,1)+(-5/24)</f>
        <v>42207.916666666664</v>
      </c>
      <c r="V2" s="17">
        <f>(((K2/60)/60)/24)+DATE(1970,1,1)+(-5/24)</f>
        <v>42176.798738425925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tr">
        <f>VLOOKUP(G3,'Country Codes'!C:D,2,FALSE)</f>
        <v>United States</v>
      </c>
      <c r="I3" t="s">
        <v>8246</v>
      </c>
      <c r="J3" s="15">
        <v>1488464683</v>
      </c>
      <c r="K3" s="15">
        <v>1485872683</v>
      </c>
      <c r="L3" t="b">
        <v>0</v>
      </c>
      <c r="M3">
        <v>79</v>
      </c>
      <c r="N3" t="b">
        <v>1</v>
      </c>
      <c r="O3" t="s">
        <v>8265</v>
      </c>
      <c r="P3" s="5">
        <f t="shared" ref="P3:P66" si="0">(E3/D3)</f>
        <v>1.4260827250608272</v>
      </c>
      <c r="Q3" s="5" t="str">
        <f t="shared" ref="Q3:Q66" si="1">IF(P3&gt;=1,"Funded","Not Funded")</f>
        <v>Funded</v>
      </c>
      <c r="R3" s="7">
        <f t="shared" ref="R3:R66" si="2">(E3/M3)</f>
        <v>185.48101265822785</v>
      </c>
      <c r="S3" t="s">
        <v>8309</v>
      </c>
      <c r="T3" t="s">
        <v>8310</v>
      </c>
      <c r="U3" s="17">
        <f t="shared" ref="U3:U66" si="3">(((J3/60)/60)/24)+DATE(1970,1,1)+(-5/24)</f>
        <v>42796.392164351848</v>
      </c>
      <c r="V3" s="17">
        <f t="shared" ref="V3:V66" si="4">(((K3/60)/60)/24)+DATE(1970,1,1)+(-5/24)</f>
        <v>42766.392164351848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tr">
        <f>VLOOKUP(G4,'Country Codes'!C:D,2,FALSE)</f>
        <v>United Kingdom</v>
      </c>
      <c r="I4" t="s">
        <v>8247</v>
      </c>
      <c r="J4" s="15">
        <v>1455555083</v>
      </c>
      <c r="K4" s="15">
        <v>1454691083</v>
      </c>
      <c r="L4" t="b">
        <v>0</v>
      </c>
      <c r="M4">
        <v>35</v>
      </c>
      <c r="N4" t="b">
        <v>1</v>
      </c>
      <c r="O4" t="s">
        <v>8265</v>
      </c>
      <c r="P4" s="5">
        <f t="shared" si="0"/>
        <v>1.05</v>
      </c>
      <c r="Q4" s="5" t="str">
        <f t="shared" si="1"/>
        <v>Funded</v>
      </c>
      <c r="R4" s="7">
        <f t="shared" si="2"/>
        <v>15</v>
      </c>
      <c r="S4" t="s">
        <v>8309</v>
      </c>
      <c r="T4" t="s">
        <v>8310</v>
      </c>
      <c r="U4" s="17">
        <f t="shared" si="3"/>
        <v>42415.494016203702</v>
      </c>
      <c r="V4" s="17">
        <f t="shared" si="4"/>
        <v>42405.494016203702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tr">
        <f>VLOOKUP(G5,'Country Codes'!C:D,2,FALSE)</f>
        <v>United States</v>
      </c>
      <c r="I5" t="s">
        <v>8246</v>
      </c>
      <c r="J5" s="15">
        <v>1407414107</v>
      </c>
      <c r="K5" s="15">
        <v>1404822107</v>
      </c>
      <c r="L5" t="b">
        <v>0</v>
      </c>
      <c r="M5">
        <v>150</v>
      </c>
      <c r="N5" t="b">
        <v>1</v>
      </c>
      <c r="O5" t="s">
        <v>8265</v>
      </c>
      <c r="P5" s="5">
        <f t="shared" si="0"/>
        <v>1.0389999999999999</v>
      </c>
      <c r="Q5" s="5" t="str">
        <f t="shared" si="1"/>
        <v>Funded</v>
      </c>
      <c r="R5" s="7">
        <f t="shared" si="2"/>
        <v>69.266666666666666</v>
      </c>
      <c r="S5" t="s">
        <v>8309</v>
      </c>
      <c r="T5" t="s">
        <v>8310</v>
      </c>
      <c r="U5" s="17">
        <f t="shared" si="3"/>
        <v>41858.306793981479</v>
      </c>
      <c r="V5" s="17">
        <f t="shared" si="4"/>
        <v>41828.306793981479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tr">
        <f>VLOOKUP(G6,'Country Codes'!C:D,2,FALSE)</f>
        <v>United States</v>
      </c>
      <c r="I6" t="s">
        <v>8246</v>
      </c>
      <c r="J6" s="15">
        <v>1450555279</v>
      </c>
      <c r="K6" s="15">
        <v>1447963279</v>
      </c>
      <c r="L6" t="b">
        <v>0</v>
      </c>
      <c r="M6">
        <v>284</v>
      </c>
      <c r="N6" t="b">
        <v>1</v>
      </c>
      <c r="O6" t="s">
        <v>8265</v>
      </c>
      <c r="P6" s="5">
        <f t="shared" si="0"/>
        <v>1.2299154545454545</v>
      </c>
      <c r="Q6" s="5" t="str">
        <f t="shared" si="1"/>
        <v>Funded</v>
      </c>
      <c r="R6" s="7">
        <f t="shared" si="2"/>
        <v>190.55028169014085</v>
      </c>
      <c r="S6" t="s">
        <v>8309</v>
      </c>
      <c r="T6" t="s">
        <v>8310</v>
      </c>
      <c r="U6" s="17">
        <f t="shared" si="3"/>
        <v>42357.625914351847</v>
      </c>
      <c r="V6" s="17">
        <f t="shared" si="4"/>
        <v>42327.625914351847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tr">
        <f>VLOOKUP(G7,'Country Codes'!C:D,2,FALSE)</f>
        <v>United States</v>
      </c>
      <c r="I7" t="s">
        <v>8246</v>
      </c>
      <c r="J7" s="15">
        <v>1469770500</v>
      </c>
      <c r="K7" s="15">
        <v>1468362207</v>
      </c>
      <c r="L7" t="b">
        <v>0</v>
      </c>
      <c r="M7">
        <v>47</v>
      </c>
      <c r="N7" t="b">
        <v>1</v>
      </c>
      <c r="O7" t="s">
        <v>8265</v>
      </c>
      <c r="P7" s="5">
        <f t="shared" si="0"/>
        <v>1.0977744436109027</v>
      </c>
      <c r="Q7" s="5" t="str">
        <f t="shared" si="1"/>
        <v>Funded</v>
      </c>
      <c r="R7" s="7">
        <f t="shared" si="2"/>
        <v>93.40425531914893</v>
      </c>
      <c r="S7" t="s">
        <v>8309</v>
      </c>
      <c r="T7" t="s">
        <v>8310</v>
      </c>
      <c r="U7" s="17">
        <f t="shared" si="3"/>
        <v>42580.024305555555</v>
      </c>
      <c r="V7" s="17">
        <f t="shared" si="4"/>
        <v>42563.724618055552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tr">
        <f>VLOOKUP(G8,'Country Codes'!C:D,2,FALSE)</f>
        <v>United States</v>
      </c>
      <c r="I8" t="s">
        <v>8246</v>
      </c>
      <c r="J8" s="15">
        <v>1402710250</v>
      </c>
      <c r="K8" s="15">
        <v>1401846250</v>
      </c>
      <c r="L8" t="b">
        <v>0</v>
      </c>
      <c r="M8">
        <v>58</v>
      </c>
      <c r="N8" t="b">
        <v>1</v>
      </c>
      <c r="O8" t="s">
        <v>8265</v>
      </c>
      <c r="P8" s="5">
        <f t="shared" si="0"/>
        <v>1.064875</v>
      </c>
      <c r="Q8" s="5" t="str">
        <f t="shared" si="1"/>
        <v>Funded</v>
      </c>
      <c r="R8" s="7">
        <f t="shared" si="2"/>
        <v>146.87931034482759</v>
      </c>
      <c r="S8" t="s">
        <v>8309</v>
      </c>
      <c r="T8" t="s">
        <v>8310</v>
      </c>
      <c r="U8" s="17">
        <f t="shared" si="3"/>
        <v>41803.864004629628</v>
      </c>
      <c r="V8" s="17">
        <f t="shared" si="4"/>
        <v>41793.864004629628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tr">
        <f>VLOOKUP(G9,'Country Codes'!C:D,2,FALSE)</f>
        <v>United States</v>
      </c>
      <c r="I9" t="s">
        <v>8246</v>
      </c>
      <c r="J9" s="15">
        <v>1467680867</v>
      </c>
      <c r="K9" s="15">
        <v>1464224867</v>
      </c>
      <c r="L9" t="b">
        <v>0</v>
      </c>
      <c r="M9">
        <v>57</v>
      </c>
      <c r="N9" t="b">
        <v>1</v>
      </c>
      <c r="O9" t="s">
        <v>8265</v>
      </c>
      <c r="P9" s="5">
        <f t="shared" si="0"/>
        <v>1.0122222222222221</v>
      </c>
      <c r="Q9" s="5" t="str">
        <f t="shared" si="1"/>
        <v>Funded</v>
      </c>
      <c r="R9" s="7">
        <f t="shared" si="2"/>
        <v>159.82456140350877</v>
      </c>
      <c r="S9" t="s">
        <v>8309</v>
      </c>
      <c r="T9" t="s">
        <v>8310</v>
      </c>
      <c r="U9" s="17">
        <f t="shared" si="3"/>
        <v>42555.838738425926</v>
      </c>
      <c r="V9" s="17">
        <f t="shared" si="4"/>
        <v>42515.838738425926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tr">
        <f>VLOOKUP(G10,'Country Codes'!C:D,2,FALSE)</f>
        <v>United States</v>
      </c>
      <c r="I10" t="s">
        <v>8246</v>
      </c>
      <c r="J10" s="15">
        <v>1460754000</v>
      </c>
      <c r="K10" s="15">
        <v>1460155212</v>
      </c>
      <c r="L10" t="b">
        <v>0</v>
      </c>
      <c r="M10">
        <v>12</v>
      </c>
      <c r="N10" t="b">
        <v>1</v>
      </c>
      <c r="O10" t="s">
        <v>8265</v>
      </c>
      <c r="P10" s="5">
        <f t="shared" si="0"/>
        <v>1.0004342857142856</v>
      </c>
      <c r="Q10" s="5" t="str">
        <f t="shared" si="1"/>
        <v>Funded</v>
      </c>
      <c r="R10" s="7">
        <f t="shared" si="2"/>
        <v>291.79333333333335</v>
      </c>
      <c r="S10" t="s">
        <v>8309</v>
      </c>
      <c r="T10" t="s">
        <v>8310</v>
      </c>
      <c r="U10" s="17">
        <f t="shared" si="3"/>
        <v>42475.666666666664</v>
      </c>
      <c r="V10" s="17">
        <f t="shared" si="4"/>
        <v>42468.736249999994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tr">
        <f>VLOOKUP(G11,'Country Codes'!C:D,2,FALSE)</f>
        <v>United States</v>
      </c>
      <c r="I11" t="s">
        <v>8246</v>
      </c>
      <c r="J11" s="15">
        <v>1460860144</v>
      </c>
      <c r="K11" s="15">
        <v>1458268144</v>
      </c>
      <c r="L11" t="b">
        <v>0</v>
      </c>
      <c r="M11">
        <v>20</v>
      </c>
      <c r="N11" t="b">
        <v>1</v>
      </c>
      <c r="O11" t="s">
        <v>8265</v>
      </c>
      <c r="P11" s="5">
        <f t="shared" si="0"/>
        <v>1.2599800000000001</v>
      </c>
      <c r="Q11" s="5" t="str">
        <f t="shared" si="1"/>
        <v>Funded</v>
      </c>
      <c r="R11" s="7">
        <f t="shared" si="2"/>
        <v>31.499500000000001</v>
      </c>
      <c r="S11" t="s">
        <v>8309</v>
      </c>
      <c r="T11" t="s">
        <v>8310</v>
      </c>
      <c r="U11" s="17">
        <f t="shared" si="3"/>
        <v>42476.895185185182</v>
      </c>
      <c r="V11" s="17">
        <f t="shared" si="4"/>
        <v>42446.895185185182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tr">
        <f>VLOOKUP(G12,'Country Codes'!C:D,2,FALSE)</f>
        <v>United States</v>
      </c>
      <c r="I12" t="s">
        <v>8246</v>
      </c>
      <c r="J12" s="15">
        <v>1403660279</v>
      </c>
      <c r="K12" s="15">
        <v>1400636279</v>
      </c>
      <c r="L12" t="b">
        <v>0</v>
      </c>
      <c r="M12">
        <v>19</v>
      </c>
      <c r="N12" t="b">
        <v>1</v>
      </c>
      <c r="O12" t="s">
        <v>8265</v>
      </c>
      <c r="P12" s="5">
        <f t="shared" si="0"/>
        <v>1.0049999999999999</v>
      </c>
      <c r="Q12" s="5" t="str">
        <f t="shared" si="1"/>
        <v>Funded</v>
      </c>
      <c r="R12" s="7">
        <f t="shared" si="2"/>
        <v>158.68421052631578</v>
      </c>
      <c r="S12" t="s">
        <v>8309</v>
      </c>
      <c r="T12" t="s">
        <v>8310</v>
      </c>
      <c r="U12" s="17">
        <f t="shared" si="3"/>
        <v>41814.859710648147</v>
      </c>
      <c r="V12" s="17">
        <f t="shared" si="4"/>
        <v>41779.859710648147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tr">
        <f>VLOOKUP(G13,'Country Codes'!C:D,2,FALSE)</f>
        <v>United States</v>
      </c>
      <c r="I13" t="s">
        <v>8246</v>
      </c>
      <c r="J13" s="15">
        <v>1471834800</v>
      </c>
      <c r="K13" s="15">
        <v>1469126462</v>
      </c>
      <c r="L13" t="b">
        <v>0</v>
      </c>
      <c r="M13">
        <v>75</v>
      </c>
      <c r="N13" t="b">
        <v>1</v>
      </c>
      <c r="O13" t="s">
        <v>8265</v>
      </c>
      <c r="P13" s="5">
        <f t="shared" si="0"/>
        <v>1.2050000000000001</v>
      </c>
      <c r="Q13" s="5" t="str">
        <f t="shared" si="1"/>
        <v>Funded</v>
      </c>
      <c r="R13" s="7">
        <f t="shared" si="2"/>
        <v>80.333333333333329</v>
      </c>
      <c r="S13" t="s">
        <v>8309</v>
      </c>
      <c r="T13" t="s">
        <v>8310</v>
      </c>
      <c r="U13" s="17">
        <f t="shared" si="3"/>
        <v>42603.916666666664</v>
      </c>
      <c r="V13" s="17">
        <f t="shared" si="4"/>
        <v>42572.570162037031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tr">
        <f>VLOOKUP(G14,'Country Codes'!C:D,2,FALSE)</f>
        <v>United States</v>
      </c>
      <c r="I14" t="s">
        <v>8246</v>
      </c>
      <c r="J14" s="15">
        <v>1405479600</v>
      </c>
      <c r="K14" s="15">
        <v>1401642425</v>
      </c>
      <c r="L14" t="b">
        <v>0</v>
      </c>
      <c r="M14">
        <v>827</v>
      </c>
      <c r="N14" t="b">
        <v>1</v>
      </c>
      <c r="O14" t="s">
        <v>8265</v>
      </c>
      <c r="P14" s="5">
        <f t="shared" si="0"/>
        <v>1.6529333333333334</v>
      </c>
      <c r="Q14" s="5" t="str">
        <f t="shared" si="1"/>
        <v>Funded</v>
      </c>
      <c r="R14" s="7">
        <f t="shared" si="2"/>
        <v>59.961305925030231</v>
      </c>
      <c r="S14" t="s">
        <v>8309</v>
      </c>
      <c r="T14" t="s">
        <v>8310</v>
      </c>
      <c r="U14" s="17">
        <f t="shared" si="3"/>
        <v>41835.916666666664</v>
      </c>
      <c r="V14" s="17">
        <f t="shared" si="4"/>
        <v>41791.504918981482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tr">
        <f>VLOOKUP(G15,'Country Codes'!C:D,2,FALSE)</f>
        <v>United States</v>
      </c>
      <c r="I15" t="s">
        <v>8246</v>
      </c>
      <c r="J15" s="15">
        <v>1466713620</v>
      </c>
      <c r="K15" s="15">
        <v>1463588109</v>
      </c>
      <c r="L15" t="b">
        <v>0</v>
      </c>
      <c r="M15">
        <v>51</v>
      </c>
      <c r="N15" t="b">
        <v>1</v>
      </c>
      <c r="O15" t="s">
        <v>8265</v>
      </c>
      <c r="P15" s="5">
        <f t="shared" si="0"/>
        <v>1.5997142857142856</v>
      </c>
      <c r="Q15" s="5" t="str">
        <f t="shared" si="1"/>
        <v>Funded</v>
      </c>
      <c r="R15" s="7">
        <f t="shared" si="2"/>
        <v>109.78431372549019</v>
      </c>
      <c r="S15" t="s">
        <v>8309</v>
      </c>
      <c r="T15" t="s">
        <v>8310</v>
      </c>
      <c r="U15" s="17">
        <f t="shared" si="3"/>
        <v>42544.643749999996</v>
      </c>
      <c r="V15" s="17">
        <f t="shared" si="4"/>
        <v>42508.468854166662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tr">
        <f>VLOOKUP(G16,'Country Codes'!C:D,2,FALSE)</f>
        <v>Australia</v>
      </c>
      <c r="I16" t="s">
        <v>8248</v>
      </c>
      <c r="J16" s="15">
        <v>1405259940</v>
      </c>
      <c r="K16" s="15">
        <v>1403051888</v>
      </c>
      <c r="L16" t="b">
        <v>0</v>
      </c>
      <c r="M16">
        <v>41</v>
      </c>
      <c r="N16" t="b">
        <v>1</v>
      </c>
      <c r="O16" t="s">
        <v>8265</v>
      </c>
      <c r="P16" s="5">
        <f t="shared" si="0"/>
        <v>1.0093333333333334</v>
      </c>
      <c r="Q16" s="5" t="str">
        <f t="shared" si="1"/>
        <v>Funded</v>
      </c>
      <c r="R16" s="7">
        <f t="shared" si="2"/>
        <v>147.70731707317074</v>
      </c>
      <c r="S16" t="s">
        <v>8309</v>
      </c>
      <c r="T16" t="s">
        <v>8310</v>
      </c>
      <c r="U16" s="17">
        <f t="shared" si="3"/>
        <v>41833.374305555553</v>
      </c>
      <c r="V16" s="17">
        <f t="shared" si="4"/>
        <v>41807.818148148144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tr">
        <f>VLOOKUP(G17,'Country Codes'!C:D,2,FALSE)</f>
        <v>Spain</v>
      </c>
      <c r="I17" t="s">
        <v>8249</v>
      </c>
      <c r="J17" s="15">
        <v>1443384840</v>
      </c>
      <c r="K17" s="15">
        <v>1441790658</v>
      </c>
      <c r="L17" t="b">
        <v>0</v>
      </c>
      <c r="M17">
        <v>98</v>
      </c>
      <c r="N17" t="b">
        <v>1</v>
      </c>
      <c r="O17" t="s">
        <v>8265</v>
      </c>
      <c r="P17" s="5">
        <f t="shared" si="0"/>
        <v>1.0660000000000001</v>
      </c>
      <c r="Q17" s="5" t="str">
        <f t="shared" si="1"/>
        <v>Funded</v>
      </c>
      <c r="R17" s="7">
        <f t="shared" si="2"/>
        <v>21.755102040816325</v>
      </c>
      <c r="S17" t="s">
        <v>8309</v>
      </c>
      <c r="T17" t="s">
        <v>8310</v>
      </c>
      <c r="U17" s="17">
        <f t="shared" si="3"/>
        <v>42274.634722222218</v>
      </c>
      <c r="V17" s="17">
        <f t="shared" si="4"/>
        <v>42256.183541666665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tr">
        <f>VLOOKUP(G18,'Country Codes'!C:D,2,FALSE)</f>
        <v>United States</v>
      </c>
      <c r="I18" t="s">
        <v>8246</v>
      </c>
      <c r="J18" s="15">
        <v>1402896600</v>
      </c>
      <c r="K18" s="15">
        <v>1398971211</v>
      </c>
      <c r="L18" t="b">
        <v>0</v>
      </c>
      <c r="M18">
        <v>70</v>
      </c>
      <c r="N18" t="b">
        <v>1</v>
      </c>
      <c r="O18" t="s">
        <v>8265</v>
      </c>
      <c r="P18" s="5">
        <f t="shared" si="0"/>
        <v>1.0024166666666667</v>
      </c>
      <c r="Q18" s="5" t="str">
        <f t="shared" si="1"/>
        <v>Funded</v>
      </c>
      <c r="R18" s="7">
        <f t="shared" si="2"/>
        <v>171.84285714285716</v>
      </c>
      <c r="S18" t="s">
        <v>8309</v>
      </c>
      <c r="T18" t="s">
        <v>8310</v>
      </c>
      <c r="U18" s="17">
        <f t="shared" si="3"/>
        <v>41806.020833333328</v>
      </c>
      <c r="V18" s="17">
        <f t="shared" si="4"/>
        <v>41760.588090277779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tr">
        <f>VLOOKUP(G19,'Country Codes'!C:D,2,FALSE)</f>
        <v>United Kingdom</v>
      </c>
      <c r="I19" t="s">
        <v>8247</v>
      </c>
      <c r="J19" s="15">
        <v>1415126022</v>
      </c>
      <c r="K19" s="15">
        <v>1412530422</v>
      </c>
      <c r="L19" t="b">
        <v>0</v>
      </c>
      <c r="M19">
        <v>36</v>
      </c>
      <c r="N19" t="b">
        <v>1</v>
      </c>
      <c r="O19" t="s">
        <v>8265</v>
      </c>
      <c r="P19" s="5">
        <f t="shared" si="0"/>
        <v>1.0066666666666666</v>
      </c>
      <c r="Q19" s="5" t="str">
        <f t="shared" si="1"/>
        <v>Funded</v>
      </c>
      <c r="R19" s="7">
        <f t="shared" si="2"/>
        <v>41.944444444444443</v>
      </c>
      <c r="S19" t="s">
        <v>8309</v>
      </c>
      <c r="T19" t="s">
        <v>8310</v>
      </c>
      <c r="U19" s="17">
        <f t="shared" si="3"/>
        <v>41947.565069444441</v>
      </c>
      <c r="V19" s="17">
        <f t="shared" si="4"/>
        <v>41917.523402777777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tr">
        <f>VLOOKUP(G20,'Country Codes'!C:D,2,FALSE)</f>
        <v>United States</v>
      </c>
      <c r="I20" t="s">
        <v>8246</v>
      </c>
      <c r="J20" s="15">
        <v>1410958856</v>
      </c>
      <c r="K20" s="15">
        <v>1408366856</v>
      </c>
      <c r="L20" t="b">
        <v>0</v>
      </c>
      <c r="M20">
        <v>342</v>
      </c>
      <c r="N20" t="b">
        <v>1</v>
      </c>
      <c r="O20" t="s">
        <v>8265</v>
      </c>
      <c r="P20" s="5">
        <f t="shared" si="0"/>
        <v>1.0632110000000001</v>
      </c>
      <c r="Q20" s="5" t="str">
        <f t="shared" si="1"/>
        <v>Funded</v>
      </c>
      <c r="R20" s="7">
        <f t="shared" si="2"/>
        <v>93.264122807017543</v>
      </c>
      <c r="S20" t="s">
        <v>8309</v>
      </c>
      <c r="T20" t="s">
        <v>8310</v>
      </c>
      <c r="U20" s="17">
        <f t="shared" si="3"/>
        <v>41899.333981481483</v>
      </c>
      <c r="V20" s="17">
        <f t="shared" si="4"/>
        <v>41869.333981481483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tr">
        <f>VLOOKUP(G21,'Country Codes'!C:D,2,FALSE)</f>
        <v>United States</v>
      </c>
      <c r="I21" t="s">
        <v>8246</v>
      </c>
      <c r="J21" s="15">
        <v>1437420934</v>
      </c>
      <c r="K21" s="15">
        <v>1434828934</v>
      </c>
      <c r="L21" t="b">
        <v>0</v>
      </c>
      <c r="M21">
        <v>22</v>
      </c>
      <c r="N21" t="b">
        <v>1</v>
      </c>
      <c r="O21" t="s">
        <v>8265</v>
      </c>
      <c r="P21" s="5">
        <f t="shared" si="0"/>
        <v>1.4529411764705882</v>
      </c>
      <c r="Q21" s="5" t="str">
        <f t="shared" si="1"/>
        <v>Funded</v>
      </c>
      <c r="R21" s="7">
        <f t="shared" si="2"/>
        <v>56.136363636363633</v>
      </c>
      <c r="S21" t="s">
        <v>8309</v>
      </c>
      <c r="T21" t="s">
        <v>8310</v>
      </c>
      <c r="U21" s="17">
        <f t="shared" si="3"/>
        <v>42205.608032407406</v>
      </c>
      <c r="V21" s="17">
        <f t="shared" si="4"/>
        <v>42175.608032407406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tr">
        <f>VLOOKUP(G22,'Country Codes'!C:D,2,FALSE)</f>
        <v>United States</v>
      </c>
      <c r="I22" t="s">
        <v>8246</v>
      </c>
      <c r="J22" s="15">
        <v>1442167912</v>
      </c>
      <c r="K22" s="15">
        <v>1436983912</v>
      </c>
      <c r="L22" t="b">
        <v>0</v>
      </c>
      <c r="M22">
        <v>25</v>
      </c>
      <c r="N22" t="b">
        <v>1</v>
      </c>
      <c r="O22" t="s">
        <v>8265</v>
      </c>
      <c r="P22" s="5">
        <f t="shared" si="0"/>
        <v>1.002</v>
      </c>
      <c r="Q22" s="5" t="str">
        <f t="shared" si="1"/>
        <v>Funded</v>
      </c>
      <c r="R22" s="7">
        <f t="shared" si="2"/>
        <v>80.16</v>
      </c>
      <c r="S22" t="s">
        <v>8309</v>
      </c>
      <c r="T22" t="s">
        <v>8310</v>
      </c>
      <c r="U22" s="17">
        <f t="shared" si="3"/>
        <v>42260.549907407411</v>
      </c>
      <c r="V22" s="17">
        <f t="shared" si="4"/>
        <v>42200.549907407411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tr">
        <f>VLOOKUP(G23,'Country Codes'!C:D,2,FALSE)</f>
        <v>United States</v>
      </c>
      <c r="I23" t="s">
        <v>8246</v>
      </c>
      <c r="J23" s="15">
        <v>1411743789</v>
      </c>
      <c r="K23" s="15">
        <v>1409151789</v>
      </c>
      <c r="L23" t="b">
        <v>0</v>
      </c>
      <c r="M23">
        <v>101</v>
      </c>
      <c r="N23" t="b">
        <v>1</v>
      </c>
      <c r="O23" t="s">
        <v>8265</v>
      </c>
      <c r="P23" s="5">
        <f t="shared" si="0"/>
        <v>1.0913513513513513</v>
      </c>
      <c r="Q23" s="5" t="str">
        <f t="shared" si="1"/>
        <v>Funded</v>
      </c>
      <c r="R23" s="7">
        <f t="shared" si="2"/>
        <v>199.9009900990099</v>
      </c>
      <c r="S23" t="s">
        <v>8309</v>
      </c>
      <c r="T23" t="s">
        <v>8310</v>
      </c>
      <c r="U23" s="17">
        <f t="shared" si="3"/>
        <v>41908.418854166666</v>
      </c>
      <c r="V23" s="17">
        <f t="shared" si="4"/>
        <v>41878.418854166666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tr">
        <f>VLOOKUP(G24,'Country Codes'!C:D,2,FALSE)</f>
        <v>United States</v>
      </c>
      <c r="I24" t="s">
        <v>8246</v>
      </c>
      <c r="J24" s="15">
        <v>1420099140</v>
      </c>
      <c r="K24" s="15">
        <v>1418766740</v>
      </c>
      <c r="L24" t="b">
        <v>0</v>
      </c>
      <c r="M24">
        <v>8</v>
      </c>
      <c r="N24" t="b">
        <v>1</v>
      </c>
      <c r="O24" t="s">
        <v>8265</v>
      </c>
      <c r="P24" s="5">
        <f t="shared" si="0"/>
        <v>1.1714285714285715</v>
      </c>
      <c r="Q24" s="5" t="str">
        <f t="shared" si="1"/>
        <v>Funded</v>
      </c>
      <c r="R24" s="7">
        <f t="shared" si="2"/>
        <v>51.25</v>
      </c>
      <c r="S24" t="s">
        <v>8309</v>
      </c>
      <c r="T24" t="s">
        <v>8310</v>
      </c>
      <c r="U24" s="17">
        <f t="shared" si="3"/>
        <v>42005.124305555553</v>
      </c>
      <c r="V24" s="17">
        <f t="shared" si="4"/>
        <v>41989.703009259254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tr">
        <f>VLOOKUP(G25,'Country Codes'!C:D,2,FALSE)</f>
        <v>United States</v>
      </c>
      <c r="I25" t="s">
        <v>8246</v>
      </c>
      <c r="J25" s="15">
        <v>1430407200</v>
      </c>
      <c r="K25" s="15">
        <v>1428086501</v>
      </c>
      <c r="L25" t="b">
        <v>0</v>
      </c>
      <c r="M25">
        <v>23</v>
      </c>
      <c r="N25" t="b">
        <v>1</v>
      </c>
      <c r="O25" t="s">
        <v>8265</v>
      </c>
      <c r="P25" s="5">
        <f t="shared" si="0"/>
        <v>1.1850000000000001</v>
      </c>
      <c r="Q25" s="5" t="str">
        <f t="shared" si="1"/>
        <v>Funded</v>
      </c>
      <c r="R25" s="7">
        <f t="shared" si="2"/>
        <v>103.04347826086956</v>
      </c>
      <c r="S25" t="s">
        <v>8309</v>
      </c>
      <c r="T25" t="s">
        <v>8310</v>
      </c>
      <c r="U25" s="17">
        <f t="shared" si="3"/>
        <v>42124.430555555555</v>
      </c>
      <c r="V25" s="17">
        <f t="shared" si="4"/>
        <v>42097.570613425924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tr">
        <f>VLOOKUP(G26,'Country Codes'!C:D,2,FALSE)</f>
        <v>United States</v>
      </c>
      <c r="I26" t="s">
        <v>8246</v>
      </c>
      <c r="J26" s="15">
        <v>1442345940</v>
      </c>
      <c r="K26" s="15">
        <v>1439494863</v>
      </c>
      <c r="L26" t="b">
        <v>0</v>
      </c>
      <c r="M26">
        <v>574</v>
      </c>
      <c r="N26" t="b">
        <v>1</v>
      </c>
      <c r="O26" t="s">
        <v>8265</v>
      </c>
      <c r="P26" s="5">
        <f t="shared" si="0"/>
        <v>1.0880768571428572</v>
      </c>
      <c r="Q26" s="5" t="str">
        <f t="shared" si="1"/>
        <v>Funded</v>
      </c>
      <c r="R26" s="7">
        <f t="shared" si="2"/>
        <v>66.346149825783982</v>
      </c>
      <c r="S26" t="s">
        <v>8309</v>
      </c>
      <c r="T26" t="s">
        <v>8310</v>
      </c>
      <c r="U26" s="17">
        <f t="shared" si="3"/>
        <v>42262.61041666667</v>
      </c>
      <c r="V26" s="17">
        <f t="shared" si="4"/>
        <v>42229.611840277772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tr">
        <f>VLOOKUP(G27,'Country Codes'!C:D,2,FALSE)</f>
        <v>United States</v>
      </c>
      <c r="I27" t="s">
        <v>8246</v>
      </c>
      <c r="J27" s="15">
        <v>1452299761</v>
      </c>
      <c r="K27" s="15">
        <v>1447115761</v>
      </c>
      <c r="L27" t="b">
        <v>0</v>
      </c>
      <c r="M27">
        <v>14</v>
      </c>
      <c r="N27" t="b">
        <v>1</v>
      </c>
      <c r="O27" t="s">
        <v>8265</v>
      </c>
      <c r="P27" s="5">
        <f t="shared" si="0"/>
        <v>1.3333333333333333</v>
      </c>
      <c r="Q27" s="5" t="str">
        <f t="shared" si="1"/>
        <v>Funded</v>
      </c>
      <c r="R27" s="7">
        <f t="shared" si="2"/>
        <v>57.142857142857146</v>
      </c>
      <c r="S27" t="s">
        <v>8309</v>
      </c>
      <c r="T27" t="s">
        <v>8310</v>
      </c>
      <c r="U27" s="17">
        <f t="shared" si="3"/>
        <v>42377.816678240742</v>
      </c>
      <c r="V27" s="17">
        <f t="shared" si="4"/>
        <v>42317.816678240742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tr">
        <f>VLOOKUP(G28,'Country Codes'!C:D,2,FALSE)</f>
        <v>United States</v>
      </c>
      <c r="I28" t="s">
        <v>8246</v>
      </c>
      <c r="J28" s="15">
        <v>1408278144</v>
      </c>
      <c r="K28" s="15">
        <v>1404822144</v>
      </c>
      <c r="L28" t="b">
        <v>0</v>
      </c>
      <c r="M28">
        <v>19</v>
      </c>
      <c r="N28" t="b">
        <v>1</v>
      </c>
      <c r="O28" t="s">
        <v>8265</v>
      </c>
      <c r="P28" s="5">
        <f t="shared" si="0"/>
        <v>1.552</v>
      </c>
      <c r="Q28" s="5" t="str">
        <f t="shared" si="1"/>
        <v>Funded</v>
      </c>
      <c r="R28" s="7">
        <f t="shared" si="2"/>
        <v>102.10526315789474</v>
      </c>
      <c r="S28" t="s">
        <v>8309</v>
      </c>
      <c r="T28" t="s">
        <v>8310</v>
      </c>
      <c r="U28" s="17">
        <f t="shared" si="3"/>
        <v>41868.307222222218</v>
      </c>
      <c r="V28" s="17">
        <f t="shared" si="4"/>
        <v>41828.307222222218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tr">
        <f>VLOOKUP(G29,'Country Codes'!C:D,2,FALSE)</f>
        <v>New Zealand</v>
      </c>
      <c r="I29" t="s">
        <v>8250</v>
      </c>
      <c r="J29" s="15">
        <v>1416113833</v>
      </c>
      <c r="K29" s="15">
        <v>1413518233</v>
      </c>
      <c r="L29" t="b">
        <v>0</v>
      </c>
      <c r="M29">
        <v>150</v>
      </c>
      <c r="N29" t="b">
        <v>1</v>
      </c>
      <c r="O29" t="s">
        <v>8265</v>
      </c>
      <c r="P29" s="5">
        <f t="shared" si="0"/>
        <v>1.1172500000000001</v>
      </c>
      <c r="Q29" s="5" t="str">
        <f t="shared" si="1"/>
        <v>Funded</v>
      </c>
      <c r="R29" s="7">
        <f t="shared" si="2"/>
        <v>148.96666666666667</v>
      </c>
      <c r="S29" t="s">
        <v>8309</v>
      </c>
      <c r="T29" t="s">
        <v>8310</v>
      </c>
      <c r="U29" s="17">
        <f t="shared" si="3"/>
        <v>41958.998067129629</v>
      </c>
      <c r="V29" s="17">
        <f t="shared" si="4"/>
        <v>41928.956400462957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tr">
        <f>VLOOKUP(G30,'Country Codes'!C:D,2,FALSE)</f>
        <v>United States</v>
      </c>
      <c r="I30" t="s">
        <v>8246</v>
      </c>
      <c r="J30" s="15">
        <v>1450307284</v>
      </c>
      <c r="K30" s="15">
        <v>1447715284</v>
      </c>
      <c r="L30" t="b">
        <v>0</v>
      </c>
      <c r="M30">
        <v>71</v>
      </c>
      <c r="N30" t="b">
        <v>1</v>
      </c>
      <c r="O30" t="s">
        <v>8265</v>
      </c>
      <c r="P30" s="5">
        <f t="shared" si="0"/>
        <v>1.0035000000000001</v>
      </c>
      <c r="Q30" s="5" t="str">
        <f t="shared" si="1"/>
        <v>Funded</v>
      </c>
      <c r="R30" s="7">
        <f t="shared" si="2"/>
        <v>169.6056338028169</v>
      </c>
      <c r="S30" t="s">
        <v>8309</v>
      </c>
      <c r="T30" t="s">
        <v>8310</v>
      </c>
      <c r="U30" s="17">
        <f t="shared" si="3"/>
        <v>42354.755601851844</v>
      </c>
      <c r="V30" s="17">
        <f t="shared" si="4"/>
        <v>42324.755601851844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tr">
        <f>VLOOKUP(G31,'Country Codes'!C:D,2,FALSE)</f>
        <v>United Kingdom</v>
      </c>
      <c r="I31" t="s">
        <v>8247</v>
      </c>
      <c r="J31" s="15">
        <v>1406045368</v>
      </c>
      <c r="K31" s="15">
        <v>1403453368</v>
      </c>
      <c r="L31" t="b">
        <v>0</v>
      </c>
      <c r="M31">
        <v>117</v>
      </c>
      <c r="N31" t="b">
        <v>1</v>
      </c>
      <c r="O31" t="s">
        <v>8265</v>
      </c>
      <c r="P31" s="5">
        <f t="shared" si="0"/>
        <v>1.2333333333333334</v>
      </c>
      <c r="Q31" s="5" t="str">
        <f t="shared" si="1"/>
        <v>Funded</v>
      </c>
      <c r="R31" s="7">
        <f t="shared" si="2"/>
        <v>31.623931623931625</v>
      </c>
      <c r="S31" t="s">
        <v>8309</v>
      </c>
      <c r="T31" t="s">
        <v>8310</v>
      </c>
      <c r="U31" s="17">
        <f t="shared" si="3"/>
        <v>41842.464907407404</v>
      </c>
      <c r="V31" s="17">
        <f t="shared" si="4"/>
        <v>41812.464907407404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tr">
        <f>VLOOKUP(G32,'Country Codes'!C:D,2,FALSE)</f>
        <v>United States</v>
      </c>
      <c r="I32" t="s">
        <v>8246</v>
      </c>
      <c r="J32" s="15">
        <v>1408604515</v>
      </c>
      <c r="K32" s="15">
        <v>1406012515</v>
      </c>
      <c r="L32" t="b">
        <v>0</v>
      </c>
      <c r="M32">
        <v>53</v>
      </c>
      <c r="N32" t="b">
        <v>1</v>
      </c>
      <c r="O32" t="s">
        <v>8265</v>
      </c>
      <c r="P32" s="5">
        <f t="shared" si="0"/>
        <v>1.0129975</v>
      </c>
      <c r="Q32" s="5" t="str">
        <f t="shared" si="1"/>
        <v>Funded</v>
      </c>
      <c r="R32" s="7">
        <f t="shared" si="2"/>
        <v>76.45264150943396</v>
      </c>
      <c r="S32" t="s">
        <v>8309</v>
      </c>
      <c r="T32" t="s">
        <v>8310</v>
      </c>
      <c r="U32" s="17">
        <f t="shared" si="3"/>
        <v>41872.084664351853</v>
      </c>
      <c r="V32" s="17">
        <f t="shared" si="4"/>
        <v>41842.084664351853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tr">
        <f>VLOOKUP(G33,'Country Codes'!C:D,2,FALSE)</f>
        <v>United States</v>
      </c>
      <c r="I33" t="s">
        <v>8246</v>
      </c>
      <c r="J33" s="15">
        <v>1453748434</v>
      </c>
      <c r="K33" s="15">
        <v>1452193234</v>
      </c>
      <c r="L33" t="b">
        <v>0</v>
      </c>
      <c r="M33">
        <v>1</v>
      </c>
      <c r="N33" t="b">
        <v>1</v>
      </c>
      <c r="O33" t="s">
        <v>8265</v>
      </c>
      <c r="P33" s="5">
        <f t="shared" si="0"/>
        <v>1</v>
      </c>
      <c r="Q33" s="5" t="str">
        <f t="shared" si="1"/>
        <v>Funded</v>
      </c>
      <c r="R33" s="7">
        <f t="shared" si="2"/>
        <v>13</v>
      </c>
      <c r="S33" t="s">
        <v>8309</v>
      </c>
      <c r="T33" t="s">
        <v>8310</v>
      </c>
      <c r="U33" s="17">
        <f t="shared" si="3"/>
        <v>42394.583726851844</v>
      </c>
      <c r="V33" s="17">
        <f t="shared" si="4"/>
        <v>42376.583726851844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tr">
        <f>VLOOKUP(G34,'Country Codes'!C:D,2,FALSE)</f>
        <v>United States</v>
      </c>
      <c r="I34" t="s">
        <v>8246</v>
      </c>
      <c r="J34" s="15">
        <v>1463111940</v>
      </c>
      <c r="K34" s="15">
        <v>1459523017</v>
      </c>
      <c r="L34" t="b">
        <v>0</v>
      </c>
      <c r="M34">
        <v>89</v>
      </c>
      <c r="N34" t="b">
        <v>1</v>
      </c>
      <c r="O34" t="s">
        <v>8265</v>
      </c>
      <c r="P34" s="5">
        <f t="shared" si="0"/>
        <v>1.0024604569420035</v>
      </c>
      <c r="Q34" s="5" t="str">
        <f t="shared" si="1"/>
        <v>Funded</v>
      </c>
      <c r="R34" s="7">
        <f t="shared" si="2"/>
        <v>320.44943820224717</v>
      </c>
      <c r="S34" t="s">
        <v>8309</v>
      </c>
      <c r="T34" t="s">
        <v>8310</v>
      </c>
      <c r="U34" s="17">
        <f t="shared" si="3"/>
        <v>42502.957638888889</v>
      </c>
      <c r="V34" s="17">
        <f t="shared" si="4"/>
        <v>42461.419178240736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tr">
        <f>VLOOKUP(G35,'Country Codes'!C:D,2,FALSE)</f>
        <v>United States</v>
      </c>
      <c r="I35" t="s">
        <v>8246</v>
      </c>
      <c r="J35" s="15">
        <v>1447001501</v>
      </c>
      <c r="K35" s="15">
        <v>1444405901</v>
      </c>
      <c r="L35" t="b">
        <v>0</v>
      </c>
      <c r="M35">
        <v>64</v>
      </c>
      <c r="N35" t="b">
        <v>1</v>
      </c>
      <c r="O35" t="s">
        <v>8265</v>
      </c>
      <c r="P35" s="5">
        <f t="shared" si="0"/>
        <v>1.0209523809523811</v>
      </c>
      <c r="Q35" s="5" t="str">
        <f t="shared" si="1"/>
        <v>Funded</v>
      </c>
      <c r="R35" s="7">
        <f t="shared" si="2"/>
        <v>83.75</v>
      </c>
      <c r="S35" t="s">
        <v>8309</v>
      </c>
      <c r="T35" t="s">
        <v>8310</v>
      </c>
      <c r="U35" s="17">
        <f t="shared" si="3"/>
        <v>42316.49422453704</v>
      </c>
      <c r="V35" s="17">
        <f t="shared" si="4"/>
        <v>42286.452557870369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tr">
        <f>VLOOKUP(G36,'Country Codes'!C:D,2,FALSE)</f>
        <v>United States</v>
      </c>
      <c r="I36" t="s">
        <v>8246</v>
      </c>
      <c r="J36" s="15">
        <v>1407224601</v>
      </c>
      <c r="K36" s="15">
        <v>1405928601</v>
      </c>
      <c r="L36" t="b">
        <v>0</v>
      </c>
      <c r="M36">
        <v>68</v>
      </c>
      <c r="N36" t="b">
        <v>1</v>
      </c>
      <c r="O36" t="s">
        <v>8265</v>
      </c>
      <c r="P36" s="5">
        <f t="shared" si="0"/>
        <v>1.3046153846153845</v>
      </c>
      <c r="Q36" s="5" t="str">
        <f t="shared" si="1"/>
        <v>Funded</v>
      </c>
      <c r="R36" s="7">
        <f t="shared" si="2"/>
        <v>49.882352941176471</v>
      </c>
      <c r="S36" t="s">
        <v>8309</v>
      </c>
      <c r="T36" t="s">
        <v>8310</v>
      </c>
      <c r="U36" s="17">
        <f t="shared" si="3"/>
        <v>41856.113437499997</v>
      </c>
      <c r="V36" s="17">
        <f t="shared" si="4"/>
        <v>41841.113437499997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tr">
        <f>VLOOKUP(G37,'Country Codes'!C:D,2,FALSE)</f>
        <v>United States</v>
      </c>
      <c r="I37" t="s">
        <v>8246</v>
      </c>
      <c r="J37" s="15">
        <v>1430179200</v>
      </c>
      <c r="K37" s="15">
        <v>1428130814</v>
      </c>
      <c r="L37" t="b">
        <v>0</v>
      </c>
      <c r="M37">
        <v>28</v>
      </c>
      <c r="N37" t="b">
        <v>1</v>
      </c>
      <c r="O37" t="s">
        <v>8265</v>
      </c>
      <c r="P37" s="5">
        <f t="shared" si="0"/>
        <v>1.665</v>
      </c>
      <c r="Q37" s="5" t="str">
        <f t="shared" si="1"/>
        <v>Funded</v>
      </c>
      <c r="R37" s="7">
        <f t="shared" si="2"/>
        <v>59.464285714285715</v>
      </c>
      <c r="S37" t="s">
        <v>8309</v>
      </c>
      <c r="T37" t="s">
        <v>8310</v>
      </c>
      <c r="U37" s="17">
        <f t="shared" si="3"/>
        <v>42121.791666666664</v>
      </c>
      <c r="V37" s="17">
        <f t="shared" si="4"/>
        <v>42098.083495370367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tr">
        <f>VLOOKUP(G38,'Country Codes'!C:D,2,FALSE)</f>
        <v>United States</v>
      </c>
      <c r="I38" t="s">
        <v>8246</v>
      </c>
      <c r="J38" s="15">
        <v>1428128525</v>
      </c>
      <c r="K38" s="15">
        <v>1425540125</v>
      </c>
      <c r="L38" t="b">
        <v>0</v>
      </c>
      <c r="M38">
        <v>44</v>
      </c>
      <c r="N38" t="b">
        <v>1</v>
      </c>
      <c r="O38" t="s">
        <v>8265</v>
      </c>
      <c r="P38" s="5">
        <f t="shared" si="0"/>
        <v>1.4215</v>
      </c>
      <c r="Q38" s="5" t="str">
        <f t="shared" si="1"/>
        <v>Funded</v>
      </c>
      <c r="R38" s="7">
        <f t="shared" si="2"/>
        <v>193.84090909090909</v>
      </c>
      <c r="S38" t="s">
        <v>8309</v>
      </c>
      <c r="T38" t="s">
        <v>8310</v>
      </c>
      <c r="U38" s="17">
        <f t="shared" si="3"/>
        <v>42098.05700231481</v>
      </c>
      <c r="V38" s="17">
        <f t="shared" si="4"/>
        <v>42068.098668981482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tr">
        <f>VLOOKUP(G39,'Country Codes'!C:D,2,FALSE)</f>
        <v>United States</v>
      </c>
      <c r="I39" t="s">
        <v>8246</v>
      </c>
      <c r="J39" s="15">
        <v>1425055079</v>
      </c>
      <c r="K39" s="15">
        <v>1422463079</v>
      </c>
      <c r="L39" t="b">
        <v>0</v>
      </c>
      <c r="M39">
        <v>253</v>
      </c>
      <c r="N39" t="b">
        <v>1</v>
      </c>
      <c r="O39" t="s">
        <v>8265</v>
      </c>
      <c r="P39" s="5">
        <f t="shared" si="0"/>
        <v>1.8344090909090909</v>
      </c>
      <c r="Q39" s="5" t="str">
        <f t="shared" si="1"/>
        <v>Funded</v>
      </c>
      <c r="R39" s="7">
        <f t="shared" si="2"/>
        <v>159.51383399209487</v>
      </c>
      <c r="S39" t="s">
        <v>8309</v>
      </c>
      <c r="T39" t="s">
        <v>8310</v>
      </c>
      <c r="U39" s="17">
        <f t="shared" si="3"/>
        <v>42062.484710648147</v>
      </c>
      <c r="V39" s="17">
        <f t="shared" si="4"/>
        <v>42032.484710648147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tr">
        <f>VLOOKUP(G40,'Country Codes'!C:D,2,FALSE)</f>
        <v>United States</v>
      </c>
      <c r="I40" t="s">
        <v>8246</v>
      </c>
      <c r="J40" s="15">
        <v>1368235344</v>
      </c>
      <c r="K40" s="15">
        <v>1365643344</v>
      </c>
      <c r="L40" t="b">
        <v>0</v>
      </c>
      <c r="M40">
        <v>66</v>
      </c>
      <c r="N40" t="b">
        <v>1</v>
      </c>
      <c r="O40" t="s">
        <v>8265</v>
      </c>
      <c r="P40" s="5">
        <f t="shared" si="0"/>
        <v>1.1004</v>
      </c>
      <c r="Q40" s="5" t="str">
        <f t="shared" si="1"/>
        <v>Funded</v>
      </c>
      <c r="R40" s="7">
        <f t="shared" si="2"/>
        <v>41.68181818181818</v>
      </c>
      <c r="S40" t="s">
        <v>8309</v>
      </c>
      <c r="T40" t="s">
        <v>8310</v>
      </c>
      <c r="U40" s="17">
        <f t="shared" si="3"/>
        <v>41404.848888888882</v>
      </c>
      <c r="V40" s="17">
        <f t="shared" si="4"/>
        <v>41374.848888888882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tr">
        <f>VLOOKUP(G41,'Country Codes'!C:D,2,FALSE)</f>
        <v>United Kingdom</v>
      </c>
      <c r="I41" t="s">
        <v>8247</v>
      </c>
      <c r="J41" s="15">
        <v>1401058740</v>
      </c>
      <c r="K41" s="15">
        <v>1398388068</v>
      </c>
      <c r="L41" t="b">
        <v>0</v>
      </c>
      <c r="M41">
        <v>217</v>
      </c>
      <c r="N41" t="b">
        <v>1</v>
      </c>
      <c r="O41" t="s">
        <v>8265</v>
      </c>
      <c r="P41" s="5">
        <f t="shared" si="0"/>
        <v>1.3098000000000001</v>
      </c>
      <c r="Q41" s="5" t="str">
        <f t="shared" si="1"/>
        <v>Funded</v>
      </c>
      <c r="R41" s="7">
        <f t="shared" si="2"/>
        <v>150.89861751152074</v>
      </c>
      <c r="S41" t="s">
        <v>8309</v>
      </c>
      <c r="T41" t="s">
        <v>8310</v>
      </c>
      <c r="U41" s="17">
        <f t="shared" si="3"/>
        <v>41784.749305555553</v>
      </c>
      <c r="V41" s="17">
        <f t="shared" si="4"/>
        <v>41753.838749999995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tr">
        <f>VLOOKUP(G42,'Country Codes'!C:D,2,FALSE)</f>
        <v>United States</v>
      </c>
      <c r="I42" t="s">
        <v>8246</v>
      </c>
      <c r="J42" s="15">
        <v>1403150400</v>
      </c>
      <c r="K42" s="15">
        <v>1401426488</v>
      </c>
      <c r="L42" t="b">
        <v>0</v>
      </c>
      <c r="M42">
        <v>16</v>
      </c>
      <c r="N42" t="b">
        <v>1</v>
      </c>
      <c r="O42" t="s">
        <v>8265</v>
      </c>
      <c r="P42" s="5">
        <f t="shared" si="0"/>
        <v>1.0135000000000001</v>
      </c>
      <c r="Q42" s="5" t="str">
        <f t="shared" si="1"/>
        <v>Funded</v>
      </c>
      <c r="R42" s="7">
        <f t="shared" si="2"/>
        <v>126.6875</v>
      </c>
      <c r="S42" t="s">
        <v>8309</v>
      </c>
      <c r="T42" t="s">
        <v>8310</v>
      </c>
      <c r="U42" s="17">
        <f t="shared" si="3"/>
        <v>41808.958333333328</v>
      </c>
      <c r="V42" s="17">
        <f t="shared" si="4"/>
        <v>41789.005648148144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tr">
        <f>VLOOKUP(G43,'Country Codes'!C:D,2,FALSE)</f>
        <v>United States</v>
      </c>
      <c r="I43" t="s">
        <v>8246</v>
      </c>
      <c r="J43" s="15">
        <v>1412516354</v>
      </c>
      <c r="K43" s="15">
        <v>1409924354</v>
      </c>
      <c r="L43" t="b">
        <v>0</v>
      </c>
      <c r="M43">
        <v>19</v>
      </c>
      <c r="N43" t="b">
        <v>1</v>
      </c>
      <c r="O43" t="s">
        <v>8265</v>
      </c>
      <c r="P43" s="5">
        <f t="shared" si="0"/>
        <v>1</v>
      </c>
      <c r="Q43" s="5" t="str">
        <f t="shared" si="1"/>
        <v>Funded</v>
      </c>
      <c r="R43" s="7">
        <f t="shared" si="2"/>
        <v>105.26315789473684</v>
      </c>
      <c r="S43" t="s">
        <v>8309</v>
      </c>
      <c r="T43" t="s">
        <v>8310</v>
      </c>
      <c r="U43" s="17">
        <f t="shared" si="3"/>
        <v>41917.360578703701</v>
      </c>
      <c r="V43" s="17">
        <f t="shared" si="4"/>
        <v>41887.360578703701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tr">
        <f>VLOOKUP(G44,'Country Codes'!C:D,2,FALSE)</f>
        <v>United States</v>
      </c>
      <c r="I44" t="s">
        <v>8246</v>
      </c>
      <c r="J44" s="15">
        <v>1419780026</v>
      </c>
      <c r="K44" s="15">
        <v>1417188026</v>
      </c>
      <c r="L44" t="b">
        <v>0</v>
      </c>
      <c r="M44">
        <v>169</v>
      </c>
      <c r="N44" t="b">
        <v>1</v>
      </c>
      <c r="O44" t="s">
        <v>8265</v>
      </c>
      <c r="P44" s="5">
        <f t="shared" si="0"/>
        <v>1.4185714285714286</v>
      </c>
      <c r="Q44" s="5" t="str">
        <f t="shared" si="1"/>
        <v>Funded</v>
      </c>
      <c r="R44" s="7">
        <f t="shared" si="2"/>
        <v>117.51479289940828</v>
      </c>
      <c r="S44" t="s">
        <v>8309</v>
      </c>
      <c r="T44" t="s">
        <v>8310</v>
      </c>
      <c r="U44" s="17">
        <f t="shared" si="3"/>
        <v>42001.430856481478</v>
      </c>
      <c r="V44" s="17">
        <f t="shared" si="4"/>
        <v>41971.430856481478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tr">
        <f>VLOOKUP(G45,'Country Codes'!C:D,2,FALSE)</f>
        <v>United States</v>
      </c>
      <c r="I45" t="s">
        <v>8246</v>
      </c>
      <c r="J45" s="15">
        <v>1405209600</v>
      </c>
      <c r="K45" s="15">
        <v>1402599486</v>
      </c>
      <c r="L45" t="b">
        <v>0</v>
      </c>
      <c r="M45">
        <v>263</v>
      </c>
      <c r="N45" t="b">
        <v>1</v>
      </c>
      <c r="O45" t="s">
        <v>8265</v>
      </c>
      <c r="P45" s="5">
        <f t="shared" si="0"/>
        <v>3.0865999999999998</v>
      </c>
      <c r="Q45" s="5" t="str">
        <f t="shared" si="1"/>
        <v>Funded</v>
      </c>
      <c r="R45" s="7">
        <f t="shared" si="2"/>
        <v>117.36121673003802</v>
      </c>
      <c r="S45" t="s">
        <v>8309</v>
      </c>
      <c r="T45" t="s">
        <v>8310</v>
      </c>
      <c r="U45" s="17">
        <f t="shared" si="3"/>
        <v>41832.791666666664</v>
      </c>
      <c r="V45" s="17">
        <f t="shared" si="4"/>
        <v>41802.582013888888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tr">
        <f>VLOOKUP(G46,'Country Codes'!C:D,2,FALSE)</f>
        <v>United States</v>
      </c>
      <c r="I46" t="s">
        <v>8246</v>
      </c>
      <c r="J46" s="15">
        <v>1412648537</v>
      </c>
      <c r="K46" s="15">
        <v>1408760537</v>
      </c>
      <c r="L46" t="b">
        <v>0</v>
      </c>
      <c r="M46">
        <v>15</v>
      </c>
      <c r="N46" t="b">
        <v>1</v>
      </c>
      <c r="O46" t="s">
        <v>8265</v>
      </c>
      <c r="P46" s="5">
        <f t="shared" si="0"/>
        <v>1</v>
      </c>
      <c r="Q46" s="5" t="str">
        <f t="shared" si="1"/>
        <v>Funded</v>
      </c>
      <c r="R46" s="7">
        <f t="shared" si="2"/>
        <v>133.33333333333334</v>
      </c>
      <c r="S46" t="s">
        <v>8309</v>
      </c>
      <c r="T46" t="s">
        <v>8310</v>
      </c>
      <c r="U46" s="17">
        <f t="shared" si="3"/>
        <v>41918.890474537038</v>
      </c>
      <c r="V46" s="17">
        <f t="shared" si="4"/>
        <v>41873.890474537038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tr">
        <f>VLOOKUP(G47,'Country Codes'!C:D,2,FALSE)</f>
        <v>United States</v>
      </c>
      <c r="I47" t="s">
        <v>8246</v>
      </c>
      <c r="J47" s="15">
        <v>1461769107</v>
      </c>
      <c r="K47" s="15">
        <v>1459177107</v>
      </c>
      <c r="L47" t="b">
        <v>0</v>
      </c>
      <c r="M47">
        <v>61</v>
      </c>
      <c r="N47" t="b">
        <v>1</v>
      </c>
      <c r="O47" t="s">
        <v>8265</v>
      </c>
      <c r="P47" s="5">
        <f t="shared" si="0"/>
        <v>1.2</v>
      </c>
      <c r="Q47" s="5" t="str">
        <f t="shared" si="1"/>
        <v>Funded</v>
      </c>
      <c r="R47" s="7">
        <f t="shared" si="2"/>
        <v>98.360655737704917</v>
      </c>
      <c r="S47" t="s">
        <v>8309</v>
      </c>
      <c r="T47" t="s">
        <v>8310</v>
      </c>
      <c r="U47" s="17">
        <f t="shared" si="3"/>
        <v>42487.415590277778</v>
      </c>
      <c r="V47" s="17">
        <f t="shared" si="4"/>
        <v>42457.415590277778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tr">
        <f>VLOOKUP(G48,'Country Codes'!C:D,2,FALSE)</f>
        <v>Australia</v>
      </c>
      <c r="I48" t="s">
        <v>8248</v>
      </c>
      <c r="J48" s="15">
        <v>1450220974</v>
      </c>
      <c r="K48" s="15">
        <v>1447628974</v>
      </c>
      <c r="L48" t="b">
        <v>0</v>
      </c>
      <c r="M48">
        <v>45</v>
      </c>
      <c r="N48" t="b">
        <v>1</v>
      </c>
      <c r="O48" t="s">
        <v>8265</v>
      </c>
      <c r="P48" s="5">
        <f t="shared" si="0"/>
        <v>1.0416666666666667</v>
      </c>
      <c r="Q48" s="5" t="str">
        <f t="shared" si="1"/>
        <v>Funded</v>
      </c>
      <c r="R48" s="7">
        <f t="shared" si="2"/>
        <v>194.44444444444446</v>
      </c>
      <c r="S48" t="s">
        <v>8309</v>
      </c>
      <c r="T48" t="s">
        <v>8310</v>
      </c>
      <c r="U48" s="17">
        <f t="shared" si="3"/>
        <v>42353.756643518522</v>
      </c>
      <c r="V48" s="17">
        <f t="shared" si="4"/>
        <v>42323.756643518522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tr">
        <f>VLOOKUP(G49,'Country Codes'!C:D,2,FALSE)</f>
        <v>United States</v>
      </c>
      <c r="I49" t="s">
        <v>8246</v>
      </c>
      <c r="J49" s="15">
        <v>1419021607</v>
      </c>
      <c r="K49" s="15">
        <v>1413834007</v>
      </c>
      <c r="L49" t="b">
        <v>0</v>
      </c>
      <c r="M49">
        <v>70</v>
      </c>
      <c r="N49" t="b">
        <v>1</v>
      </c>
      <c r="O49" t="s">
        <v>8265</v>
      </c>
      <c r="P49" s="5">
        <f t="shared" si="0"/>
        <v>1.0761100000000001</v>
      </c>
      <c r="Q49" s="5" t="str">
        <f t="shared" si="1"/>
        <v>Funded</v>
      </c>
      <c r="R49" s="7">
        <f t="shared" si="2"/>
        <v>76.865000000000009</v>
      </c>
      <c r="S49" t="s">
        <v>8309</v>
      </c>
      <c r="T49" t="s">
        <v>8310</v>
      </c>
      <c r="U49" s="17">
        <f t="shared" si="3"/>
        <v>41992.652858796289</v>
      </c>
      <c r="V49" s="17">
        <f t="shared" si="4"/>
        <v>41932.611192129625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tr">
        <f>VLOOKUP(G50,'Country Codes'!C:D,2,FALSE)</f>
        <v>United Kingdom</v>
      </c>
      <c r="I50" t="s">
        <v>8247</v>
      </c>
      <c r="J50" s="15">
        <v>1425211200</v>
      </c>
      <c r="K50" s="15">
        <v>1422534260</v>
      </c>
      <c r="L50" t="b">
        <v>0</v>
      </c>
      <c r="M50">
        <v>38</v>
      </c>
      <c r="N50" t="b">
        <v>1</v>
      </c>
      <c r="O50" t="s">
        <v>8265</v>
      </c>
      <c r="P50" s="5">
        <f t="shared" si="0"/>
        <v>1.0794999999999999</v>
      </c>
      <c r="Q50" s="5" t="str">
        <f t="shared" si="1"/>
        <v>Funded</v>
      </c>
      <c r="R50" s="7">
        <f t="shared" si="2"/>
        <v>56.815789473684212</v>
      </c>
      <c r="S50" t="s">
        <v>8309</v>
      </c>
      <c r="T50" t="s">
        <v>8310</v>
      </c>
      <c r="U50" s="17">
        <f t="shared" si="3"/>
        <v>42064.291666666664</v>
      </c>
      <c r="V50" s="17">
        <f t="shared" si="4"/>
        <v>42033.308564814812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tr">
        <f>VLOOKUP(G51,'Country Codes'!C:D,2,FALSE)</f>
        <v>United States</v>
      </c>
      <c r="I51" t="s">
        <v>8246</v>
      </c>
      <c r="J51" s="15">
        <v>1445660045</v>
      </c>
      <c r="K51" s="15">
        <v>1443068045</v>
      </c>
      <c r="L51" t="b">
        <v>0</v>
      </c>
      <c r="M51">
        <v>87</v>
      </c>
      <c r="N51" t="b">
        <v>1</v>
      </c>
      <c r="O51" t="s">
        <v>8265</v>
      </c>
      <c r="P51" s="5">
        <f t="shared" si="0"/>
        <v>1</v>
      </c>
      <c r="Q51" s="5" t="str">
        <f t="shared" si="1"/>
        <v>Funded</v>
      </c>
      <c r="R51" s="7">
        <f t="shared" si="2"/>
        <v>137.93103448275863</v>
      </c>
      <c r="S51" t="s">
        <v>8309</v>
      </c>
      <c r="T51" t="s">
        <v>8310</v>
      </c>
      <c r="U51" s="17">
        <f t="shared" si="3"/>
        <v>42300.968113425923</v>
      </c>
      <c r="V51" s="17">
        <f t="shared" si="4"/>
        <v>42270.968113425923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tr">
        <f>VLOOKUP(G52,'Country Codes'!C:D,2,FALSE)</f>
        <v>United Kingdom</v>
      </c>
      <c r="I52" t="s">
        <v>8247</v>
      </c>
      <c r="J52" s="15">
        <v>1422637200</v>
      </c>
      <c r="K52" s="15">
        <v>1419271458</v>
      </c>
      <c r="L52" t="b">
        <v>0</v>
      </c>
      <c r="M52">
        <v>22</v>
      </c>
      <c r="N52" t="b">
        <v>1</v>
      </c>
      <c r="O52" t="s">
        <v>8265</v>
      </c>
      <c r="P52" s="5">
        <f t="shared" si="0"/>
        <v>1</v>
      </c>
      <c r="Q52" s="5" t="str">
        <f t="shared" si="1"/>
        <v>Funded</v>
      </c>
      <c r="R52" s="7">
        <f t="shared" si="2"/>
        <v>27.272727272727273</v>
      </c>
      <c r="S52" t="s">
        <v>8309</v>
      </c>
      <c r="T52" t="s">
        <v>8310</v>
      </c>
      <c r="U52" s="17">
        <f t="shared" si="3"/>
        <v>42034.499999999993</v>
      </c>
      <c r="V52" s="17">
        <f t="shared" si="4"/>
        <v>41995.544652777775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tr">
        <f>VLOOKUP(G53,'Country Codes'!C:D,2,FALSE)</f>
        <v>United States</v>
      </c>
      <c r="I53" t="s">
        <v>8246</v>
      </c>
      <c r="J53" s="15">
        <v>1439245037</v>
      </c>
      <c r="K53" s="15">
        <v>1436653037</v>
      </c>
      <c r="L53" t="b">
        <v>0</v>
      </c>
      <c r="M53">
        <v>119</v>
      </c>
      <c r="N53" t="b">
        <v>1</v>
      </c>
      <c r="O53" t="s">
        <v>8265</v>
      </c>
      <c r="P53" s="5">
        <f t="shared" si="0"/>
        <v>1.2801818181818181</v>
      </c>
      <c r="Q53" s="5" t="str">
        <f t="shared" si="1"/>
        <v>Funded</v>
      </c>
      <c r="R53" s="7">
        <f t="shared" si="2"/>
        <v>118.33613445378151</v>
      </c>
      <c r="S53" t="s">
        <v>8309</v>
      </c>
      <c r="T53" t="s">
        <v>8310</v>
      </c>
      <c r="U53" s="17">
        <f t="shared" si="3"/>
        <v>42226.720335648148</v>
      </c>
      <c r="V53" s="17">
        <f t="shared" si="4"/>
        <v>42196.720335648148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tr">
        <f>VLOOKUP(G54,'Country Codes'!C:D,2,FALSE)</f>
        <v>United States</v>
      </c>
      <c r="I54" t="s">
        <v>8246</v>
      </c>
      <c r="J54" s="15">
        <v>1405615846</v>
      </c>
      <c r="K54" s="15">
        <v>1403023846</v>
      </c>
      <c r="L54" t="b">
        <v>0</v>
      </c>
      <c r="M54">
        <v>52</v>
      </c>
      <c r="N54" t="b">
        <v>1</v>
      </c>
      <c r="O54" t="s">
        <v>8265</v>
      </c>
      <c r="P54" s="5">
        <f t="shared" si="0"/>
        <v>1.1620999999999999</v>
      </c>
      <c r="Q54" s="5" t="str">
        <f t="shared" si="1"/>
        <v>Funded</v>
      </c>
      <c r="R54" s="7">
        <f t="shared" si="2"/>
        <v>223.48076923076923</v>
      </c>
      <c r="S54" t="s">
        <v>8309</v>
      </c>
      <c r="T54" t="s">
        <v>8310</v>
      </c>
      <c r="U54" s="17">
        <f t="shared" si="3"/>
        <v>41837.493587962963</v>
      </c>
      <c r="V54" s="17">
        <f t="shared" si="4"/>
        <v>41807.493587962963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tr">
        <f>VLOOKUP(G55,'Country Codes'!C:D,2,FALSE)</f>
        <v>United States</v>
      </c>
      <c r="I55" t="s">
        <v>8246</v>
      </c>
      <c r="J55" s="15">
        <v>1396648800</v>
      </c>
      <c r="K55" s="15">
        <v>1395407445</v>
      </c>
      <c r="L55" t="b">
        <v>0</v>
      </c>
      <c r="M55">
        <v>117</v>
      </c>
      <c r="N55" t="b">
        <v>1</v>
      </c>
      <c r="O55" t="s">
        <v>8265</v>
      </c>
      <c r="P55" s="5">
        <f t="shared" si="0"/>
        <v>1.0963333333333334</v>
      </c>
      <c r="Q55" s="5" t="str">
        <f t="shared" si="1"/>
        <v>Funded</v>
      </c>
      <c r="R55" s="7">
        <f t="shared" si="2"/>
        <v>28.111111111111111</v>
      </c>
      <c r="S55" t="s">
        <v>8309</v>
      </c>
      <c r="T55" t="s">
        <v>8310</v>
      </c>
      <c r="U55" s="17">
        <f t="shared" si="3"/>
        <v>41733.708333333328</v>
      </c>
      <c r="V55" s="17">
        <f t="shared" si="4"/>
        <v>41719.340798611105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tr">
        <f>VLOOKUP(G56,'Country Codes'!C:D,2,FALSE)</f>
        <v>United States</v>
      </c>
      <c r="I56" t="s">
        <v>8246</v>
      </c>
      <c r="J56" s="15">
        <v>1451063221</v>
      </c>
      <c r="K56" s="15">
        <v>1448471221</v>
      </c>
      <c r="L56" t="b">
        <v>0</v>
      </c>
      <c r="M56">
        <v>52</v>
      </c>
      <c r="N56" t="b">
        <v>1</v>
      </c>
      <c r="O56" t="s">
        <v>8265</v>
      </c>
      <c r="P56" s="5">
        <f t="shared" si="0"/>
        <v>1.01</v>
      </c>
      <c r="Q56" s="5" t="str">
        <f t="shared" si="1"/>
        <v>Funded</v>
      </c>
      <c r="R56" s="7">
        <f t="shared" si="2"/>
        <v>194.23076923076923</v>
      </c>
      <c r="S56" t="s">
        <v>8309</v>
      </c>
      <c r="T56" t="s">
        <v>8310</v>
      </c>
      <c r="U56" s="17">
        <f t="shared" si="3"/>
        <v>42363.504872685182</v>
      </c>
      <c r="V56" s="17">
        <f t="shared" si="4"/>
        <v>42333.504872685182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tr">
        <f>VLOOKUP(G57,'Country Codes'!C:D,2,FALSE)</f>
        <v>United States</v>
      </c>
      <c r="I57" t="s">
        <v>8246</v>
      </c>
      <c r="J57" s="15">
        <v>1464390916</v>
      </c>
      <c r="K57" s="15">
        <v>1462576516</v>
      </c>
      <c r="L57" t="b">
        <v>0</v>
      </c>
      <c r="M57">
        <v>86</v>
      </c>
      <c r="N57" t="b">
        <v>1</v>
      </c>
      <c r="O57" t="s">
        <v>8265</v>
      </c>
      <c r="P57" s="5">
        <f t="shared" si="0"/>
        <v>1.2895348837209302</v>
      </c>
      <c r="Q57" s="5" t="str">
        <f t="shared" si="1"/>
        <v>Funded</v>
      </c>
      <c r="R57" s="7">
        <f t="shared" si="2"/>
        <v>128.95348837209303</v>
      </c>
      <c r="S57" t="s">
        <v>8309</v>
      </c>
      <c r="T57" t="s">
        <v>8310</v>
      </c>
      <c r="U57" s="17">
        <f t="shared" si="3"/>
        <v>42517.760601851849</v>
      </c>
      <c r="V57" s="17">
        <f t="shared" si="4"/>
        <v>42496.760601851849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tr">
        <f>VLOOKUP(G58,'Country Codes'!C:D,2,FALSE)</f>
        <v>United Kingdom</v>
      </c>
      <c r="I58" t="s">
        <v>8247</v>
      </c>
      <c r="J58" s="15">
        <v>1433779200</v>
      </c>
      <c r="K58" s="15">
        <v>1432559424</v>
      </c>
      <c r="L58" t="b">
        <v>0</v>
      </c>
      <c r="M58">
        <v>174</v>
      </c>
      <c r="N58" t="b">
        <v>1</v>
      </c>
      <c r="O58" t="s">
        <v>8265</v>
      </c>
      <c r="P58" s="5">
        <f t="shared" si="0"/>
        <v>1.0726249999999999</v>
      </c>
      <c r="Q58" s="5" t="str">
        <f t="shared" si="1"/>
        <v>Funded</v>
      </c>
      <c r="R58" s="7">
        <f t="shared" si="2"/>
        <v>49.316091954022987</v>
      </c>
      <c r="S58" t="s">
        <v>8309</v>
      </c>
      <c r="T58" t="s">
        <v>8310</v>
      </c>
      <c r="U58" s="17">
        <f t="shared" si="3"/>
        <v>42163.458333333336</v>
      </c>
      <c r="V58" s="17">
        <f t="shared" si="4"/>
        <v>42149.340555555551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tr">
        <f>VLOOKUP(G59,'Country Codes'!C:D,2,FALSE)</f>
        <v>United States</v>
      </c>
      <c r="I59" t="s">
        <v>8246</v>
      </c>
      <c r="J59" s="15">
        <v>1429991962</v>
      </c>
      <c r="K59" s="15">
        <v>1427399962</v>
      </c>
      <c r="L59" t="b">
        <v>0</v>
      </c>
      <c r="M59">
        <v>69</v>
      </c>
      <c r="N59" t="b">
        <v>1</v>
      </c>
      <c r="O59" t="s">
        <v>8265</v>
      </c>
      <c r="P59" s="5">
        <f t="shared" si="0"/>
        <v>1.0189999999999999</v>
      </c>
      <c r="Q59" s="5" t="str">
        <f t="shared" si="1"/>
        <v>Funded</v>
      </c>
      <c r="R59" s="7">
        <f t="shared" si="2"/>
        <v>221.52173913043478</v>
      </c>
      <c r="S59" t="s">
        <v>8309</v>
      </c>
      <c r="T59" t="s">
        <v>8310</v>
      </c>
      <c r="U59" s="17">
        <f t="shared" si="3"/>
        <v>42119.624560185184</v>
      </c>
      <c r="V59" s="17">
        <f t="shared" si="4"/>
        <v>42089.624560185184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tr">
        <f>VLOOKUP(G60,'Country Codes'!C:D,2,FALSE)</f>
        <v>United States</v>
      </c>
      <c r="I60" t="s">
        <v>8246</v>
      </c>
      <c r="J60" s="15">
        <v>1416423172</v>
      </c>
      <c r="K60" s="15">
        <v>1413827572</v>
      </c>
      <c r="L60" t="b">
        <v>0</v>
      </c>
      <c r="M60">
        <v>75</v>
      </c>
      <c r="N60" t="b">
        <v>1</v>
      </c>
      <c r="O60" t="s">
        <v>8265</v>
      </c>
      <c r="P60" s="5">
        <f t="shared" si="0"/>
        <v>1.0290999999999999</v>
      </c>
      <c r="Q60" s="5" t="str">
        <f t="shared" si="1"/>
        <v>Funded</v>
      </c>
      <c r="R60" s="7">
        <f t="shared" si="2"/>
        <v>137.21333333333334</v>
      </c>
      <c r="S60" t="s">
        <v>8309</v>
      </c>
      <c r="T60" t="s">
        <v>8310</v>
      </c>
      <c r="U60" s="17">
        <f t="shared" si="3"/>
        <v>41962.578379629624</v>
      </c>
      <c r="V60" s="17">
        <f t="shared" si="4"/>
        <v>41932.536712962959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tr">
        <f>VLOOKUP(G61,'Country Codes'!C:D,2,FALSE)</f>
        <v>United States</v>
      </c>
      <c r="I61" t="s">
        <v>8246</v>
      </c>
      <c r="J61" s="15">
        <v>1442264400</v>
      </c>
      <c r="K61" s="15">
        <v>1439530776</v>
      </c>
      <c r="L61" t="b">
        <v>0</v>
      </c>
      <c r="M61">
        <v>33</v>
      </c>
      <c r="N61" t="b">
        <v>1</v>
      </c>
      <c r="O61" t="s">
        <v>8265</v>
      </c>
      <c r="P61" s="5">
        <f t="shared" si="0"/>
        <v>1.0012570000000001</v>
      </c>
      <c r="Q61" s="5" t="str">
        <f t="shared" si="1"/>
        <v>Funded</v>
      </c>
      <c r="R61" s="7">
        <f t="shared" si="2"/>
        <v>606.82242424242418</v>
      </c>
      <c r="S61" t="s">
        <v>8309</v>
      </c>
      <c r="T61" t="s">
        <v>8310</v>
      </c>
      <c r="U61" s="17">
        <f t="shared" si="3"/>
        <v>42261.666666666664</v>
      </c>
      <c r="V61" s="17">
        <f t="shared" si="4"/>
        <v>42230.027500000004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tr">
        <f>VLOOKUP(G62,'Country Codes'!C:D,2,FALSE)</f>
        <v>United Kingdom</v>
      </c>
      <c r="I62" t="s">
        <v>8247</v>
      </c>
      <c r="J62" s="15">
        <v>1395532800</v>
      </c>
      <c r="K62" s="15">
        <v>1393882717</v>
      </c>
      <c r="L62" t="b">
        <v>0</v>
      </c>
      <c r="M62">
        <v>108</v>
      </c>
      <c r="N62" t="b">
        <v>1</v>
      </c>
      <c r="O62" t="s">
        <v>8266</v>
      </c>
      <c r="P62" s="5">
        <f t="shared" si="0"/>
        <v>1.0329622222222221</v>
      </c>
      <c r="Q62" s="5" t="str">
        <f t="shared" si="1"/>
        <v>Funded</v>
      </c>
      <c r="R62" s="7">
        <f t="shared" si="2"/>
        <v>43.040092592592593</v>
      </c>
      <c r="S62" t="s">
        <v>8309</v>
      </c>
      <c r="T62" t="s">
        <v>8311</v>
      </c>
      <c r="U62" s="17">
        <f t="shared" si="3"/>
        <v>41720.791666666664</v>
      </c>
      <c r="V62" s="17">
        <f t="shared" si="4"/>
        <v>41701.693483796291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tr">
        <f>VLOOKUP(G63,'Country Codes'!C:D,2,FALSE)</f>
        <v>United States</v>
      </c>
      <c r="I63" t="s">
        <v>8246</v>
      </c>
      <c r="J63" s="15">
        <v>1370547157</v>
      </c>
      <c r="K63" s="15">
        <v>1368646357</v>
      </c>
      <c r="L63" t="b">
        <v>0</v>
      </c>
      <c r="M63">
        <v>23</v>
      </c>
      <c r="N63" t="b">
        <v>1</v>
      </c>
      <c r="O63" t="s">
        <v>8266</v>
      </c>
      <c r="P63" s="5">
        <f t="shared" si="0"/>
        <v>1.4830000000000001</v>
      </c>
      <c r="Q63" s="5" t="str">
        <f t="shared" si="1"/>
        <v>Funded</v>
      </c>
      <c r="R63" s="7">
        <f t="shared" si="2"/>
        <v>322.39130434782606</v>
      </c>
      <c r="S63" t="s">
        <v>8309</v>
      </c>
      <c r="T63" t="s">
        <v>8311</v>
      </c>
      <c r="U63" s="17">
        <f t="shared" si="3"/>
        <v>41431.605983796297</v>
      </c>
      <c r="V63" s="17">
        <f t="shared" si="4"/>
        <v>41409.605983796297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tr">
        <f>VLOOKUP(G64,'Country Codes'!C:D,2,FALSE)</f>
        <v>United States</v>
      </c>
      <c r="I64" t="s">
        <v>8246</v>
      </c>
      <c r="J64" s="15">
        <v>1362337878</v>
      </c>
      <c r="K64" s="15">
        <v>1360177878</v>
      </c>
      <c r="L64" t="b">
        <v>0</v>
      </c>
      <c r="M64">
        <v>48</v>
      </c>
      <c r="N64" t="b">
        <v>1</v>
      </c>
      <c r="O64" t="s">
        <v>8266</v>
      </c>
      <c r="P64" s="5">
        <f t="shared" si="0"/>
        <v>1.5473333333333332</v>
      </c>
      <c r="Q64" s="5" t="str">
        <f t="shared" si="1"/>
        <v>Funded</v>
      </c>
      <c r="R64" s="7">
        <f t="shared" si="2"/>
        <v>96.708333333333329</v>
      </c>
      <c r="S64" t="s">
        <v>8309</v>
      </c>
      <c r="T64" t="s">
        <v>8311</v>
      </c>
      <c r="U64" s="17">
        <f t="shared" si="3"/>
        <v>41336.591180555552</v>
      </c>
      <c r="V64" s="17">
        <f t="shared" si="4"/>
        <v>41311.591180555552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tr">
        <f>VLOOKUP(G65,'Country Codes'!C:D,2,FALSE)</f>
        <v>United States</v>
      </c>
      <c r="I65" t="s">
        <v>8246</v>
      </c>
      <c r="J65" s="15">
        <v>1388206740</v>
      </c>
      <c r="K65" s="15">
        <v>1386194013</v>
      </c>
      <c r="L65" t="b">
        <v>0</v>
      </c>
      <c r="M65">
        <v>64</v>
      </c>
      <c r="N65" t="b">
        <v>1</v>
      </c>
      <c r="O65" t="s">
        <v>8266</v>
      </c>
      <c r="P65" s="5">
        <f t="shared" si="0"/>
        <v>1.1351849999999999</v>
      </c>
      <c r="Q65" s="5" t="str">
        <f t="shared" si="1"/>
        <v>Funded</v>
      </c>
      <c r="R65" s="7">
        <f t="shared" si="2"/>
        <v>35.474531249999998</v>
      </c>
      <c r="S65" t="s">
        <v>8309</v>
      </c>
      <c r="T65" t="s">
        <v>8311</v>
      </c>
      <c r="U65" s="17">
        <f t="shared" si="3"/>
        <v>41635.999305555553</v>
      </c>
      <c r="V65" s="17">
        <f t="shared" si="4"/>
        <v>41612.703854166662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tr">
        <f>VLOOKUP(G66,'Country Codes'!C:D,2,FALSE)</f>
        <v>United States</v>
      </c>
      <c r="I66" t="s">
        <v>8246</v>
      </c>
      <c r="J66" s="15">
        <v>1373243181</v>
      </c>
      <c r="K66" s="15">
        <v>1370651181</v>
      </c>
      <c r="L66" t="b">
        <v>0</v>
      </c>
      <c r="M66">
        <v>24</v>
      </c>
      <c r="N66" t="b">
        <v>1</v>
      </c>
      <c r="O66" t="s">
        <v>8266</v>
      </c>
      <c r="P66" s="5">
        <f t="shared" si="0"/>
        <v>1.7333333333333334</v>
      </c>
      <c r="Q66" s="5" t="str">
        <f t="shared" si="1"/>
        <v>Funded</v>
      </c>
      <c r="R66" s="7">
        <f t="shared" si="2"/>
        <v>86.666666666666671</v>
      </c>
      <c r="S66" t="s">
        <v>8309</v>
      </c>
      <c r="T66" t="s">
        <v>8311</v>
      </c>
      <c r="U66" s="17">
        <f t="shared" si="3"/>
        <v>41462.809965277775</v>
      </c>
      <c r="V66" s="17">
        <f t="shared" si="4"/>
        <v>41432.809965277775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tr">
        <f>VLOOKUP(G67,'Country Codes'!C:D,2,FALSE)</f>
        <v>Canada</v>
      </c>
      <c r="I67" t="s">
        <v>8251</v>
      </c>
      <c r="J67" s="15">
        <v>1407736740</v>
      </c>
      <c r="K67" s="15">
        <v>1405453354</v>
      </c>
      <c r="L67" t="b">
        <v>0</v>
      </c>
      <c r="M67">
        <v>57</v>
      </c>
      <c r="N67" t="b">
        <v>1</v>
      </c>
      <c r="O67" t="s">
        <v>8266</v>
      </c>
      <c r="P67" s="5">
        <f t="shared" ref="P67:P130" si="5">(E67/D67)</f>
        <v>1.0752857142857142</v>
      </c>
      <c r="Q67" s="5" t="str">
        <f t="shared" ref="Q67:Q130" si="6">IF(P67&gt;=1,"Funded","Not Funded")</f>
        <v>Funded</v>
      </c>
      <c r="R67" s="7">
        <f t="shared" ref="R67:R130" si="7">(E67/M67)</f>
        <v>132.05263157894737</v>
      </c>
      <c r="S67" t="s">
        <v>8309</v>
      </c>
      <c r="T67" t="s">
        <v>8311</v>
      </c>
      <c r="U67" s="17">
        <f t="shared" ref="U67:U130" si="8">(((J67/60)/60)/24)+DATE(1970,1,1)+(-5/24)</f>
        <v>41862.040972222218</v>
      </c>
      <c r="V67" s="17">
        <f t="shared" ref="V67:V130" si="9">(((K67/60)/60)/24)+DATE(1970,1,1)+(-5/24)</f>
        <v>41835.612893518519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tr">
        <f>VLOOKUP(G68,'Country Codes'!C:D,2,FALSE)</f>
        <v>United States</v>
      </c>
      <c r="I68" t="s">
        <v>8246</v>
      </c>
      <c r="J68" s="15">
        <v>1468873420</v>
      </c>
      <c r="K68" s="15">
        <v>1466281420</v>
      </c>
      <c r="L68" t="b">
        <v>0</v>
      </c>
      <c r="M68">
        <v>26</v>
      </c>
      <c r="N68" t="b">
        <v>1</v>
      </c>
      <c r="O68" t="s">
        <v>8266</v>
      </c>
      <c r="P68" s="5">
        <f t="shared" si="5"/>
        <v>1.1859999999999999</v>
      </c>
      <c r="Q68" s="5" t="str">
        <f t="shared" si="6"/>
        <v>Funded</v>
      </c>
      <c r="R68" s="7">
        <f t="shared" si="7"/>
        <v>91.230769230769226</v>
      </c>
      <c r="S68" t="s">
        <v>8309</v>
      </c>
      <c r="T68" t="s">
        <v>8311</v>
      </c>
      <c r="U68" s="17">
        <f t="shared" si="8"/>
        <v>42569.641435185178</v>
      </c>
      <c r="V68" s="17">
        <f t="shared" si="9"/>
        <v>42539.641435185178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tr">
        <f>VLOOKUP(G69,'Country Codes'!C:D,2,FALSE)</f>
        <v>United States</v>
      </c>
      <c r="I69" t="s">
        <v>8246</v>
      </c>
      <c r="J69" s="15">
        <v>1342360804</v>
      </c>
      <c r="K69" s="15">
        <v>1339768804</v>
      </c>
      <c r="L69" t="b">
        <v>0</v>
      </c>
      <c r="M69">
        <v>20</v>
      </c>
      <c r="N69" t="b">
        <v>1</v>
      </c>
      <c r="O69" t="s">
        <v>8266</v>
      </c>
      <c r="P69" s="5">
        <f t="shared" si="5"/>
        <v>1.1625000000000001</v>
      </c>
      <c r="Q69" s="5" t="str">
        <f t="shared" si="6"/>
        <v>Funded</v>
      </c>
      <c r="R69" s="7">
        <f t="shared" si="7"/>
        <v>116.25</v>
      </c>
      <c r="S69" t="s">
        <v>8309</v>
      </c>
      <c r="T69" t="s">
        <v>8311</v>
      </c>
      <c r="U69" s="17">
        <f t="shared" si="8"/>
        <v>41105.375046296293</v>
      </c>
      <c r="V69" s="17">
        <f t="shared" si="9"/>
        <v>41075.375046296293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tr">
        <f>VLOOKUP(G70,'Country Codes'!C:D,2,FALSE)</f>
        <v>United Kingdom</v>
      </c>
      <c r="I70" t="s">
        <v>8247</v>
      </c>
      <c r="J70" s="15">
        <v>1393162791</v>
      </c>
      <c r="K70" s="15">
        <v>1390570791</v>
      </c>
      <c r="L70" t="b">
        <v>0</v>
      </c>
      <c r="M70">
        <v>36</v>
      </c>
      <c r="N70" t="b">
        <v>1</v>
      </c>
      <c r="O70" t="s">
        <v>8266</v>
      </c>
      <c r="P70" s="5">
        <f t="shared" si="5"/>
        <v>1.2716666666666667</v>
      </c>
      <c r="Q70" s="5" t="str">
        <f t="shared" si="6"/>
        <v>Funded</v>
      </c>
      <c r="R70" s="7">
        <f t="shared" si="7"/>
        <v>21.194444444444443</v>
      </c>
      <c r="S70" t="s">
        <v>8309</v>
      </c>
      <c r="T70" t="s">
        <v>8311</v>
      </c>
      <c r="U70" s="17">
        <f t="shared" si="8"/>
        <v>41693.36100694444</v>
      </c>
      <c r="V70" s="17">
        <f t="shared" si="9"/>
        <v>41663.36100694444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tr">
        <f>VLOOKUP(G71,'Country Codes'!C:D,2,FALSE)</f>
        <v>United States</v>
      </c>
      <c r="I71" t="s">
        <v>8246</v>
      </c>
      <c r="J71" s="15">
        <v>1317538740</v>
      </c>
      <c r="K71" s="15">
        <v>1314765025</v>
      </c>
      <c r="L71" t="b">
        <v>0</v>
      </c>
      <c r="M71">
        <v>178</v>
      </c>
      <c r="N71" t="b">
        <v>1</v>
      </c>
      <c r="O71" t="s">
        <v>8266</v>
      </c>
      <c r="P71" s="5">
        <f t="shared" si="5"/>
        <v>1.109423</v>
      </c>
      <c r="Q71" s="5" t="str">
        <f t="shared" si="6"/>
        <v>Funded</v>
      </c>
      <c r="R71" s="7">
        <f t="shared" si="7"/>
        <v>62.327134831460668</v>
      </c>
      <c r="S71" t="s">
        <v>8309</v>
      </c>
      <c r="T71" t="s">
        <v>8311</v>
      </c>
      <c r="U71" s="17">
        <f t="shared" si="8"/>
        <v>40818.082638888889</v>
      </c>
      <c r="V71" s="17">
        <f t="shared" si="9"/>
        <v>40785.979456018518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tr">
        <f>VLOOKUP(G72,'Country Codes'!C:D,2,FALSE)</f>
        <v>United States</v>
      </c>
      <c r="I72" t="s">
        <v>8246</v>
      </c>
      <c r="J72" s="15">
        <v>1315171845</v>
      </c>
      <c r="K72" s="15">
        <v>1309987845</v>
      </c>
      <c r="L72" t="b">
        <v>0</v>
      </c>
      <c r="M72">
        <v>17</v>
      </c>
      <c r="N72" t="b">
        <v>1</v>
      </c>
      <c r="O72" t="s">
        <v>8266</v>
      </c>
      <c r="P72" s="5">
        <f t="shared" si="5"/>
        <v>1.272</v>
      </c>
      <c r="Q72" s="5" t="str">
        <f t="shared" si="6"/>
        <v>Funded</v>
      </c>
      <c r="R72" s="7">
        <f t="shared" si="7"/>
        <v>37.411764705882355</v>
      </c>
      <c r="S72" t="s">
        <v>8309</v>
      </c>
      <c r="T72" t="s">
        <v>8311</v>
      </c>
      <c r="U72" s="17">
        <f t="shared" si="8"/>
        <v>40790.688020833331</v>
      </c>
      <c r="V72" s="17">
        <f t="shared" si="9"/>
        <v>40730.688020833331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tr">
        <f>VLOOKUP(G73,'Country Codes'!C:D,2,FALSE)</f>
        <v>United States</v>
      </c>
      <c r="I73" t="s">
        <v>8246</v>
      </c>
      <c r="J73" s="15">
        <v>1338186657</v>
      </c>
      <c r="K73" s="15">
        <v>1333002657</v>
      </c>
      <c r="L73" t="b">
        <v>0</v>
      </c>
      <c r="M73">
        <v>32</v>
      </c>
      <c r="N73" t="b">
        <v>1</v>
      </c>
      <c r="O73" t="s">
        <v>8266</v>
      </c>
      <c r="P73" s="5">
        <f t="shared" si="5"/>
        <v>1.2394444444444443</v>
      </c>
      <c r="Q73" s="5" t="str">
        <f t="shared" si="6"/>
        <v>Funded</v>
      </c>
      <c r="R73" s="7">
        <f t="shared" si="7"/>
        <v>69.71875</v>
      </c>
      <c r="S73" t="s">
        <v>8309</v>
      </c>
      <c r="T73" t="s">
        <v>8311</v>
      </c>
      <c r="U73" s="17">
        <f t="shared" si="8"/>
        <v>41057.063159722216</v>
      </c>
      <c r="V73" s="17">
        <f t="shared" si="9"/>
        <v>40997.063159722216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tr">
        <f>VLOOKUP(G74,'Country Codes'!C:D,2,FALSE)</f>
        <v>United States</v>
      </c>
      <c r="I74" t="s">
        <v>8246</v>
      </c>
      <c r="J74" s="15">
        <v>1352937600</v>
      </c>
      <c r="K74" s="15">
        <v>1351210481</v>
      </c>
      <c r="L74" t="b">
        <v>0</v>
      </c>
      <c r="M74">
        <v>41</v>
      </c>
      <c r="N74" t="b">
        <v>1</v>
      </c>
      <c r="O74" t="s">
        <v>8266</v>
      </c>
      <c r="P74" s="5">
        <f t="shared" si="5"/>
        <v>1.084090909090909</v>
      </c>
      <c r="Q74" s="5" t="str">
        <f t="shared" si="6"/>
        <v>Funded</v>
      </c>
      <c r="R74" s="7">
        <f t="shared" si="7"/>
        <v>58.170731707317074</v>
      </c>
      <c r="S74" t="s">
        <v>8309</v>
      </c>
      <c r="T74" t="s">
        <v>8311</v>
      </c>
      <c r="U74" s="17">
        <f t="shared" si="8"/>
        <v>41227.791666666664</v>
      </c>
      <c r="V74" s="17">
        <f t="shared" si="9"/>
        <v>41207.801863425921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tr">
        <f>VLOOKUP(G75,'Country Codes'!C:D,2,FALSE)</f>
        <v>United States</v>
      </c>
      <c r="I75" t="s">
        <v>8246</v>
      </c>
      <c r="J75" s="15">
        <v>1304395140</v>
      </c>
      <c r="K75" s="15">
        <v>1297620584</v>
      </c>
      <c r="L75" t="b">
        <v>0</v>
      </c>
      <c r="M75">
        <v>18</v>
      </c>
      <c r="N75" t="b">
        <v>1</v>
      </c>
      <c r="O75" t="s">
        <v>8266</v>
      </c>
      <c r="P75" s="5">
        <f t="shared" si="5"/>
        <v>1</v>
      </c>
      <c r="Q75" s="5" t="str">
        <f t="shared" si="6"/>
        <v>Funded</v>
      </c>
      <c r="R75" s="7">
        <f t="shared" si="7"/>
        <v>50</v>
      </c>
      <c r="S75" t="s">
        <v>8309</v>
      </c>
      <c r="T75" t="s">
        <v>8311</v>
      </c>
      <c r="U75" s="17">
        <f t="shared" si="8"/>
        <v>40665.957638888889</v>
      </c>
      <c r="V75" s="17">
        <f t="shared" si="9"/>
        <v>40587.548425925925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tr">
        <f>VLOOKUP(G76,'Country Codes'!C:D,2,FALSE)</f>
        <v>France</v>
      </c>
      <c r="I76" t="s">
        <v>8249</v>
      </c>
      <c r="J76" s="15">
        <v>1453376495</v>
      </c>
      <c r="K76" s="15">
        <v>1450784495</v>
      </c>
      <c r="L76" t="b">
        <v>0</v>
      </c>
      <c r="M76">
        <v>29</v>
      </c>
      <c r="N76" t="b">
        <v>1</v>
      </c>
      <c r="O76" t="s">
        <v>8266</v>
      </c>
      <c r="P76" s="5">
        <f t="shared" si="5"/>
        <v>1.1293199999999999</v>
      </c>
      <c r="Q76" s="5" t="str">
        <f t="shared" si="6"/>
        <v>Funded</v>
      </c>
      <c r="R76" s="7">
        <f t="shared" si="7"/>
        <v>19.471034482758618</v>
      </c>
      <c r="S76" t="s">
        <v>8309</v>
      </c>
      <c r="T76" t="s">
        <v>8311</v>
      </c>
      <c r="U76" s="17">
        <f t="shared" si="8"/>
        <v>42390.278877314813</v>
      </c>
      <c r="V76" s="17">
        <f t="shared" si="9"/>
        <v>42360.278877314813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tr">
        <f>VLOOKUP(G77,'Country Codes'!C:D,2,FALSE)</f>
        <v>United States</v>
      </c>
      <c r="I77" t="s">
        <v>8246</v>
      </c>
      <c r="J77" s="15">
        <v>1366693272</v>
      </c>
      <c r="K77" s="15">
        <v>1364101272</v>
      </c>
      <c r="L77" t="b">
        <v>0</v>
      </c>
      <c r="M77">
        <v>47</v>
      </c>
      <c r="N77" t="b">
        <v>1</v>
      </c>
      <c r="O77" t="s">
        <v>8266</v>
      </c>
      <c r="P77" s="5">
        <f t="shared" si="5"/>
        <v>1.1542857142857144</v>
      </c>
      <c r="Q77" s="5" t="str">
        <f t="shared" si="6"/>
        <v>Funded</v>
      </c>
      <c r="R77" s="7">
        <f t="shared" si="7"/>
        <v>85.957446808510639</v>
      </c>
      <c r="S77" t="s">
        <v>8309</v>
      </c>
      <c r="T77" t="s">
        <v>8311</v>
      </c>
      <c r="U77" s="17">
        <f t="shared" si="8"/>
        <v>41387.000833333332</v>
      </c>
      <c r="V77" s="17">
        <f t="shared" si="9"/>
        <v>41357.000833333332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tr">
        <f>VLOOKUP(G78,'Country Codes'!C:D,2,FALSE)</f>
        <v>United States</v>
      </c>
      <c r="I78" t="s">
        <v>8246</v>
      </c>
      <c r="J78" s="15">
        <v>1325007358</v>
      </c>
      <c r="K78" s="15">
        <v>1319819758</v>
      </c>
      <c r="L78" t="b">
        <v>0</v>
      </c>
      <c r="M78">
        <v>15</v>
      </c>
      <c r="N78" t="b">
        <v>1</v>
      </c>
      <c r="O78" t="s">
        <v>8266</v>
      </c>
      <c r="P78" s="5">
        <f t="shared" si="5"/>
        <v>1.5333333333333334</v>
      </c>
      <c r="Q78" s="5" t="str">
        <f t="shared" si="6"/>
        <v>Funded</v>
      </c>
      <c r="R78" s="7">
        <f t="shared" si="7"/>
        <v>30.666666666666668</v>
      </c>
      <c r="S78" t="s">
        <v>8309</v>
      </c>
      <c r="T78" t="s">
        <v>8311</v>
      </c>
      <c r="U78" s="17">
        <f t="shared" si="8"/>
        <v>40904.524976851848</v>
      </c>
      <c r="V78" s="17">
        <f t="shared" si="9"/>
        <v>40844.483310185184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tr">
        <f>VLOOKUP(G79,'Country Codes'!C:D,2,FALSE)</f>
        <v>United States</v>
      </c>
      <c r="I79" t="s">
        <v>8246</v>
      </c>
      <c r="J79" s="15">
        <v>1337569140</v>
      </c>
      <c r="K79" s="15">
        <v>1332991717</v>
      </c>
      <c r="L79" t="b">
        <v>0</v>
      </c>
      <c r="M79">
        <v>26</v>
      </c>
      <c r="N79" t="b">
        <v>1</v>
      </c>
      <c r="O79" t="s">
        <v>8266</v>
      </c>
      <c r="P79" s="5">
        <f t="shared" si="5"/>
        <v>3.9249999999999998</v>
      </c>
      <c r="Q79" s="5" t="str">
        <f t="shared" si="6"/>
        <v>Funded</v>
      </c>
      <c r="R79" s="7">
        <f t="shared" si="7"/>
        <v>60.384615384615387</v>
      </c>
      <c r="S79" t="s">
        <v>8309</v>
      </c>
      <c r="T79" t="s">
        <v>8311</v>
      </c>
      <c r="U79" s="17">
        <f t="shared" si="8"/>
        <v>41049.915972222218</v>
      </c>
      <c r="V79" s="17">
        <f t="shared" si="9"/>
        <v>40996.936539351853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tr">
        <f>VLOOKUP(G80,'Country Codes'!C:D,2,FALSE)</f>
        <v>France</v>
      </c>
      <c r="I80" t="s">
        <v>8249</v>
      </c>
      <c r="J80" s="15">
        <v>1472751121</v>
      </c>
      <c r="K80" s="15">
        <v>1471887121</v>
      </c>
      <c r="L80" t="b">
        <v>0</v>
      </c>
      <c r="M80">
        <v>35</v>
      </c>
      <c r="N80" t="b">
        <v>1</v>
      </c>
      <c r="O80" t="s">
        <v>8266</v>
      </c>
      <c r="P80" s="5">
        <f t="shared" si="5"/>
        <v>27.02</v>
      </c>
      <c r="Q80" s="5" t="str">
        <f t="shared" si="6"/>
        <v>Funded</v>
      </c>
      <c r="R80" s="7">
        <f t="shared" si="7"/>
        <v>38.6</v>
      </c>
      <c r="S80" t="s">
        <v>8309</v>
      </c>
      <c r="T80" t="s">
        <v>8311</v>
      </c>
      <c r="U80" s="17">
        <f t="shared" si="8"/>
        <v>42614.522233796299</v>
      </c>
      <c r="V80" s="17">
        <f t="shared" si="9"/>
        <v>42604.522233796299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tr">
        <f>VLOOKUP(G81,'Country Codes'!C:D,2,FALSE)</f>
        <v>United Kingdom</v>
      </c>
      <c r="I81" t="s">
        <v>8247</v>
      </c>
      <c r="J81" s="15">
        <v>1398451093</v>
      </c>
      <c r="K81" s="15">
        <v>1395859093</v>
      </c>
      <c r="L81" t="b">
        <v>0</v>
      </c>
      <c r="M81">
        <v>41</v>
      </c>
      <c r="N81" t="b">
        <v>1</v>
      </c>
      <c r="O81" t="s">
        <v>8266</v>
      </c>
      <c r="P81" s="5">
        <f t="shared" si="5"/>
        <v>1.27</v>
      </c>
      <c r="Q81" s="5" t="str">
        <f t="shared" si="6"/>
        <v>Funded</v>
      </c>
      <c r="R81" s="7">
        <f t="shared" si="7"/>
        <v>40.268292682926827</v>
      </c>
      <c r="S81" t="s">
        <v>8309</v>
      </c>
      <c r="T81" t="s">
        <v>8311</v>
      </c>
      <c r="U81" s="17">
        <f t="shared" si="8"/>
        <v>41754.568206018514</v>
      </c>
      <c r="V81" s="17">
        <f t="shared" si="9"/>
        <v>41724.568206018514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tr">
        <f>VLOOKUP(G82,'Country Codes'!C:D,2,FALSE)</f>
        <v>United States</v>
      </c>
      <c r="I82" t="s">
        <v>8246</v>
      </c>
      <c r="J82" s="15">
        <v>1386640856</v>
      </c>
      <c r="K82" s="15">
        <v>1383616856</v>
      </c>
      <c r="L82" t="b">
        <v>0</v>
      </c>
      <c r="M82">
        <v>47</v>
      </c>
      <c r="N82" t="b">
        <v>1</v>
      </c>
      <c r="O82" t="s">
        <v>8266</v>
      </c>
      <c r="P82" s="5">
        <f t="shared" si="5"/>
        <v>1.0725</v>
      </c>
      <c r="Q82" s="5" t="str">
        <f t="shared" si="6"/>
        <v>Funded</v>
      </c>
      <c r="R82" s="7">
        <f t="shared" si="7"/>
        <v>273.82978723404256</v>
      </c>
      <c r="S82" t="s">
        <v>8309</v>
      </c>
      <c r="T82" t="s">
        <v>8311</v>
      </c>
      <c r="U82" s="17">
        <f t="shared" si="8"/>
        <v>41617.875648148147</v>
      </c>
      <c r="V82" s="17">
        <f t="shared" si="9"/>
        <v>41582.875648148147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tr">
        <f>VLOOKUP(G83,'Country Codes'!C:D,2,FALSE)</f>
        <v>United States</v>
      </c>
      <c r="I83" t="s">
        <v>8246</v>
      </c>
      <c r="J83" s="15">
        <v>1342234920</v>
      </c>
      <c r="K83" s="15">
        <v>1341892127</v>
      </c>
      <c r="L83" t="b">
        <v>0</v>
      </c>
      <c r="M83">
        <v>28</v>
      </c>
      <c r="N83" t="b">
        <v>1</v>
      </c>
      <c r="O83" t="s">
        <v>8266</v>
      </c>
      <c r="P83" s="5">
        <f t="shared" si="5"/>
        <v>1.98</v>
      </c>
      <c r="Q83" s="5" t="str">
        <f t="shared" si="6"/>
        <v>Funded</v>
      </c>
      <c r="R83" s="7">
        <f t="shared" si="7"/>
        <v>53.035714285714285</v>
      </c>
      <c r="S83" t="s">
        <v>8309</v>
      </c>
      <c r="T83" t="s">
        <v>8311</v>
      </c>
      <c r="U83" s="17">
        <f t="shared" si="8"/>
        <v>41103.91805555555</v>
      </c>
      <c r="V83" s="17">
        <f t="shared" si="9"/>
        <v>41099.950543981482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tr">
        <f>VLOOKUP(G84,'Country Codes'!C:D,2,FALSE)</f>
        <v>United States</v>
      </c>
      <c r="I84" t="s">
        <v>8246</v>
      </c>
      <c r="J84" s="15">
        <v>1318189261</v>
      </c>
      <c r="K84" s="15">
        <v>1315597261</v>
      </c>
      <c r="L84" t="b">
        <v>0</v>
      </c>
      <c r="M84">
        <v>100</v>
      </c>
      <c r="N84" t="b">
        <v>1</v>
      </c>
      <c r="O84" t="s">
        <v>8266</v>
      </c>
      <c r="P84" s="5">
        <f t="shared" si="5"/>
        <v>1.0001249999999999</v>
      </c>
      <c r="Q84" s="5" t="str">
        <f t="shared" si="6"/>
        <v>Funded</v>
      </c>
      <c r="R84" s="7">
        <f t="shared" si="7"/>
        <v>40.005000000000003</v>
      </c>
      <c r="S84" t="s">
        <v>8309</v>
      </c>
      <c r="T84" t="s">
        <v>8311</v>
      </c>
      <c r="U84" s="17">
        <f t="shared" si="8"/>
        <v>40825.611817129626</v>
      </c>
      <c r="V84" s="17">
        <f t="shared" si="9"/>
        <v>40795.611817129626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tr">
        <f>VLOOKUP(G85,'Country Codes'!C:D,2,FALSE)</f>
        <v>United Kingdom</v>
      </c>
      <c r="I85" t="s">
        <v>8247</v>
      </c>
      <c r="J85" s="15">
        <v>1424604600</v>
      </c>
      <c r="K85" s="15">
        <v>1423320389</v>
      </c>
      <c r="L85" t="b">
        <v>0</v>
      </c>
      <c r="M85">
        <v>13</v>
      </c>
      <c r="N85" t="b">
        <v>1</v>
      </c>
      <c r="O85" t="s">
        <v>8266</v>
      </c>
      <c r="P85" s="5">
        <f t="shared" si="5"/>
        <v>1.0249999999999999</v>
      </c>
      <c r="Q85" s="5" t="str">
        <f t="shared" si="6"/>
        <v>Funded</v>
      </c>
      <c r="R85" s="7">
        <f t="shared" si="7"/>
        <v>15.76923076923077</v>
      </c>
      <c r="S85" t="s">
        <v>8309</v>
      </c>
      <c r="T85" t="s">
        <v>8311</v>
      </c>
      <c r="U85" s="17">
        <f t="shared" si="8"/>
        <v>42057.270833333336</v>
      </c>
      <c r="V85" s="17">
        <f t="shared" si="9"/>
        <v>42042.407280092586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tr">
        <f>VLOOKUP(G86,'Country Codes'!C:D,2,FALSE)</f>
        <v>United States</v>
      </c>
      <c r="I86" t="s">
        <v>8246</v>
      </c>
      <c r="J86" s="15">
        <v>1305483086</v>
      </c>
      <c r="K86" s="15">
        <v>1302891086</v>
      </c>
      <c r="L86" t="b">
        <v>0</v>
      </c>
      <c r="M86">
        <v>7</v>
      </c>
      <c r="N86" t="b">
        <v>1</v>
      </c>
      <c r="O86" t="s">
        <v>8266</v>
      </c>
      <c r="P86" s="5">
        <f t="shared" si="5"/>
        <v>1</v>
      </c>
      <c r="Q86" s="5" t="str">
        <f t="shared" si="6"/>
        <v>Funded</v>
      </c>
      <c r="R86" s="7">
        <f t="shared" si="7"/>
        <v>71.428571428571431</v>
      </c>
      <c r="S86" t="s">
        <v>8309</v>
      </c>
      <c r="T86" t="s">
        <v>8311</v>
      </c>
      <c r="U86" s="17">
        <f t="shared" si="8"/>
        <v>40678.54960648148</v>
      </c>
      <c r="V86" s="17">
        <f t="shared" si="9"/>
        <v>40648.54960648148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tr">
        <f>VLOOKUP(G87,'Country Codes'!C:D,2,FALSE)</f>
        <v>United States</v>
      </c>
      <c r="I87" t="s">
        <v>8246</v>
      </c>
      <c r="J87" s="15">
        <v>1316746837</v>
      </c>
      <c r="K87" s="15">
        <v>1314154837</v>
      </c>
      <c r="L87" t="b">
        <v>0</v>
      </c>
      <c r="M87">
        <v>21</v>
      </c>
      <c r="N87" t="b">
        <v>1</v>
      </c>
      <c r="O87" t="s">
        <v>8266</v>
      </c>
      <c r="P87" s="5">
        <f t="shared" si="5"/>
        <v>1.2549999999999999</v>
      </c>
      <c r="Q87" s="5" t="str">
        <f t="shared" si="6"/>
        <v>Funded</v>
      </c>
      <c r="R87" s="7">
        <f t="shared" si="7"/>
        <v>71.714285714285708</v>
      </c>
      <c r="S87" t="s">
        <v>8309</v>
      </c>
      <c r="T87" t="s">
        <v>8311</v>
      </c>
      <c r="U87" s="17">
        <f t="shared" si="8"/>
        <v>40808.917094907403</v>
      </c>
      <c r="V87" s="17">
        <f t="shared" si="9"/>
        <v>40778.917094907403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tr">
        <f>VLOOKUP(G88,'Country Codes'!C:D,2,FALSE)</f>
        <v>France</v>
      </c>
      <c r="I88" t="s">
        <v>8249</v>
      </c>
      <c r="J88" s="15">
        <v>1451226045</v>
      </c>
      <c r="K88" s="15">
        <v>1444828845</v>
      </c>
      <c r="L88" t="b">
        <v>0</v>
      </c>
      <c r="M88">
        <v>17</v>
      </c>
      <c r="N88" t="b">
        <v>1</v>
      </c>
      <c r="O88" t="s">
        <v>8266</v>
      </c>
      <c r="P88" s="5">
        <f t="shared" si="5"/>
        <v>1.0646666666666667</v>
      </c>
      <c r="Q88" s="5" t="str">
        <f t="shared" si="6"/>
        <v>Funded</v>
      </c>
      <c r="R88" s="7">
        <f t="shared" si="7"/>
        <v>375.76470588235293</v>
      </c>
      <c r="S88" t="s">
        <v>8309</v>
      </c>
      <c r="T88" t="s">
        <v>8311</v>
      </c>
      <c r="U88" s="17">
        <f t="shared" si="8"/>
        <v>42365.389409722215</v>
      </c>
      <c r="V88" s="17">
        <f t="shared" si="9"/>
        <v>42291.347743055558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tr">
        <f>VLOOKUP(G89,'Country Codes'!C:D,2,FALSE)</f>
        <v>United States</v>
      </c>
      <c r="I89" t="s">
        <v>8246</v>
      </c>
      <c r="J89" s="15">
        <v>1275529260</v>
      </c>
      <c r="K89" s="15">
        <v>1274705803</v>
      </c>
      <c r="L89" t="b">
        <v>0</v>
      </c>
      <c r="M89">
        <v>25</v>
      </c>
      <c r="N89" t="b">
        <v>1</v>
      </c>
      <c r="O89" t="s">
        <v>8266</v>
      </c>
      <c r="P89" s="5">
        <f t="shared" si="5"/>
        <v>1.046</v>
      </c>
      <c r="Q89" s="5" t="str">
        <f t="shared" si="6"/>
        <v>Funded</v>
      </c>
      <c r="R89" s="7">
        <f t="shared" si="7"/>
        <v>104.6</v>
      </c>
      <c r="S89" t="s">
        <v>8309</v>
      </c>
      <c r="T89" t="s">
        <v>8311</v>
      </c>
      <c r="U89" s="17">
        <f t="shared" si="8"/>
        <v>40331.861805555556</v>
      </c>
      <c r="V89" s="17">
        <f t="shared" si="9"/>
        <v>40322.331053240734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tr">
        <f>VLOOKUP(G90,'Country Codes'!C:D,2,FALSE)</f>
        <v>United States</v>
      </c>
      <c r="I90" t="s">
        <v>8246</v>
      </c>
      <c r="J90" s="15">
        <v>1403452131</v>
      </c>
      <c r="K90" s="15">
        <v>1401205731</v>
      </c>
      <c r="L90" t="b">
        <v>0</v>
      </c>
      <c r="M90">
        <v>60</v>
      </c>
      <c r="N90" t="b">
        <v>1</v>
      </c>
      <c r="O90" t="s">
        <v>8266</v>
      </c>
      <c r="P90" s="5">
        <f t="shared" si="5"/>
        <v>1.0285714285714285</v>
      </c>
      <c r="Q90" s="5" t="str">
        <f t="shared" si="6"/>
        <v>Funded</v>
      </c>
      <c r="R90" s="7">
        <f t="shared" si="7"/>
        <v>60</v>
      </c>
      <c r="S90" t="s">
        <v>8309</v>
      </c>
      <c r="T90" t="s">
        <v>8311</v>
      </c>
      <c r="U90" s="17">
        <f t="shared" si="8"/>
        <v>41812.450590277775</v>
      </c>
      <c r="V90" s="17">
        <f t="shared" si="9"/>
        <v>41786.450590277775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tr">
        <f>VLOOKUP(G91,'Country Codes'!C:D,2,FALSE)</f>
        <v>United States</v>
      </c>
      <c r="I91" t="s">
        <v>8246</v>
      </c>
      <c r="J91" s="15">
        <v>1370196192</v>
      </c>
      <c r="K91" s="15">
        <v>1368036192</v>
      </c>
      <c r="L91" t="b">
        <v>0</v>
      </c>
      <c r="M91">
        <v>56</v>
      </c>
      <c r="N91" t="b">
        <v>1</v>
      </c>
      <c r="O91" t="s">
        <v>8266</v>
      </c>
      <c r="P91" s="5">
        <f t="shared" si="5"/>
        <v>1.1506666666666667</v>
      </c>
      <c r="Q91" s="5" t="str">
        <f t="shared" si="6"/>
        <v>Funded</v>
      </c>
      <c r="R91" s="7">
        <f t="shared" si="7"/>
        <v>123.28571428571429</v>
      </c>
      <c r="S91" t="s">
        <v>8309</v>
      </c>
      <c r="T91" t="s">
        <v>8311</v>
      </c>
      <c r="U91" s="17">
        <f t="shared" si="8"/>
        <v>41427.543888888889</v>
      </c>
      <c r="V91" s="17">
        <f t="shared" si="9"/>
        <v>41402.543888888889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tr">
        <f>VLOOKUP(G92,'Country Codes'!C:D,2,FALSE)</f>
        <v>United States</v>
      </c>
      <c r="I92" t="s">
        <v>8246</v>
      </c>
      <c r="J92" s="15">
        <v>1310454499</v>
      </c>
      <c r="K92" s="15">
        <v>1307862499</v>
      </c>
      <c r="L92" t="b">
        <v>0</v>
      </c>
      <c r="M92">
        <v>16</v>
      </c>
      <c r="N92" t="b">
        <v>1</v>
      </c>
      <c r="O92" t="s">
        <v>8266</v>
      </c>
      <c r="P92" s="5">
        <f t="shared" si="5"/>
        <v>1.004</v>
      </c>
      <c r="Q92" s="5" t="str">
        <f t="shared" si="6"/>
        <v>Funded</v>
      </c>
      <c r="R92" s="7">
        <f t="shared" si="7"/>
        <v>31.375</v>
      </c>
      <c r="S92" t="s">
        <v>8309</v>
      </c>
      <c r="T92" t="s">
        <v>8311</v>
      </c>
      <c r="U92" s="17">
        <f t="shared" si="8"/>
        <v>40736.089108796295</v>
      </c>
      <c r="V92" s="17">
        <f t="shared" si="9"/>
        <v>40706.089108796295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tr">
        <f>VLOOKUP(G93,'Country Codes'!C:D,2,FALSE)</f>
        <v>United States</v>
      </c>
      <c r="I93" t="s">
        <v>8246</v>
      </c>
      <c r="J93" s="15">
        <v>1305625164</v>
      </c>
      <c r="K93" s="15">
        <v>1300354764</v>
      </c>
      <c r="L93" t="b">
        <v>0</v>
      </c>
      <c r="M93">
        <v>46</v>
      </c>
      <c r="N93" t="b">
        <v>1</v>
      </c>
      <c r="O93" t="s">
        <v>8266</v>
      </c>
      <c r="P93" s="5">
        <f t="shared" si="5"/>
        <v>1.2</v>
      </c>
      <c r="Q93" s="5" t="str">
        <f t="shared" si="6"/>
        <v>Funded</v>
      </c>
      <c r="R93" s="7">
        <f t="shared" si="7"/>
        <v>78.260869565217391</v>
      </c>
      <c r="S93" t="s">
        <v>8309</v>
      </c>
      <c r="T93" t="s">
        <v>8311</v>
      </c>
      <c r="U93" s="17">
        <f t="shared" si="8"/>
        <v>40680.194027777776</v>
      </c>
      <c r="V93" s="17">
        <f t="shared" si="9"/>
        <v>40619.194027777776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tr">
        <f>VLOOKUP(G94,'Country Codes'!C:D,2,FALSE)</f>
        <v>Canada</v>
      </c>
      <c r="I94" t="s">
        <v>8251</v>
      </c>
      <c r="J94" s="15">
        <v>1485936000</v>
      </c>
      <c r="K94" s="15">
        <v>1481949983</v>
      </c>
      <c r="L94" t="b">
        <v>0</v>
      </c>
      <c r="M94">
        <v>43</v>
      </c>
      <c r="N94" t="b">
        <v>1</v>
      </c>
      <c r="O94" t="s">
        <v>8266</v>
      </c>
      <c r="P94" s="5">
        <f t="shared" si="5"/>
        <v>1.052</v>
      </c>
      <c r="Q94" s="5" t="str">
        <f t="shared" si="6"/>
        <v>Funded</v>
      </c>
      <c r="R94" s="7">
        <f t="shared" si="7"/>
        <v>122.32558139534883</v>
      </c>
      <c r="S94" t="s">
        <v>8309</v>
      </c>
      <c r="T94" t="s">
        <v>8311</v>
      </c>
      <c r="U94" s="17">
        <f t="shared" si="8"/>
        <v>42767.124999999993</v>
      </c>
      <c r="V94" s="17">
        <f t="shared" si="9"/>
        <v>42720.990543981483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tr">
        <f>VLOOKUP(G95,'Country Codes'!C:D,2,FALSE)</f>
        <v>United States</v>
      </c>
      <c r="I95" t="s">
        <v>8246</v>
      </c>
      <c r="J95" s="15">
        <v>1341349200</v>
      </c>
      <c r="K95" s="15">
        <v>1338928537</v>
      </c>
      <c r="L95" t="b">
        <v>0</v>
      </c>
      <c r="M95">
        <v>15</v>
      </c>
      <c r="N95" t="b">
        <v>1</v>
      </c>
      <c r="O95" t="s">
        <v>8266</v>
      </c>
      <c r="P95" s="5">
        <f t="shared" si="5"/>
        <v>1.1060000000000001</v>
      </c>
      <c r="Q95" s="5" t="str">
        <f t="shared" si="6"/>
        <v>Funded</v>
      </c>
      <c r="R95" s="7">
        <f t="shared" si="7"/>
        <v>73.733333333333334</v>
      </c>
      <c r="S95" t="s">
        <v>8309</v>
      </c>
      <c r="T95" t="s">
        <v>8311</v>
      </c>
      <c r="U95" s="17">
        <f t="shared" si="8"/>
        <v>41093.666666666664</v>
      </c>
      <c r="V95" s="17">
        <f t="shared" si="9"/>
        <v>41065.649733796294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tr">
        <f>VLOOKUP(G96,'Country Codes'!C:D,2,FALSE)</f>
        <v>United Kingdom</v>
      </c>
      <c r="I96" t="s">
        <v>8247</v>
      </c>
      <c r="J96" s="15">
        <v>1396890822</v>
      </c>
      <c r="K96" s="15">
        <v>1395162822</v>
      </c>
      <c r="L96" t="b">
        <v>0</v>
      </c>
      <c r="M96">
        <v>12</v>
      </c>
      <c r="N96" t="b">
        <v>1</v>
      </c>
      <c r="O96" t="s">
        <v>8266</v>
      </c>
      <c r="P96" s="5">
        <f t="shared" si="5"/>
        <v>1.04</v>
      </c>
      <c r="Q96" s="5" t="str">
        <f t="shared" si="6"/>
        <v>Funded</v>
      </c>
      <c r="R96" s="7">
        <f t="shared" si="7"/>
        <v>21.666666666666668</v>
      </c>
      <c r="S96" t="s">
        <v>8309</v>
      </c>
      <c r="T96" t="s">
        <v>8311</v>
      </c>
      <c r="U96" s="17">
        <f t="shared" si="8"/>
        <v>41736.509513888886</v>
      </c>
      <c r="V96" s="17">
        <f t="shared" si="9"/>
        <v>41716.509513888886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tr">
        <f>VLOOKUP(G97,'Country Codes'!C:D,2,FALSE)</f>
        <v>United States</v>
      </c>
      <c r="I97" t="s">
        <v>8246</v>
      </c>
      <c r="J97" s="15">
        <v>1330214841</v>
      </c>
      <c r="K97" s="15">
        <v>1327622841</v>
      </c>
      <c r="L97" t="b">
        <v>0</v>
      </c>
      <c r="M97">
        <v>21</v>
      </c>
      <c r="N97" t="b">
        <v>1</v>
      </c>
      <c r="O97" t="s">
        <v>8266</v>
      </c>
      <c r="P97" s="5">
        <f t="shared" si="5"/>
        <v>1.3142857142857143</v>
      </c>
      <c r="Q97" s="5" t="str">
        <f t="shared" si="6"/>
        <v>Funded</v>
      </c>
      <c r="R97" s="7">
        <f t="shared" si="7"/>
        <v>21.904761904761905</v>
      </c>
      <c r="S97" t="s">
        <v>8309</v>
      </c>
      <c r="T97" t="s">
        <v>8311</v>
      </c>
      <c r="U97" s="17">
        <f t="shared" si="8"/>
        <v>40964.796770833331</v>
      </c>
      <c r="V97" s="17">
        <f t="shared" si="9"/>
        <v>40934.796770833331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tr">
        <f>VLOOKUP(G98,'Country Codes'!C:D,2,FALSE)</f>
        <v>United States</v>
      </c>
      <c r="I98" t="s">
        <v>8246</v>
      </c>
      <c r="J98" s="15">
        <v>1280631600</v>
      </c>
      <c r="K98" s="15">
        <v>1274889241</v>
      </c>
      <c r="L98" t="b">
        <v>0</v>
      </c>
      <c r="M98">
        <v>34</v>
      </c>
      <c r="N98" t="b">
        <v>1</v>
      </c>
      <c r="O98" t="s">
        <v>8266</v>
      </c>
      <c r="P98" s="5">
        <f t="shared" si="5"/>
        <v>1.1466666666666667</v>
      </c>
      <c r="Q98" s="5" t="str">
        <f t="shared" si="6"/>
        <v>Funded</v>
      </c>
      <c r="R98" s="7">
        <f t="shared" si="7"/>
        <v>50.588235294117645</v>
      </c>
      <c r="S98" t="s">
        <v>8309</v>
      </c>
      <c r="T98" t="s">
        <v>8311</v>
      </c>
      <c r="U98" s="17">
        <f t="shared" si="8"/>
        <v>40390.916666666664</v>
      </c>
      <c r="V98" s="17">
        <f t="shared" si="9"/>
        <v>40324.45417824074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tr">
        <f>VLOOKUP(G99,'Country Codes'!C:D,2,FALSE)</f>
        <v>United States</v>
      </c>
      <c r="I99" t="s">
        <v>8246</v>
      </c>
      <c r="J99" s="15">
        <v>1310440482</v>
      </c>
      <c r="K99" s="15">
        <v>1307848482</v>
      </c>
      <c r="L99" t="b">
        <v>0</v>
      </c>
      <c r="M99">
        <v>8</v>
      </c>
      <c r="N99" t="b">
        <v>1</v>
      </c>
      <c r="O99" t="s">
        <v>8266</v>
      </c>
      <c r="P99" s="5">
        <f t="shared" si="5"/>
        <v>1.0625</v>
      </c>
      <c r="Q99" s="5" t="str">
        <f t="shared" si="6"/>
        <v>Funded</v>
      </c>
      <c r="R99" s="7">
        <f t="shared" si="7"/>
        <v>53.125</v>
      </c>
      <c r="S99" t="s">
        <v>8309</v>
      </c>
      <c r="T99" t="s">
        <v>8311</v>
      </c>
      <c r="U99" s="17">
        <f t="shared" si="8"/>
        <v>40735.926874999997</v>
      </c>
      <c r="V99" s="17">
        <f t="shared" si="9"/>
        <v>40705.926874999997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tr">
        <f>VLOOKUP(G100,'Country Codes'!C:D,2,FALSE)</f>
        <v>United States</v>
      </c>
      <c r="I100" t="s">
        <v>8246</v>
      </c>
      <c r="J100" s="15">
        <v>1354923000</v>
      </c>
      <c r="K100" s="15">
        <v>1351796674</v>
      </c>
      <c r="L100" t="b">
        <v>0</v>
      </c>
      <c r="M100">
        <v>60</v>
      </c>
      <c r="N100" t="b">
        <v>1</v>
      </c>
      <c r="O100" t="s">
        <v>8266</v>
      </c>
      <c r="P100" s="5">
        <f t="shared" si="5"/>
        <v>1.0625</v>
      </c>
      <c r="Q100" s="5" t="str">
        <f t="shared" si="6"/>
        <v>Funded</v>
      </c>
      <c r="R100" s="7">
        <f t="shared" si="7"/>
        <v>56.666666666666664</v>
      </c>
      <c r="S100" t="s">
        <v>8309</v>
      </c>
      <c r="T100" t="s">
        <v>8311</v>
      </c>
      <c r="U100" s="17">
        <f t="shared" si="8"/>
        <v>41250.770833333328</v>
      </c>
      <c r="V100" s="17">
        <f t="shared" si="9"/>
        <v>41214.586504629624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tr">
        <f>VLOOKUP(G101,'Country Codes'!C:D,2,FALSE)</f>
        <v>United States</v>
      </c>
      <c r="I101" t="s">
        <v>8246</v>
      </c>
      <c r="J101" s="15">
        <v>1390426799</v>
      </c>
      <c r="K101" s="15">
        <v>1387834799</v>
      </c>
      <c r="L101" t="b">
        <v>0</v>
      </c>
      <c r="M101">
        <v>39</v>
      </c>
      <c r="N101" t="b">
        <v>1</v>
      </c>
      <c r="O101" t="s">
        <v>8266</v>
      </c>
      <c r="P101" s="5">
        <f t="shared" si="5"/>
        <v>1.0601933333333333</v>
      </c>
      <c r="Q101" s="5" t="str">
        <f t="shared" si="6"/>
        <v>Funded</v>
      </c>
      <c r="R101" s="7">
        <f t="shared" si="7"/>
        <v>40.776666666666664</v>
      </c>
      <c r="S101" t="s">
        <v>8309</v>
      </c>
      <c r="T101" t="s">
        <v>8311</v>
      </c>
      <c r="U101" s="17">
        <f t="shared" si="8"/>
        <v>41661.694432870368</v>
      </c>
      <c r="V101" s="17">
        <f t="shared" si="9"/>
        <v>41631.694432870368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tr">
        <f>VLOOKUP(G102,'Country Codes'!C:D,2,FALSE)</f>
        <v>United States</v>
      </c>
      <c r="I102" t="s">
        <v>8246</v>
      </c>
      <c r="J102" s="15">
        <v>1352055886</v>
      </c>
      <c r="K102" s="15">
        <v>1350324286</v>
      </c>
      <c r="L102" t="b">
        <v>0</v>
      </c>
      <c r="M102">
        <v>26</v>
      </c>
      <c r="N102" t="b">
        <v>1</v>
      </c>
      <c r="O102" t="s">
        <v>8266</v>
      </c>
      <c r="P102" s="5">
        <f t="shared" si="5"/>
        <v>1</v>
      </c>
      <c r="Q102" s="5" t="str">
        <f t="shared" si="6"/>
        <v>Funded</v>
      </c>
      <c r="R102" s="7">
        <f t="shared" si="7"/>
        <v>192.30769230769232</v>
      </c>
      <c r="S102" t="s">
        <v>8309</v>
      </c>
      <c r="T102" t="s">
        <v>8311</v>
      </c>
      <c r="U102" s="17">
        <f t="shared" si="8"/>
        <v>41217.586643518516</v>
      </c>
      <c r="V102" s="17">
        <f t="shared" si="9"/>
        <v>41197.544976851852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tr">
        <f>VLOOKUP(G103,'Country Codes'!C:D,2,FALSE)</f>
        <v>United States</v>
      </c>
      <c r="I103" t="s">
        <v>8246</v>
      </c>
      <c r="J103" s="15">
        <v>1359052710</v>
      </c>
      <c r="K103" s="15">
        <v>1356979110</v>
      </c>
      <c r="L103" t="b">
        <v>0</v>
      </c>
      <c r="M103">
        <v>35</v>
      </c>
      <c r="N103" t="b">
        <v>1</v>
      </c>
      <c r="O103" t="s">
        <v>8266</v>
      </c>
      <c r="P103" s="5">
        <f t="shared" si="5"/>
        <v>1</v>
      </c>
      <c r="Q103" s="5" t="str">
        <f t="shared" si="6"/>
        <v>Funded</v>
      </c>
      <c r="R103" s="7">
        <f t="shared" si="7"/>
        <v>100</v>
      </c>
      <c r="S103" t="s">
        <v>8309</v>
      </c>
      <c r="T103" t="s">
        <v>8311</v>
      </c>
      <c r="U103" s="17">
        <f t="shared" si="8"/>
        <v>41298.568402777775</v>
      </c>
      <c r="V103" s="17">
        <f t="shared" si="9"/>
        <v>41274.568402777775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tr">
        <f>VLOOKUP(G104,'Country Codes'!C:D,2,FALSE)</f>
        <v>United States</v>
      </c>
      <c r="I104" t="s">
        <v>8246</v>
      </c>
      <c r="J104" s="15">
        <v>1293073733</v>
      </c>
      <c r="K104" s="15">
        <v>1290481733</v>
      </c>
      <c r="L104" t="b">
        <v>0</v>
      </c>
      <c r="M104">
        <v>65</v>
      </c>
      <c r="N104" t="b">
        <v>1</v>
      </c>
      <c r="O104" t="s">
        <v>8266</v>
      </c>
      <c r="P104" s="5">
        <f t="shared" si="5"/>
        <v>1.2775000000000001</v>
      </c>
      <c r="Q104" s="5" t="str">
        <f t="shared" si="6"/>
        <v>Funded</v>
      </c>
      <c r="R104" s="7">
        <f t="shared" si="7"/>
        <v>117.92307692307692</v>
      </c>
      <c r="S104" t="s">
        <v>8309</v>
      </c>
      <c r="T104" t="s">
        <v>8311</v>
      </c>
      <c r="U104" s="17">
        <f t="shared" si="8"/>
        <v>40534.922835648147</v>
      </c>
      <c r="V104" s="17">
        <f t="shared" si="9"/>
        <v>40504.922835648147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tr">
        <f>VLOOKUP(G105,'Country Codes'!C:D,2,FALSE)</f>
        <v>United Kingdom</v>
      </c>
      <c r="I105" t="s">
        <v>8247</v>
      </c>
      <c r="J105" s="15">
        <v>1394220030</v>
      </c>
      <c r="K105" s="15">
        <v>1392232830</v>
      </c>
      <c r="L105" t="b">
        <v>0</v>
      </c>
      <c r="M105">
        <v>49</v>
      </c>
      <c r="N105" t="b">
        <v>1</v>
      </c>
      <c r="O105" t="s">
        <v>8266</v>
      </c>
      <c r="P105" s="5">
        <f t="shared" si="5"/>
        <v>1.0515384615384615</v>
      </c>
      <c r="Q105" s="5" t="str">
        <f t="shared" si="6"/>
        <v>Funded</v>
      </c>
      <c r="R105" s="7">
        <f t="shared" si="7"/>
        <v>27.897959183673468</v>
      </c>
      <c r="S105" t="s">
        <v>8309</v>
      </c>
      <c r="T105" t="s">
        <v>8311</v>
      </c>
      <c r="U105" s="17">
        <f t="shared" si="8"/>
        <v>41705.597569444442</v>
      </c>
      <c r="V105" s="17">
        <f t="shared" si="9"/>
        <v>41682.597569444442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tr">
        <f>VLOOKUP(G106,'Country Codes'!C:D,2,FALSE)</f>
        <v>United States</v>
      </c>
      <c r="I106" t="s">
        <v>8246</v>
      </c>
      <c r="J106" s="15">
        <v>1301792400</v>
      </c>
      <c r="K106" s="15">
        <v>1299775266</v>
      </c>
      <c r="L106" t="b">
        <v>0</v>
      </c>
      <c r="M106">
        <v>10</v>
      </c>
      <c r="N106" t="b">
        <v>1</v>
      </c>
      <c r="O106" t="s">
        <v>8266</v>
      </c>
      <c r="P106" s="5">
        <f t="shared" si="5"/>
        <v>1.2</v>
      </c>
      <c r="Q106" s="5" t="str">
        <f t="shared" si="6"/>
        <v>Funded</v>
      </c>
      <c r="R106" s="7">
        <f t="shared" si="7"/>
        <v>60</v>
      </c>
      <c r="S106" t="s">
        <v>8309</v>
      </c>
      <c r="T106" t="s">
        <v>8311</v>
      </c>
      <c r="U106" s="17">
        <f t="shared" si="8"/>
        <v>40635.833333333328</v>
      </c>
      <c r="V106" s="17">
        <f t="shared" si="9"/>
        <v>40612.486874999995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tr">
        <f>VLOOKUP(G107,'Country Codes'!C:D,2,FALSE)</f>
        <v>United States</v>
      </c>
      <c r="I107" t="s">
        <v>8246</v>
      </c>
      <c r="J107" s="15">
        <v>1463184000</v>
      </c>
      <c r="K107" s="15">
        <v>1461605020</v>
      </c>
      <c r="L107" t="b">
        <v>0</v>
      </c>
      <c r="M107">
        <v>60</v>
      </c>
      <c r="N107" t="b">
        <v>1</v>
      </c>
      <c r="O107" t="s">
        <v>8266</v>
      </c>
      <c r="P107" s="5">
        <f t="shared" si="5"/>
        <v>1.074090909090909</v>
      </c>
      <c r="Q107" s="5" t="str">
        <f t="shared" si="6"/>
        <v>Funded</v>
      </c>
      <c r="R107" s="7">
        <f t="shared" si="7"/>
        <v>39.383333333333333</v>
      </c>
      <c r="S107" t="s">
        <v>8309</v>
      </c>
      <c r="T107" t="s">
        <v>8311</v>
      </c>
      <c r="U107" s="17">
        <f t="shared" si="8"/>
        <v>42503.791666666664</v>
      </c>
      <c r="V107" s="17">
        <f t="shared" si="9"/>
        <v>42485.516435185178</v>
      </c>
    </row>
    <row r="108" spans="1:22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tr">
        <f>VLOOKUP(G108,'Country Codes'!C:D,2,FALSE)</f>
        <v>United States</v>
      </c>
      <c r="I108" t="s">
        <v>8246</v>
      </c>
      <c r="J108" s="15">
        <v>1333391901</v>
      </c>
      <c r="K108" s="15">
        <v>1332182301</v>
      </c>
      <c r="L108" t="b">
        <v>0</v>
      </c>
      <c r="M108">
        <v>27</v>
      </c>
      <c r="N108" t="b">
        <v>1</v>
      </c>
      <c r="O108" t="s">
        <v>8266</v>
      </c>
      <c r="P108" s="5">
        <f t="shared" si="5"/>
        <v>1.0049999999999999</v>
      </c>
      <c r="Q108" s="5" t="str">
        <f t="shared" si="6"/>
        <v>Funded</v>
      </c>
      <c r="R108" s="7">
        <f t="shared" si="7"/>
        <v>186.11111111111111</v>
      </c>
      <c r="S108" t="s">
        <v>8309</v>
      </c>
      <c r="T108" t="s">
        <v>8311</v>
      </c>
      <c r="U108" s="17">
        <f t="shared" si="8"/>
        <v>41001.568298611113</v>
      </c>
      <c r="V108" s="17">
        <f t="shared" si="9"/>
        <v>40987.568298611113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tr">
        <f>VLOOKUP(G109,'Country Codes'!C:D,2,FALSE)</f>
        <v>United States</v>
      </c>
      <c r="I109" t="s">
        <v>8246</v>
      </c>
      <c r="J109" s="15">
        <v>1303688087</v>
      </c>
      <c r="K109" s="15">
        <v>1301787287</v>
      </c>
      <c r="L109" t="b">
        <v>0</v>
      </c>
      <c r="M109">
        <v>69</v>
      </c>
      <c r="N109" t="b">
        <v>1</v>
      </c>
      <c r="O109" t="s">
        <v>8266</v>
      </c>
      <c r="P109" s="5">
        <f t="shared" si="5"/>
        <v>1.0246666666666666</v>
      </c>
      <c r="Q109" s="5" t="str">
        <f t="shared" si="6"/>
        <v>Funded</v>
      </c>
      <c r="R109" s="7">
        <f t="shared" si="7"/>
        <v>111.37681159420291</v>
      </c>
      <c r="S109" t="s">
        <v>8309</v>
      </c>
      <c r="T109" t="s">
        <v>8311</v>
      </c>
      <c r="U109" s="17">
        <f t="shared" si="8"/>
        <v>40657.774155092593</v>
      </c>
      <c r="V109" s="17">
        <f t="shared" si="9"/>
        <v>40635.774155092593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tr">
        <f>VLOOKUP(G110,'Country Codes'!C:D,2,FALSE)</f>
        <v>United States</v>
      </c>
      <c r="I110" t="s">
        <v>8246</v>
      </c>
      <c r="J110" s="15">
        <v>1370011370</v>
      </c>
      <c r="K110" s="15">
        <v>1364827370</v>
      </c>
      <c r="L110" t="b">
        <v>0</v>
      </c>
      <c r="M110">
        <v>47</v>
      </c>
      <c r="N110" t="b">
        <v>1</v>
      </c>
      <c r="O110" t="s">
        <v>8266</v>
      </c>
      <c r="P110" s="5">
        <f t="shared" si="5"/>
        <v>2.4666666666666668</v>
      </c>
      <c r="Q110" s="5" t="str">
        <f t="shared" si="6"/>
        <v>Funded</v>
      </c>
      <c r="R110" s="7">
        <f t="shared" si="7"/>
        <v>78.723404255319153</v>
      </c>
      <c r="S110" t="s">
        <v>8309</v>
      </c>
      <c r="T110" t="s">
        <v>8311</v>
      </c>
      <c r="U110" s="17">
        <f t="shared" si="8"/>
        <v>41425.404745370368</v>
      </c>
      <c r="V110" s="17">
        <f t="shared" si="9"/>
        <v>41365.404745370368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tr">
        <f>VLOOKUP(G111,'Country Codes'!C:D,2,FALSE)</f>
        <v>United States</v>
      </c>
      <c r="I111" t="s">
        <v>8246</v>
      </c>
      <c r="J111" s="15">
        <v>1298680630</v>
      </c>
      <c r="K111" s="15">
        <v>1296088630</v>
      </c>
      <c r="L111" t="b">
        <v>0</v>
      </c>
      <c r="M111">
        <v>47</v>
      </c>
      <c r="N111" t="b">
        <v>1</v>
      </c>
      <c r="O111" t="s">
        <v>8266</v>
      </c>
      <c r="P111" s="5">
        <f t="shared" si="5"/>
        <v>2.1949999999999998</v>
      </c>
      <c r="Q111" s="5" t="str">
        <f t="shared" si="6"/>
        <v>Funded</v>
      </c>
      <c r="R111" s="7">
        <f t="shared" si="7"/>
        <v>46.702127659574465</v>
      </c>
      <c r="S111" t="s">
        <v>8309</v>
      </c>
      <c r="T111" t="s">
        <v>8311</v>
      </c>
      <c r="U111" s="17">
        <f t="shared" si="8"/>
        <v>40599.817476851851</v>
      </c>
      <c r="V111" s="17">
        <f t="shared" si="9"/>
        <v>40569.817476851851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tr">
        <f>VLOOKUP(G112,'Country Codes'!C:D,2,FALSE)</f>
        <v>United States</v>
      </c>
      <c r="I112" t="s">
        <v>8246</v>
      </c>
      <c r="J112" s="15">
        <v>1384408740</v>
      </c>
      <c r="K112" s="15">
        <v>1381445253</v>
      </c>
      <c r="L112" t="b">
        <v>0</v>
      </c>
      <c r="M112">
        <v>26</v>
      </c>
      <c r="N112" t="b">
        <v>1</v>
      </c>
      <c r="O112" t="s">
        <v>8266</v>
      </c>
      <c r="P112" s="5">
        <f t="shared" si="5"/>
        <v>1.3076923076923077</v>
      </c>
      <c r="Q112" s="5" t="str">
        <f t="shared" si="6"/>
        <v>Funded</v>
      </c>
      <c r="R112" s="7">
        <f t="shared" si="7"/>
        <v>65.384615384615387</v>
      </c>
      <c r="S112" t="s">
        <v>8309</v>
      </c>
      <c r="T112" t="s">
        <v>8311</v>
      </c>
      <c r="U112" s="17">
        <f t="shared" si="8"/>
        <v>41592.040972222218</v>
      </c>
      <c r="V112" s="17">
        <f t="shared" si="9"/>
        <v>41557.741354166668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tr">
        <f>VLOOKUP(G113,'Country Codes'!C:D,2,FALSE)</f>
        <v>Australia</v>
      </c>
      <c r="I113" t="s">
        <v>8248</v>
      </c>
      <c r="J113" s="15">
        <v>1433059187</v>
      </c>
      <c r="K113" s="15">
        <v>1430467187</v>
      </c>
      <c r="L113" t="b">
        <v>0</v>
      </c>
      <c r="M113">
        <v>53</v>
      </c>
      <c r="N113" t="b">
        <v>1</v>
      </c>
      <c r="O113" t="s">
        <v>8266</v>
      </c>
      <c r="P113" s="5">
        <f t="shared" si="5"/>
        <v>1.5457142857142858</v>
      </c>
      <c r="Q113" s="5" t="str">
        <f t="shared" si="6"/>
        <v>Funded</v>
      </c>
      <c r="R113" s="7">
        <f t="shared" si="7"/>
        <v>102.0754716981132</v>
      </c>
      <c r="S113" t="s">
        <v>8309</v>
      </c>
      <c r="T113" t="s">
        <v>8311</v>
      </c>
      <c r="U113" s="17">
        <f t="shared" si="8"/>
        <v>42155.124849537031</v>
      </c>
      <c r="V113" s="17">
        <f t="shared" si="9"/>
        <v>42125.124849537031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tr">
        <f>VLOOKUP(G114,'Country Codes'!C:D,2,FALSE)</f>
        <v>United States</v>
      </c>
      <c r="I114" t="s">
        <v>8246</v>
      </c>
      <c r="J114" s="15">
        <v>1397354400</v>
      </c>
      <c r="K114" s="15">
        <v>1395277318</v>
      </c>
      <c r="L114" t="b">
        <v>0</v>
      </c>
      <c r="M114">
        <v>81</v>
      </c>
      <c r="N114" t="b">
        <v>1</v>
      </c>
      <c r="O114" t="s">
        <v>8266</v>
      </c>
      <c r="P114" s="5">
        <f t="shared" si="5"/>
        <v>1.04</v>
      </c>
      <c r="Q114" s="5" t="str">
        <f t="shared" si="6"/>
        <v>Funded</v>
      </c>
      <c r="R114" s="7">
        <f t="shared" si="7"/>
        <v>64.197530864197532</v>
      </c>
      <c r="S114" t="s">
        <v>8309</v>
      </c>
      <c r="T114" t="s">
        <v>8311</v>
      </c>
      <c r="U114" s="17">
        <f t="shared" si="8"/>
        <v>41741.875</v>
      </c>
      <c r="V114" s="17">
        <f t="shared" si="9"/>
        <v>41717.834699074068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tr">
        <f>VLOOKUP(G115,'Country Codes'!C:D,2,FALSE)</f>
        <v>United States</v>
      </c>
      <c r="I115" t="s">
        <v>8246</v>
      </c>
      <c r="J115" s="15">
        <v>1312642800</v>
      </c>
      <c r="K115" s="15">
        <v>1311963128</v>
      </c>
      <c r="L115" t="b">
        <v>0</v>
      </c>
      <c r="M115">
        <v>78</v>
      </c>
      <c r="N115" t="b">
        <v>1</v>
      </c>
      <c r="O115" t="s">
        <v>8266</v>
      </c>
      <c r="P115" s="5">
        <f t="shared" si="5"/>
        <v>1.41</v>
      </c>
      <c r="Q115" s="5" t="str">
        <f t="shared" si="6"/>
        <v>Funded</v>
      </c>
      <c r="R115" s="7">
        <f t="shared" si="7"/>
        <v>90.384615384615387</v>
      </c>
      <c r="S115" t="s">
        <v>8309</v>
      </c>
      <c r="T115" t="s">
        <v>8311</v>
      </c>
      <c r="U115" s="17">
        <f t="shared" si="8"/>
        <v>40761.416666666664</v>
      </c>
      <c r="V115" s="17">
        <f t="shared" si="9"/>
        <v>40753.550092592588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tr">
        <f>VLOOKUP(G116,'Country Codes'!C:D,2,FALSE)</f>
        <v>United States</v>
      </c>
      <c r="I116" t="s">
        <v>8246</v>
      </c>
      <c r="J116" s="15">
        <v>1326436488</v>
      </c>
      <c r="K116" s="15">
        <v>1321252488</v>
      </c>
      <c r="L116" t="b">
        <v>0</v>
      </c>
      <c r="M116">
        <v>35</v>
      </c>
      <c r="N116" t="b">
        <v>1</v>
      </c>
      <c r="O116" t="s">
        <v>8266</v>
      </c>
      <c r="P116" s="5">
        <f t="shared" si="5"/>
        <v>1.0333333333333334</v>
      </c>
      <c r="Q116" s="5" t="str">
        <f t="shared" si="6"/>
        <v>Funded</v>
      </c>
      <c r="R116" s="7">
        <f t="shared" si="7"/>
        <v>88.571428571428569</v>
      </c>
      <c r="S116" t="s">
        <v>8309</v>
      </c>
      <c r="T116" t="s">
        <v>8311</v>
      </c>
      <c r="U116" s="17">
        <f t="shared" si="8"/>
        <v>40921.065833333334</v>
      </c>
      <c r="V116" s="17">
        <f t="shared" si="9"/>
        <v>40861.065833333334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tr">
        <f>VLOOKUP(G117,'Country Codes'!C:D,2,FALSE)</f>
        <v>United States</v>
      </c>
      <c r="I117" t="s">
        <v>8246</v>
      </c>
      <c r="J117" s="15">
        <v>1328377444</v>
      </c>
      <c r="K117" s="15">
        <v>1326217444</v>
      </c>
      <c r="L117" t="b">
        <v>0</v>
      </c>
      <c r="M117">
        <v>22</v>
      </c>
      <c r="N117" t="b">
        <v>1</v>
      </c>
      <c r="O117" t="s">
        <v>8266</v>
      </c>
      <c r="P117" s="5">
        <f t="shared" si="5"/>
        <v>1.4044444444444444</v>
      </c>
      <c r="Q117" s="5" t="str">
        <f t="shared" si="6"/>
        <v>Funded</v>
      </c>
      <c r="R117" s="7">
        <f t="shared" si="7"/>
        <v>28.727272727272727</v>
      </c>
      <c r="S117" t="s">
        <v>8309</v>
      </c>
      <c r="T117" t="s">
        <v>8311</v>
      </c>
      <c r="U117" s="17">
        <f t="shared" si="8"/>
        <v>40943.530601851846</v>
      </c>
      <c r="V117" s="17">
        <f t="shared" si="9"/>
        <v>40918.530601851846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tr">
        <f>VLOOKUP(G118,'Country Codes'!C:D,2,FALSE)</f>
        <v>United States</v>
      </c>
      <c r="I118" t="s">
        <v>8246</v>
      </c>
      <c r="J118" s="15">
        <v>1302260155</v>
      </c>
      <c r="K118" s="15">
        <v>1298289355</v>
      </c>
      <c r="L118" t="b">
        <v>0</v>
      </c>
      <c r="M118">
        <v>57</v>
      </c>
      <c r="N118" t="b">
        <v>1</v>
      </c>
      <c r="O118" t="s">
        <v>8266</v>
      </c>
      <c r="P118" s="5">
        <f t="shared" si="5"/>
        <v>1.1365714285714286</v>
      </c>
      <c r="Q118" s="5" t="str">
        <f t="shared" si="6"/>
        <v>Funded</v>
      </c>
      <c r="R118" s="7">
        <f t="shared" si="7"/>
        <v>69.78947368421052</v>
      </c>
      <c r="S118" t="s">
        <v>8309</v>
      </c>
      <c r="T118" t="s">
        <v>8311</v>
      </c>
      <c r="U118" s="17">
        <f t="shared" si="8"/>
        <v>40641.247164351851</v>
      </c>
      <c r="V118" s="17">
        <f t="shared" si="9"/>
        <v>40595.288831018515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tr">
        <f>VLOOKUP(G119,'Country Codes'!C:D,2,FALSE)</f>
        <v>United States</v>
      </c>
      <c r="I119" t="s">
        <v>8246</v>
      </c>
      <c r="J119" s="15">
        <v>1276110000</v>
      </c>
      <c r="K119" s="15">
        <v>1268337744</v>
      </c>
      <c r="L119" t="b">
        <v>0</v>
      </c>
      <c r="M119">
        <v>27</v>
      </c>
      <c r="N119" t="b">
        <v>1</v>
      </c>
      <c r="O119" t="s">
        <v>8266</v>
      </c>
      <c r="P119" s="5">
        <f t="shared" si="5"/>
        <v>1.0049377777777779</v>
      </c>
      <c r="Q119" s="5" t="str">
        <f t="shared" si="6"/>
        <v>Funded</v>
      </c>
      <c r="R119" s="7">
        <f t="shared" si="7"/>
        <v>167.48962962962963</v>
      </c>
      <c r="S119" t="s">
        <v>8309</v>
      </c>
      <c r="T119" t="s">
        <v>8311</v>
      </c>
      <c r="U119" s="17">
        <f t="shared" si="8"/>
        <v>40338.583333333328</v>
      </c>
      <c r="V119" s="17">
        <f t="shared" si="9"/>
        <v>40248.626666666663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tr">
        <f>VLOOKUP(G120,'Country Codes'!C:D,2,FALSE)</f>
        <v>United States</v>
      </c>
      <c r="I120" t="s">
        <v>8246</v>
      </c>
      <c r="J120" s="15">
        <v>1311902236</v>
      </c>
      <c r="K120" s="15">
        <v>1309310236</v>
      </c>
      <c r="L120" t="b">
        <v>0</v>
      </c>
      <c r="M120">
        <v>39</v>
      </c>
      <c r="N120" t="b">
        <v>1</v>
      </c>
      <c r="O120" t="s">
        <v>8266</v>
      </c>
      <c r="P120" s="5">
        <f t="shared" si="5"/>
        <v>1.1303159999999999</v>
      </c>
      <c r="Q120" s="5" t="str">
        <f t="shared" si="6"/>
        <v>Funded</v>
      </c>
      <c r="R120" s="7">
        <f t="shared" si="7"/>
        <v>144.91230769230768</v>
      </c>
      <c r="S120" t="s">
        <v>8309</v>
      </c>
      <c r="T120" t="s">
        <v>8311</v>
      </c>
      <c r="U120" s="17">
        <f t="shared" si="8"/>
        <v>40752.845324074071</v>
      </c>
      <c r="V120" s="17">
        <f t="shared" si="9"/>
        <v>40722.845324074071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tr">
        <f>VLOOKUP(G121,'Country Codes'!C:D,2,FALSE)</f>
        <v>United States</v>
      </c>
      <c r="I121" t="s">
        <v>8246</v>
      </c>
      <c r="J121" s="15">
        <v>1313276400</v>
      </c>
      <c r="K121" s="15">
        <v>1310693986</v>
      </c>
      <c r="L121" t="b">
        <v>0</v>
      </c>
      <c r="M121">
        <v>37</v>
      </c>
      <c r="N121" t="b">
        <v>1</v>
      </c>
      <c r="O121" t="s">
        <v>8266</v>
      </c>
      <c r="P121" s="5">
        <f t="shared" si="5"/>
        <v>1.0455692307692308</v>
      </c>
      <c r="Q121" s="5" t="str">
        <f t="shared" si="6"/>
        <v>Funded</v>
      </c>
      <c r="R121" s="7">
        <f t="shared" si="7"/>
        <v>91.840540540540545</v>
      </c>
      <c r="S121" t="s">
        <v>8309</v>
      </c>
      <c r="T121" t="s">
        <v>8311</v>
      </c>
      <c r="U121" s="17">
        <f t="shared" si="8"/>
        <v>40768.75</v>
      </c>
      <c r="V121" s="17">
        <f t="shared" si="9"/>
        <v>40738.860949074071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tr">
        <f>VLOOKUP(G122,'Country Codes'!C:D,2,FALSE)</f>
        <v>Hong Kong</v>
      </c>
      <c r="I122" t="s">
        <v>8252</v>
      </c>
      <c r="J122" s="15">
        <v>1475457107</v>
      </c>
      <c r="K122" s="15">
        <v>1472865107</v>
      </c>
      <c r="L122" t="b">
        <v>0</v>
      </c>
      <c r="M122">
        <v>1</v>
      </c>
      <c r="N122" t="b">
        <v>0</v>
      </c>
      <c r="O122" t="s">
        <v>8267</v>
      </c>
      <c r="P122" s="5">
        <f t="shared" si="5"/>
        <v>1.4285714285714287E-4</v>
      </c>
      <c r="Q122" s="5" t="str">
        <f t="shared" si="6"/>
        <v>Not Funded</v>
      </c>
      <c r="R122" s="7">
        <f t="shared" si="7"/>
        <v>10</v>
      </c>
      <c r="S122" t="s">
        <v>8309</v>
      </c>
      <c r="T122" t="s">
        <v>8312</v>
      </c>
      <c r="U122" s="17">
        <f t="shared" si="8"/>
        <v>42645.841516203705</v>
      </c>
      <c r="V122" s="17">
        <f t="shared" si="9"/>
        <v>42615.841516203705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tr">
        <f>VLOOKUP(G123,'Country Codes'!C:D,2,FALSE)</f>
        <v>United States</v>
      </c>
      <c r="I123" t="s">
        <v>8246</v>
      </c>
      <c r="J123" s="15">
        <v>1429352160</v>
      </c>
      <c r="K123" s="15">
        <v>1427993710</v>
      </c>
      <c r="L123" t="b">
        <v>0</v>
      </c>
      <c r="M123">
        <v>1</v>
      </c>
      <c r="N123" t="b">
        <v>0</v>
      </c>
      <c r="O123" t="s">
        <v>8267</v>
      </c>
      <c r="P123" s="5">
        <f t="shared" si="5"/>
        <v>3.3333333333333332E-4</v>
      </c>
      <c r="Q123" s="5" t="str">
        <f t="shared" si="6"/>
        <v>Not Funded</v>
      </c>
      <c r="R123" s="7">
        <f t="shared" si="7"/>
        <v>1</v>
      </c>
      <c r="S123" t="s">
        <v>8309</v>
      </c>
      <c r="T123" t="s">
        <v>8312</v>
      </c>
      <c r="U123" s="17">
        <f t="shared" si="8"/>
        <v>42112.219444444439</v>
      </c>
      <c r="V123" s="17">
        <f t="shared" si="9"/>
        <v>42096.496643518512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tr">
        <f>VLOOKUP(G124,'Country Codes'!C:D,2,FALSE)</f>
        <v>United States</v>
      </c>
      <c r="I124" t="s">
        <v>8246</v>
      </c>
      <c r="J124" s="15">
        <v>1476094907</v>
      </c>
      <c r="K124" s="15">
        <v>1470910907</v>
      </c>
      <c r="L124" t="b">
        <v>0</v>
      </c>
      <c r="M124">
        <v>0</v>
      </c>
      <c r="N124" t="b">
        <v>0</v>
      </c>
      <c r="O124" t="s">
        <v>8267</v>
      </c>
      <c r="P124" s="5">
        <f t="shared" si="5"/>
        <v>0</v>
      </c>
      <c r="Q124" s="5" t="str">
        <f t="shared" si="6"/>
        <v>Not Funded</v>
      </c>
      <c r="R124" s="7" t="e">
        <f t="shared" si="7"/>
        <v>#DIV/0!</v>
      </c>
      <c r="S124" t="s">
        <v>8309</v>
      </c>
      <c r="T124" t="s">
        <v>8312</v>
      </c>
      <c r="U124" s="17">
        <f t="shared" si="8"/>
        <v>42653.223460648143</v>
      </c>
      <c r="V124" s="17">
        <f t="shared" si="9"/>
        <v>42593.223460648143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tr">
        <f>VLOOKUP(G125,'Country Codes'!C:D,2,FALSE)</f>
        <v>United States</v>
      </c>
      <c r="I125" t="s">
        <v>8246</v>
      </c>
      <c r="J125" s="15">
        <v>1414533600</v>
      </c>
      <c r="K125" s="15">
        <v>1411411564</v>
      </c>
      <c r="L125" t="b">
        <v>0</v>
      </c>
      <c r="M125">
        <v>6</v>
      </c>
      <c r="N125" t="b">
        <v>0</v>
      </c>
      <c r="O125" t="s">
        <v>8267</v>
      </c>
      <c r="P125" s="5">
        <f t="shared" si="5"/>
        <v>2.7454545454545453E-3</v>
      </c>
      <c r="Q125" s="5" t="str">
        <f t="shared" si="6"/>
        <v>Not Funded</v>
      </c>
      <c r="R125" s="7">
        <f t="shared" si="7"/>
        <v>25.166666666666668</v>
      </c>
      <c r="S125" t="s">
        <v>8309</v>
      </c>
      <c r="T125" t="s">
        <v>8312</v>
      </c>
      <c r="U125" s="17">
        <f t="shared" si="8"/>
        <v>41940.708333333328</v>
      </c>
      <c r="V125" s="17">
        <f t="shared" si="9"/>
        <v>41904.573657407404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tr">
        <f>VLOOKUP(G126,'Country Codes'!C:D,2,FALSE)</f>
        <v>United States</v>
      </c>
      <c r="I126" t="s">
        <v>8246</v>
      </c>
      <c r="J126" s="15">
        <v>1431728242</v>
      </c>
      <c r="K126" s="15">
        <v>1429568242</v>
      </c>
      <c r="L126" t="b">
        <v>0</v>
      </c>
      <c r="M126">
        <v>0</v>
      </c>
      <c r="N126" t="b">
        <v>0</v>
      </c>
      <c r="O126" t="s">
        <v>8267</v>
      </c>
      <c r="P126" s="5">
        <f t="shared" si="5"/>
        <v>0</v>
      </c>
      <c r="Q126" s="5" t="str">
        <f t="shared" si="6"/>
        <v>Not Funded</v>
      </c>
      <c r="R126" s="7" t="e">
        <f t="shared" si="7"/>
        <v>#DIV/0!</v>
      </c>
      <c r="S126" t="s">
        <v>8309</v>
      </c>
      <c r="T126" t="s">
        <v>8312</v>
      </c>
      <c r="U126" s="17">
        <f t="shared" si="8"/>
        <v>42139.720393518517</v>
      </c>
      <c r="V126" s="17">
        <f t="shared" si="9"/>
        <v>42114.720393518517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tr">
        <f>VLOOKUP(G127,'Country Codes'!C:D,2,FALSE)</f>
        <v>Canada</v>
      </c>
      <c r="I127" t="s">
        <v>8251</v>
      </c>
      <c r="J127" s="15">
        <v>1486165880</v>
      </c>
      <c r="K127" s="15">
        <v>1480981880</v>
      </c>
      <c r="L127" t="b">
        <v>0</v>
      </c>
      <c r="M127">
        <v>6</v>
      </c>
      <c r="N127" t="b">
        <v>0</v>
      </c>
      <c r="O127" t="s">
        <v>8267</v>
      </c>
      <c r="P127" s="5">
        <f t="shared" si="5"/>
        <v>0.14000000000000001</v>
      </c>
      <c r="Q127" s="5" t="str">
        <f t="shared" si="6"/>
        <v>Not Funded</v>
      </c>
      <c r="R127" s="7">
        <f t="shared" si="7"/>
        <v>11.666666666666666</v>
      </c>
      <c r="S127" t="s">
        <v>8309</v>
      </c>
      <c r="T127" t="s">
        <v>8312</v>
      </c>
      <c r="U127" s="17">
        <f t="shared" si="8"/>
        <v>42769.78564814815</v>
      </c>
      <c r="V127" s="17">
        <f t="shared" si="9"/>
        <v>42709.78564814815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tr">
        <f>VLOOKUP(G128,'Country Codes'!C:D,2,FALSE)</f>
        <v>United States</v>
      </c>
      <c r="I128" t="s">
        <v>8246</v>
      </c>
      <c r="J128" s="15">
        <v>1433988000</v>
      </c>
      <c r="K128" s="15">
        <v>1431353337</v>
      </c>
      <c r="L128" t="b">
        <v>0</v>
      </c>
      <c r="M128">
        <v>13</v>
      </c>
      <c r="N128" t="b">
        <v>0</v>
      </c>
      <c r="O128" t="s">
        <v>8267</v>
      </c>
      <c r="P128" s="5">
        <f t="shared" si="5"/>
        <v>5.5480000000000002E-2</v>
      </c>
      <c r="Q128" s="5" t="str">
        <f t="shared" si="6"/>
        <v>Not Funded</v>
      </c>
      <c r="R128" s="7">
        <f t="shared" si="7"/>
        <v>106.69230769230769</v>
      </c>
      <c r="S128" t="s">
        <v>8309</v>
      </c>
      <c r="T128" t="s">
        <v>8312</v>
      </c>
      <c r="U128" s="17">
        <f t="shared" si="8"/>
        <v>42165.874999999993</v>
      </c>
      <c r="V128" s="17">
        <f t="shared" si="9"/>
        <v>42135.381215277775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tr">
        <f>VLOOKUP(G129,'Country Codes'!C:D,2,FALSE)</f>
        <v>United States</v>
      </c>
      <c r="I129" t="s">
        <v>8246</v>
      </c>
      <c r="J129" s="15">
        <v>1428069541</v>
      </c>
      <c r="K129" s="15">
        <v>1425481141</v>
      </c>
      <c r="L129" t="b">
        <v>0</v>
      </c>
      <c r="M129">
        <v>4</v>
      </c>
      <c r="N129" t="b">
        <v>0</v>
      </c>
      <c r="O129" t="s">
        <v>8267</v>
      </c>
      <c r="P129" s="5">
        <f t="shared" si="5"/>
        <v>2.375E-2</v>
      </c>
      <c r="Q129" s="5" t="str">
        <f t="shared" si="6"/>
        <v>Not Funded</v>
      </c>
      <c r="R129" s="7">
        <f t="shared" si="7"/>
        <v>47.5</v>
      </c>
      <c r="S129" t="s">
        <v>8309</v>
      </c>
      <c r="T129" t="s">
        <v>8312</v>
      </c>
      <c r="U129" s="17">
        <f t="shared" si="8"/>
        <v>42097.37431712963</v>
      </c>
      <c r="V129" s="17">
        <f t="shared" si="9"/>
        <v>42067.415983796294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tr">
        <f>VLOOKUP(G130,'Country Codes'!C:D,2,FALSE)</f>
        <v>United States</v>
      </c>
      <c r="I130" t="s">
        <v>8246</v>
      </c>
      <c r="J130" s="15">
        <v>1476941293</v>
      </c>
      <c r="K130" s="15">
        <v>1473917293</v>
      </c>
      <c r="L130" t="b">
        <v>0</v>
      </c>
      <c r="M130">
        <v>6</v>
      </c>
      <c r="N130" t="b">
        <v>0</v>
      </c>
      <c r="O130" t="s">
        <v>8267</v>
      </c>
      <c r="P130" s="5">
        <f t="shared" si="5"/>
        <v>1.8669999999999999E-2</v>
      </c>
      <c r="Q130" s="5" t="str">
        <f t="shared" si="6"/>
        <v>Not Funded</v>
      </c>
      <c r="R130" s="7">
        <f t="shared" si="7"/>
        <v>311.16666666666669</v>
      </c>
      <c r="S130" t="s">
        <v>8309</v>
      </c>
      <c r="T130" t="s">
        <v>8312</v>
      </c>
      <c r="U130" s="17">
        <f t="shared" si="8"/>
        <v>42663.019594907404</v>
      </c>
      <c r="V130" s="17">
        <f t="shared" si="9"/>
        <v>42628.019594907404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tr">
        <f>VLOOKUP(G131,'Country Codes'!C:D,2,FALSE)</f>
        <v>United States</v>
      </c>
      <c r="I131" t="s">
        <v>8246</v>
      </c>
      <c r="J131" s="15">
        <v>1414708183</v>
      </c>
      <c r="K131" s="15">
        <v>1409524183</v>
      </c>
      <c r="L131" t="b">
        <v>0</v>
      </c>
      <c r="M131">
        <v>0</v>
      </c>
      <c r="N131" t="b">
        <v>0</v>
      </c>
      <c r="O131" t="s">
        <v>8267</v>
      </c>
      <c r="P131" s="5">
        <f t="shared" ref="P131:P194" si="10">(E131/D131)</f>
        <v>0</v>
      </c>
      <c r="Q131" s="5" t="str">
        <f t="shared" ref="Q131:Q194" si="11">IF(P131&gt;=1,"Funded","Not Funded")</f>
        <v>Not Funded</v>
      </c>
      <c r="R131" s="7" t="e">
        <f t="shared" ref="R131:R194" si="12">(E131/M131)</f>
        <v>#DIV/0!</v>
      </c>
      <c r="S131" t="s">
        <v>8309</v>
      </c>
      <c r="T131" t="s">
        <v>8312</v>
      </c>
      <c r="U131" s="17">
        <f t="shared" ref="U131:U194" si="13">(((J131/60)/60)/24)+DATE(1970,1,1)+(-5/24)</f>
        <v>41942.728969907403</v>
      </c>
      <c r="V131" s="17">
        <f t="shared" ref="V131:V194" si="14">(((K131/60)/60)/24)+DATE(1970,1,1)+(-5/24)</f>
        <v>41882.728969907403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tr">
        <f>VLOOKUP(G132,'Country Codes'!C:D,2,FALSE)</f>
        <v>United Kingdom</v>
      </c>
      <c r="I132" t="s">
        <v>8247</v>
      </c>
      <c r="J132" s="15">
        <v>1402949760</v>
      </c>
      <c r="K132" s="15">
        <v>1400536692</v>
      </c>
      <c r="L132" t="b">
        <v>0</v>
      </c>
      <c r="M132">
        <v>0</v>
      </c>
      <c r="N132" t="b">
        <v>0</v>
      </c>
      <c r="O132" t="s">
        <v>8267</v>
      </c>
      <c r="P132" s="5">
        <f t="shared" si="10"/>
        <v>0</v>
      </c>
      <c r="Q132" s="5" t="str">
        <f t="shared" si="11"/>
        <v>Not Funded</v>
      </c>
      <c r="R132" s="7" t="e">
        <f t="shared" si="12"/>
        <v>#DIV/0!</v>
      </c>
      <c r="S132" t="s">
        <v>8309</v>
      </c>
      <c r="T132" t="s">
        <v>8312</v>
      </c>
      <c r="U132" s="17">
        <f t="shared" si="13"/>
        <v>41806.636111111111</v>
      </c>
      <c r="V132" s="17">
        <f t="shared" si="14"/>
        <v>41778.707083333327</v>
      </c>
    </row>
    <row r="133" spans="1:22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tr">
        <f>VLOOKUP(G133,'Country Codes'!C:D,2,FALSE)</f>
        <v>United States</v>
      </c>
      <c r="I133" t="s">
        <v>8246</v>
      </c>
      <c r="J133" s="15">
        <v>1467763200</v>
      </c>
      <c r="K133" s="15">
        <v>1466453161</v>
      </c>
      <c r="L133" t="b">
        <v>0</v>
      </c>
      <c r="M133">
        <v>0</v>
      </c>
      <c r="N133" t="b">
        <v>0</v>
      </c>
      <c r="O133" t="s">
        <v>8267</v>
      </c>
      <c r="P133" s="5">
        <f t="shared" si="10"/>
        <v>0</v>
      </c>
      <c r="Q133" s="5" t="str">
        <f t="shared" si="11"/>
        <v>Not Funded</v>
      </c>
      <c r="R133" s="7" t="e">
        <f t="shared" si="12"/>
        <v>#DIV/0!</v>
      </c>
      <c r="S133" t="s">
        <v>8309</v>
      </c>
      <c r="T133" t="s">
        <v>8312</v>
      </c>
      <c r="U133" s="17">
        <f t="shared" si="13"/>
        <v>42556.791666666664</v>
      </c>
      <c r="V133" s="17">
        <f t="shared" si="14"/>
        <v>42541.629178240742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tr">
        <f>VLOOKUP(G134,'Country Codes'!C:D,2,FALSE)</f>
        <v>United States</v>
      </c>
      <c r="I134" t="s">
        <v>8246</v>
      </c>
      <c r="J134" s="15">
        <v>1415392207</v>
      </c>
      <c r="K134" s="15">
        <v>1411500607</v>
      </c>
      <c r="L134" t="b">
        <v>0</v>
      </c>
      <c r="M134">
        <v>81</v>
      </c>
      <c r="N134" t="b">
        <v>0</v>
      </c>
      <c r="O134" t="s">
        <v>8267</v>
      </c>
      <c r="P134" s="5">
        <f t="shared" si="10"/>
        <v>9.5687499999999995E-2</v>
      </c>
      <c r="Q134" s="5" t="str">
        <f t="shared" si="11"/>
        <v>Not Funded</v>
      </c>
      <c r="R134" s="7">
        <f t="shared" si="12"/>
        <v>94.506172839506178</v>
      </c>
      <c r="S134" t="s">
        <v>8309</v>
      </c>
      <c r="T134" t="s">
        <v>8312</v>
      </c>
      <c r="U134" s="17">
        <f t="shared" si="13"/>
        <v>41950.645914351851</v>
      </c>
      <c r="V134" s="17">
        <f t="shared" si="14"/>
        <v>41905.60424768518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tr">
        <f>VLOOKUP(G135,'Country Codes'!C:D,2,FALSE)</f>
        <v>United States</v>
      </c>
      <c r="I135" t="s">
        <v>8246</v>
      </c>
      <c r="J135" s="15">
        <v>1464715860</v>
      </c>
      <c r="K135" s="15">
        <v>1462130584</v>
      </c>
      <c r="L135" t="b">
        <v>0</v>
      </c>
      <c r="M135">
        <v>0</v>
      </c>
      <c r="N135" t="b">
        <v>0</v>
      </c>
      <c r="O135" t="s">
        <v>8267</v>
      </c>
      <c r="P135" s="5">
        <f t="shared" si="10"/>
        <v>0</v>
      </c>
      <c r="Q135" s="5" t="str">
        <f t="shared" si="11"/>
        <v>Not Funded</v>
      </c>
      <c r="R135" s="7" t="e">
        <f t="shared" si="12"/>
        <v>#DIV/0!</v>
      </c>
      <c r="S135" t="s">
        <v>8309</v>
      </c>
      <c r="T135" t="s">
        <v>8312</v>
      </c>
      <c r="U135" s="17">
        <f t="shared" si="13"/>
        <v>42521.521527777775</v>
      </c>
      <c r="V135" s="17">
        <f t="shared" si="14"/>
        <v>42491.599351851844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tr">
        <f>VLOOKUP(G136,'Country Codes'!C:D,2,FALSE)</f>
        <v>United States</v>
      </c>
      <c r="I136" t="s">
        <v>8246</v>
      </c>
      <c r="J136" s="15">
        <v>1441386000</v>
      </c>
      <c r="K136" s="15">
        <v>1438811418</v>
      </c>
      <c r="L136" t="b">
        <v>0</v>
      </c>
      <c r="M136">
        <v>0</v>
      </c>
      <c r="N136" t="b">
        <v>0</v>
      </c>
      <c r="O136" t="s">
        <v>8267</v>
      </c>
      <c r="P136" s="5">
        <f t="shared" si="10"/>
        <v>0</v>
      </c>
      <c r="Q136" s="5" t="str">
        <f t="shared" si="11"/>
        <v>Not Funded</v>
      </c>
      <c r="R136" s="7" t="e">
        <f t="shared" si="12"/>
        <v>#DIV/0!</v>
      </c>
      <c r="S136" t="s">
        <v>8309</v>
      </c>
      <c r="T136" t="s">
        <v>8312</v>
      </c>
      <c r="U136" s="17">
        <f t="shared" si="13"/>
        <v>42251.499999999993</v>
      </c>
      <c r="V136" s="17">
        <f t="shared" si="14"/>
        <v>42221.701597222222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tr">
        <f>VLOOKUP(G137,'Country Codes'!C:D,2,FALSE)</f>
        <v>United States</v>
      </c>
      <c r="I137" t="s">
        <v>8246</v>
      </c>
      <c r="J137" s="15">
        <v>1404241200</v>
      </c>
      <c r="K137" s="15">
        <v>1401354597</v>
      </c>
      <c r="L137" t="b">
        <v>0</v>
      </c>
      <c r="M137">
        <v>5</v>
      </c>
      <c r="N137" t="b">
        <v>0</v>
      </c>
      <c r="O137" t="s">
        <v>8267</v>
      </c>
      <c r="P137" s="5">
        <f t="shared" si="10"/>
        <v>0.13433333333333333</v>
      </c>
      <c r="Q137" s="5" t="str">
        <f t="shared" si="11"/>
        <v>Not Funded</v>
      </c>
      <c r="R137" s="7">
        <f t="shared" si="12"/>
        <v>80.599999999999994</v>
      </c>
      <c r="S137" t="s">
        <v>8309</v>
      </c>
      <c r="T137" t="s">
        <v>8312</v>
      </c>
      <c r="U137" s="17">
        <f t="shared" si="13"/>
        <v>41821.583333333328</v>
      </c>
      <c r="V137" s="17">
        <f t="shared" si="14"/>
        <v>41788.173576388886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tr">
        <f>VLOOKUP(G138,'Country Codes'!C:D,2,FALSE)</f>
        <v>United States</v>
      </c>
      <c r="I138" t="s">
        <v>8246</v>
      </c>
      <c r="J138" s="15">
        <v>1431771360</v>
      </c>
      <c r="K138" s="15">
        <v>1427968234</v>
      </c>
      <c r="L138" t="b">
        <v>0</v>
      </c>
      <c r="M138">
        <v>0</v>
      </c>
      <c r="N138" t="b">
        <v>0</v>
      </c>
      <c r="O138" t="s">
        <v>8267</v>
      </c>
      <c r="P138" s="5">
        <f t="shared" si="10"/>
        <v>0</v>
      </c>
      <c r="Q138" s="5" t="str">
        <f t="shared" si="11"/>
        <v>Not Funded</v>
      </c>
      <c r="R138" s="7" t="e">
        <f t="shared" si="12"/>
        <v>#DIV/0!</v>
      </c>
      <c r="S138" t="s">
        <v>8309</v>
      </c>
      <c r="T138" t="s">
        <v>8312</v>
      </c>
      <c r="U138" s="17">
        <f t="shared" si="13"/>
        <v>42140.219444444439</v>
      </c>
      <c r="V138" s="17">
        <f t="shared" si="14"/>
        <v>42096.201782407406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tr">
        <f>VLOOKUP(G139,'Country Codes'!C:D,2,FALSE)</f>
        <v>Denmark</v>
      </c>
      <c r="I139" t="s">
        <v>8253</v>
      </c>
      <c r="J139" s="15">
        <v>1444657593</v>
      </c>
      <c r="K139" s="15">
        <v>1440337593</v>
      </c>
      <c r="L139" t="b">
        <v>0</v>
      </c>
      <c r="M139">
        <v>0</v>
      </c>
      <c r="N139" t="b">
        <v>0</v>
      </c>
      <c r="O139" t="s">
        <v>8267</v>
      </c>
      <c r="P139" s="5">
        <f t="shared" si="10"/>
        <v>0</v>
      </c>
      <c r="Q139" s="5" t="str">
        <f t="shared" si="11"/>
        <v>Not Funded</v>
      </c>
      <c r="R139" s="7" t="e">
        <f t="shared" si="12"/>
        <v>#DIV/0!</v>
      </c>
      <c r="S139" t="s">
        <v>8309</v>
      </c>
      <c r="T139" t="s">
        <v>8312</v>
      </c>
      <c r="U139" s="17">
        <f t="shared" si="13"/>
        <v>42289.365659722222</v>
      </c>
      <c r="V139" s="17">
        <f t="shared" si="14"/>
        <v>42239.365659722222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tr">
        <f>VLOOKUP(G140,'Country Codes'!C:D,2,FALSE)</f>
        <v>United States</v>
      </c>
      <c r="I140" t="s">
        <v>8246</v>
      </c>
      <c r="J140" s="15">
        <v>1438405140</v>
      </c>
      <c r="K140" s="15">
        <v>1435731041</v>
      </c>
      <c r="L140" t="b">
        <v>0</v>
      </c>
      <c r="M140">
        <v>58</v>
      </c>
      <c r="N140" t="b">
        <v>0</v>
      </c>
      <c r="O140" t="s">
        <v>8267</v>
      </c>
      <c r="P140" s="5">
        <f t="shared" si="10"/>
        <v>3.1413333333333335E-2</v>
      </c>
      <c r="Q140" s="5" t="str">
        <f t="shared" si="11"/>
        <v>Not Funded</v>
      </c>
      <c r="R140" s="7">
        <f t="shared" si="12"/>
        <v>81.241379310344826</v>
      </c>
      <c r="S140" t="s">
        <v>8309</v>
      </c>
      <c r="T140" t="s">
        <v>8312</v>
      </c>
      <c r="U140" s="17">
        <f t="shared" si="13"/>
        <v>42216.999305555553</v>
      </c>
      <c r="V140" s="17">
        <f t="shared" si="14"/>
        <v>42186.049085648141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tr">
        <f>VLOOKUP(G141,'Country Codes'!C:D,2,FALSE)</f>
        <v>United States</v>
      </c>
      <c r="I141" t="s">
        <v>8246</v>
      </c>
      <c r="J141" s="15">
        <v>1436738772</v>
      </c>
      <c r="K141" s="15">
        <v>1435874772</v>
      </c>
      <c r="L141" t="b">
        <v>0</v>
      </c>
      <c r="M141">
        <v>1</v>
      </c>
      <c r="N141" t="b">
        <v>0</v>
      </c>
      <c r="O141" t="s">
        <v>8267</v>
      </c>
      <c r="P141" s="5">
        <f t="shared" si="10"/>
        <v>1</v>
      </c>
      <c r="Q141" s="5" t="str">
        <f t="shared" si="11"/>
        <v>Funded</v>
      </c>
      <c r="R141" s="7">
        <f t="shared" si="12"/>
        <v>500</v>
      </c>
      <c r="S141" t="s">
        <v>8309</v>
      </c>
      <c r="T141" t="s">
        <v>8312</v>
      </c>
      <c r="U141" s="17">
        <f t="shared" si="13"/>
        <v>42197.712638888886</v>
      </c>
      <c r="V141" s="17">
        <f t="shared" si="14"/>
        <v>42187.712638888886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tr">
        <f>VLOOKUP(G142,'Country Codes'!C:D,2,FALSE)</f>
        <v>United States</v>
      </c>
      <c r="I142" t="s">
        <v>8246</v>
      </c>
      <c r="J142" s="15">
        <v>1426823132</v>
      </c>
      <c r="K142" s="15">
        <v>1424234732</v>
      </c>
      <c r="L142" t="b">
        <v>0</v>
      </c>
      <c r="M142">
        <v>0</v>
      </c>
      <c r="N142" t="b">
        <v>0</v>
      </c>
      <c r="O142" t="s">
        <v>8267</v>
      </c>
      <c r="P142" s="5">
        <f t="shared" si="10"/>
        <v>0</v>
      </c>
      <c r="Q142" s="5" t="str">
        <f t="shared" si="11"/>
        <v>Not Funded</v>
      </c>
      <c r="R142" s="7" t="e">
        <f t="shared" si="12"/>
        <v>#DIV/0!</v>
      </c>
      <c r="S142" t="s">
        <v>8309</v>
      </c>
      <c r="T142" t="s">
        <v>8312</v>
      </c>
      <c r="U142" s="17">
        <f t="shared" si="13"/>
        <v>42082.948287037034</v>
      </c>
      <c r="V142" s="17">
        <f t="shared" si="14"/>
        <v>42052.989953703705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tr">
        <f>VLOOKUP(G143,'Country Codes'!C:D,2,FALSE)</f>
        <v>United States</v>
      </c>
      <c r="I143" t="s">
        <v>8246</v>
      </c>
      <c r="J143" s="15">
        <v>1433043623</v>
      </c>
      <c r="K143" s="15">
        <v>1429155623</v>
      </c>
      <c r="L143" t="b">
        <v>0</v>
      </c>
      <c r="M143">
        <v>28</v>
      </c>
      <c r="N143" t="b">
        <v>0</v>
      </c>
      <c r="O143" t="s">
        <v>8267</v>
      </c>
      <c r="P143" s="5">
        <f t="shared" si="10"/>
        <v>0.10775</v>
      </c>
      <c r="Q143" s="5" t="str">
        <f t="shared" si="11"/>
        <v>Not Funded</v>
      </c>
      <c r="R143" s="7">
        <f t="shared" si="12"/>
        <v>46.178571428571431</v>
      </c>
      <c r="S143" t="s">
        <v>8309</v>
      </c>
      <c r="T143" t="s">
        <v>8312</v>
      </c>
      <c r="U143" s="17">
        <f t="shared" si="13"/>
        <v>42154.944710648146</v>
      </c>
      <c r="V143" s="17">
        <f t="shared" si="14"/>
        <v>42109.944710648146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tr">
        <f>VLOOKUP(G144,'Country Codes'!C:D,2,FALSE)</f>
        <v>United States</v>
      </c>
      <c r="I144" t="s">
        <v>8246</v>
      </c>
      <c r="J144" s="15">
        <v>1416176778</v>
      </c>
      <c r="K144" s="15">
        <v>1414358778</v>
      </c>
      <c r="L144" t="b">
        <v>0</v>
      </c>
      <c r="M144">
        <v>1</v>
      </c>
      <c r="N144" t="b">
        <v>0</v>
      </c>
      <c r="O144" t="s">
        <v>8267</v>
      </c>
      <c r="P144" s="5">
        <f t="shared" si="10"/>
        <v>3.3333333333333335E-3</v>
      </c>
      <c r="Q144" s="5" t="str">
        <f t="shared" si="11"/>
        <v>Not Funded</v>
      </c>
      <c r="R144" s="7">
        <f t="shared" si="12"/>
        <v>10</v>
      </c>
      <c r="S144" t="s">
        <v>8309</v>
      </c>
      <c r="T144" t="s">
        <v>8312</v>
      </c>
      <c r="U144" s="17">
        <f t="shared" si="13"/>
        <v>41959.726597222216</v>
      </c>
      <c r="V144" s="17">
        <f t="shared" si="14"/>
        <v>41938.684930555552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tr">
        <f>VLOOKUP(G145,'Country Codes'!C:D,2,FALSE)</f>
        <v>Australia</v>
      </c>
      <c r="I145" t="s">
        <v>8248</v>
      </c>
      <c r="J145" s="15">
        <v>1472882100</v>
      </c>
      <c r="K145" s="15">
        <v>1467941542</v>
      </c>
      <c r="L145" t="b">
        <v>0</v>
      </c>
      <c r="M145">
        <v>0</v>
      </c>
      <c r="N145" t="b">
        <v>0</v>
      </c>
      <c r="O145" t="s">
        <v>8267</v>
      </c>
      <c r="P145" s="5">
        <f t="shared" si="10"/>
        <v>0</v>
      </c>
      <c r="Q145" s="5" t="str">
        <f t="shared" si="11"/>
        <v>Not Funded</v>
      </c>
      <c r="R145" s="7" t="e">
        <f t="shared" si="12"/>
        <v>#DIV/0!</v>
      </c>
      <c r="S145" t="s">
        <v>8309</v>
      </c>
      <c r="T145" t="s">
        <v>8312</v>
      </c>
      <c r="U145" s="17">
        <f t="shared" si="13"/>
        <v>42616.038194444445</v>
      </c>
      <c r="V145" s="17">
        <f t="shared" si="14"/>
        <v>42558.855810185189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tr">
        <f>VLOOKUP(G146,'Country Codes'!C:D,2,FALSE)</f>
        <v>Canada</v>
      </c>
      <c r="I146" t="s">
        <v>8251</v>
      </c>
      <c r="J146" s="15">
        <v>1428945472</v>
      </c>
      <c r="K146" s="15">
        <v>1423765072</v>
      </c>
      <c r="L146" t="b">
        <v>0</v>
      </c>
      <c r="M146">
        <v>37</v>
      </c>
      <c r="N146" t="b">
        <v>0</v>
      </c>
      <c r="O146" t="s">
        <v>8267</v>
      </c>
      <c r="P146" s="5">
        <f t="shared" si="10"/>
        <v>0.27600000000000002</v>
      </c>
      <c r="Q146" s="5" t="str">
        <f t="shared" si="11"/>
        <v>Not Funded</v>
      </c>
      <c r="R146" s="7">
        <f t="shared" si="12"/>
        <v>55.945945945945944</v>
      </c>
      <c r="S146" t="s">
        <v>8309</v>
      </c>
      <c r="T146" t="s">
        <v>8312</v>
      </c>
      <c r="U146" s="17">
        <f t="shared" si="13"/>
        <v>42107.512407407405</v>
      </c>
      <c r="V146" s="17">
        <f t="shared" si="14"/>
        <v>42047.554074074076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tr">
        <f>VLOOKUP(G147,'Country Codes'!C:D,2,FALSE)</f>
        <v>United States</v>
      </c>
      <c r="I147" t="s">
        <v>8246</v>
      </c>
      <c r="J147" s="15">
        <v>1439298052</v>
      </c>
      <c r="K147" s="15">
        <v>1436965252</v>
      </c>
      <c r="L147" t="b">
        <v>0</v>
      </c>
      <c r="M147">
        <v>9</v>
      </c>
      <c r="N147" t="b">
        <v>0</v>
      </c>
      <c r="O147" t="s">
        <v>8267</v>
      </c>
      <c r="P147" s="5">
        <f t="shared" si="10"/>
        <v>7.5111111111111115E-2</v>
      </c>
      <c r="Q147" s="5" t="str">
        <f t="shared" si="11"/>
        <v>Not Funded</v>
      </c>
      <c r="R147" s="7">
        <f t="shared" si="12"/>
        <v>37.555555555555557</v>
      </c>
      <c r="S147" t="s">
        <v>8309</v>
      </c>
      <c r="T147" t="s">
        <v>8312</v>
      </c>
      <c r="U147" s="17">
        <f t="shared" si="13"/>
        <v>42227.333935185183</v>
      </c>
      <c r="V147" s="17">
        <f t="shared" si="14"/>
        <v>42200.333935185183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tr">
        <f>VLOOKUP(G148,'Country Codes'!C:D,2,FALSE)</f>
        <v>United States</v>
      </c>
      <c r="I148" t="s">
        <v>8246</v>
      </c>
      <c r="J148" s="15">
        <v>1484698998</v>
      </c>
      <c r="K148" s="15">
        <v>1479514998</v>
      </c>
      <c r="L148" t="b">
        <v>0</v>
      </c>
      <c r="M148">
        <v>3</v>
      </c>
      <c r="N148" t="b">
        <v>0</v>
      </c>
      <c r="O148" t="s">
        <v>8267</v>
      </c>
      <c r="P148" s="5">
        <f t="shared" si="10"/>
        <v>5.7499999999999999E-3</v>
      </c>
      <c r="Q148" s="5" t="str">
        <f t="shared" si="11"/>
        <v>Not Funded</v>
      </c>
      <c r="R148" s="7">
        <f t="shared" si="12"/>
        <v>38.333333333333336</v>
      </c>
      <c r="S148" t="s">
        <v>8309</v>
      </c>
      <c r="T148" t="s">
        <v>8312</v>
      </c>
      <c r="U148" s="17">
        <f t="shared" si="13"/>
        <v>42752.807847222219</v>
      </c>
      <c r="V148" s="17">
        <f t="shared" si="14"/>
        <v>42692.807847222219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tr">
        <f>VLOOKUP(G149,'Country Codes'!C:D,2,FALSE)</f>
        <v>United Kingdom</v>
      </c>
      <c r="I149" t="s">
        <v>8247</v>
      </c>
      <c r="J149" s="15">
        <v>1420741080</v>
      </c>
      <c r="K149" s="15">
        <v>1417026340</v>
      </c>
      <c r="L149" t="b">
        <v>0</v>
      </c>
      <c r="M149">
        <v>0</v>
      </c>
      <c r="N149" t="b">
        <v>0</v>
      </c>
      <c r="O149" t="s">
        <v>8267</v>
      </c>
      <c r="P149" s="5">
        <f t="shared" si="10"/>
        <v>0</v>
      </c>
      <c r="Q149" s="5" t="str">
        <f t="shared" si="11"/>
        <v>Not Funded</v>
      </c>
      <c r="R149" s="7" t="e">
        <f t="shared" si="12"/>
        <v>#DIV/0!</v>
      </c>
      <c r="S149" t="s">
        <v>8309</v>
      </c>
      <c r="T149" t="s">
        <v>8312</v>
      </c>
      <c r="U149" s="17">
        <f t="shared" si="13"/>
        <v>42012.554166666661</v>
      </c>
      <c r="V149" s="17">
        <f t="shared" si="14"/>
        <v>41969.559490740743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tr">
        <f>VLOOKUP(G150,'Country Codes'!C:D,2,FALSE)</f>
        <v>United States</v>
      </c>
      <c r="I150" t="s">
        <v>8246</v>
      </c>
      <c r="J150" s="15">
        <v>1456555536</v>
      </c>
      <c r="K150" s="15">
        <v>1453963536</v>
      </c>
      <c r="L150" t="b">
        <v>0</v>
      </c>
      <c r="M150">
        <v>2</v>
      </c>
      <c r="N150" t="b">
        <v>0</v>
      </c>
      <c r="O150" t="s">
        <v>8267</v>
      </c>
      <c r="P150" s="5">
        <f t="shared" si="10"/>
        <v>8.0000000000000004E-4</v>
      </c>
      <c r="Q150" s="5" t="str">
        <f t="shared" si="11"/>
        <v>Not Funded</v>
      </c>
      <c r="R150" s="7">
        <f t="shared" si="12"/>
        <v>20</v>
      </c>
      <c r="S150" t="s">
        <v>8309</v>
      </c>
      <c r="T150" t="s">
        <v>8312</v>
      </c>
      <c r="U150" s="17">
        <f t="shared" si="13"/>
        <v>42427.073333333326</v>
      </c>
      <c r="V150" s="17">
        <f t="shared" si="14"/>
        <v>42397.073333333326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tr">
        <f>VLOOKUP(G151,'Country Codes'!C:D,2,FALSE)</f>
        <v>United States</v>
      </c>
      <c r="I151" t="s">
        <v>8246</v>
      </c>
      <c r="J151" s="15">
        <v>1419494400</v>
      </c>
      <c r="K151" s="15">
        <v>1416888470</v>
      </c>
      <c r="L151" t="b">
        <v>0</v>
      </c>
      <c r="M151">
        <v>6</v>
      </c>
      <c r="N151" t="b">
        <v>0</v>
      </c>
      <c r="O151" t="s">
        <v>8267</v>
      </c>
      <c r="P151" s="5">
        <f t="shared" si="10"/>
        <v>9.1999999999999998E-3</v>
      </c>
      <c r="Q151" s="5" t="str">
        <f t="shared" si="11"/>
        <v>Not Funded</v>
      </c>
      <c r="R151" s="7">
        <f t="shared" si="12"/>
        <v>15.333333333333334</v>
      </c>
      <c r="S151" t="s">
        <v>8309</v>
      </c>
      <c r="T151" t="s">
        <v>8312</v>
      </c>
      <c r="U151" s="17">
        <f t="shared" si="13"/>
        <v>41998.124999999993</v>
      </c>
      <c r="V151" s="17">
        <f t="shared" si="14"/>
        <v>41967.963773148142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tr">
        <f>VLOOKUP(G152,'Country Codes'!C:D,2,FALSE)</f>
        <v>United States</v>
      </c>
      <c r="I152" t="s">
        <v>8246</v>
      </c>
      <c r="J152" s="15">
        <v>1432612382</v>
      </c>
      <c r="K152" s="15">
        <v>1427428382</v>
      </c>
      <c r="L152" t="b">
        <v>0</v>
      </c>
      <c r="M152">
        <v>67</v>
      </c>
      <c r="N152" t="b">
        <v>0</v>
      </c>
      <c r="O152" t="s">
        <v>8267</v>
      </c>
      <c r="P152" s="5">
        <f t="shared" si="10"/>
        <v>0.23163076923076922</v>
      </c>
      <c r="Q152" s="5" t="str">
        <f t="shared" si="11"/>
        <v>Not Funded</v>
      </c>
      <c r="R152" s="7">
        <f t="shared" si="12"/>
        <v>449.43283582089555</v>
      </c>
      <c r="S152" t="s">
        <v>8309</v>
      </c>
      <c r="T152" t="s">
        <v>8312</v>
      </c>
      <c r="U152" s="17">
        <f t="shared" si="13"/>
        <v>42149.95349537037</v>
      </c>
      <c r="V152" s="17">
        <f t="shared" si="14"/>
        <v>42089.95349537037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tr">
        <f>VLOOKUP(G153,'Country Codes'!C:D,2,FALSE)</f>
        <v>Australia</v>
      </c>
      <c r="I153" t="s">
        <v>8248</v>
      </c>
      <c r="J153" s="15">
        <v>1434633191</v>
      </c>
      <c r="K153" s="15">
        <v>1429449191</v>
      </c>
      <c r="L153" t="b">
        <v>0</v>
      </c>
      <c r="M153">
        <v>5</v>
      </c>
      <c r="N153" t="b">
        <v>0</v>
      </c>
      <c r="O153" t="s">
        <v>8267</v>
      </c>
      <c r="P153" s="5">
        <f t="shared" si="10"/>
        <v>5.5999999999999995E-4</v>
      </c>
      <c r="Q153" s="5" t="str">
        <f t="shared" si="11"/>
        <v>Not Funded</v>
      </c>
      <c r="R153" s="7">
        <f t="shared" si="12"/>
        <v>28</v>
      </c>
      <c r="S153" t="s">
        <v>8309</v>
      </c>
      <c r="T153" t="s">
        <v>8312</v>
      </c>
      <c r="U153" s="17">
        <f t="shared" si="13"/>
        <v>42173.342488425922</v>
      </c>
      <c r="V153" s="17">
        <f t="shared" si="14"/>
        <v>42113.342488425922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tr">
        <f>VLOOKUP(G154,'Country Codes'!C:D,2,FALSE)</f>
        <v>United States</v>
      </c>
      <c r="I154" t="s">
        <v>8246</v>
      </c>
      <c r="J154" s="15">
        <v>1411437100</v>
      </c>
      <c r="K154" s="15">
        <v>1408845100</v>
      </c>
      <c r="L154" t="b">
        <v>0</v>
      </c>
      <c r="M154">
        <v>2</v>
      </c>
      <c r="N154" t="b">
        <v>0</v>
      </c>
      <c r="O154" t="s">
        <v>8267</v>
      </c>
      <c r="P154" s="5">
        <f t="shared" si="10"/>
        <v>7.8947368421052633E-5</v>
      </c>
      <c r="Q154" s="5" t="str">
        <f t="shared" si="11"/>
        <v>Not Funded</v>
      </c>
      <c r="R154" s="7">
        <f t="shared" si="12"/>
        <v>15</v>
      </c>
      <c r="S154" t="s">
        <v>8309</v>
      </c>
      <c r="T154" t="s">
        <v>8312</v>
      </c>
      <c r="U154" s="17">
        <f t="shared" si="13"/>
        <v>41904.869212962964</v>
      </c>
      <c r="V154" s="17">
        <f t="shared" si="14"/>
        <v>41874.869212962964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tr">
        <f>VLOOKUP(G155,'Country Codes'!C:D,2,FALSE)</f>
        <v>United States</v>
      </c>
      <c r="I155" t="s">
        <v>8246</v>
      </c>
      <c r="J155" s="15">
        <v>1417532644</v>
      </c>
      <c r="K155" s="15">
        <v>1413900244</v>
      </c>
      <c r="L155" t="b">
        <v>0</v>
      </c>
      <c r="M155">
        <v>10</v>
      </c>
      <c r="N155" t="b">
        <v>0</v>
      </c>
      <c r="O155" t="s">
        <v>8267</v>
      </c>
      <c r="P155" s="5">
        <f t="shared" si="10"/>
        <v>7.1799999999999998E-3</v>
      </c>
      <c r="Q155" s="5" t="str">
        <f t="shared" si="11"/>
        <v>Not Funded</v>
      </c>
      <c r="R155" s="7">
        <f t="shared" si="12"/>
        <v>35.9</v>
      </c>
      <c r="S155" t="s">
        <v>8309</v>
      </c>
      <c r="T155" t="s">
        <v>8312</v>
      </c>
      <c r="U155" s="17">
        <f t="shared" si="13"/>
        <v>41975.419490740744</v>
      </c>
      <c r="V155" s="17">
        <f t="shared" si="14"/>
        <v>41933.377824074072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tr">
        <f>VLOOKUP(G156,'Country Codes'!C:D,2,FALSE)</f>
        <v>United States</v>
      </c>
      <c r="I156" t="s">
        <v>8246</v>
      </c>
      <c r="J156" s="15">
        <v>1433336895</v>
      </c>
      <c r="K156" s="15">
        <v>1429621695</v>
      </c>
      <c r="L156" t="b">
        <v>0</v>
      </c>
      <c r="M156">
        <v>3</v>
      </c>
      <c r="N156" t="b">
        <v>0</v>
      </c>
      <c r="O156" t="s">
        <v>8267</v>
      </c>
      <c r="P156" s="5">
        <f t="shared" si="10"/>
        <v>2.6666666666666668E-2</v>
      </c>
      <c r="Q156" s="5" t="str">
        <f t="shared" si="11"/>
        <v>Not Funded</v>
      </c>
      <c r="R156" s="7">
        <f t="shared" si="12"/>
        <v>13.333333333333334</v>
      </c>
      <c r="S156" t="s">
        <v>8309</v>
      </c>
      <c r="T156" t="s">
        <v>8312</v>
      </c>
      <c r="U156" s="17">
        <f t="shared" si="13"/>
        <v>42158.339062499996</v>
      </c>
      <c r="V156" s="17">
        <f t="shared" si="14"/>
        <v>42115.339062499996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tr">
        <f>VLOOKUP(G157,'Country Codes'!C:D,2,FALSE)</f>
        <v>United States</v>
      </c>
      <c r="I157" t="s">
        <v>8246</v>
      </c>
      <c r="J157" s="15">
        <v>1437657935</v>
      </c>
      <c r="K157" s="15">
        <v>1434201935</v>
      </c>
      <c r="L157" t="b">
        <v>0</v>
      </c>
      <c r="M157">
        <v>4</v>
      </c>
      <c r="N157" t="b">
        <v>0</v>
      </c>
      <c r="O157" t="s">
        <v>8267</v>
      </c>
      <c r="P157" s="5">
        <f t="shared" si="10"/>
        <v>6.0000000000000002E-5</v>
      </c>
      <c r="Q157" s="5" t="str">
        <f t="shared" si="11"/>
        <v>Not Funded</v>
      </c>
      <c r="R157" s="7">
        <f t="shared" si="12"/>
        <v>20.25</v>
      </c>
      <c r="S157" t="s">
        <v>8309</v>
      </c>
      <c r="T157" t="s">
        <v>8312</v>
      </c>
      <c r="U157" s="17">
        <f t="shared" si="13"/>
        <v>42208.351099537038</v>
      </c>
      <c r="V157" s="17">
        <f t="shared" si="14"/>
        <v>42168.351099537038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tr">
        <f>VLOOKUP(G158,'Country Codes'!C:D,2,FALSE)</f>
        <v>Canada</v>
      </c>
      <c r="I158" t="s">
        <v>8251</v>
      </c>
      <c r="J158" s="15">
        <v>1407034796</v>
      </c>
      <c r="K158" s="15">
        <v>1401850796</v>
      </c>
      <c r="L158" t="b">
        <v>0</v>
      </c>
      <c r="M158">
        <v>15</v>
      </c>
      <c r="N158" t="b">
        <v>0</v>
      </c>
      <c r="O158" t="s">
        <v>8267</v>
      </c>
      <c r="P158" s="5">
        <f t="shared" si="10"/>
        <v>5.0999999999999997E-2</v>
      </c>
      <c r="Q158" s="5" t="str">
        <f t="shared" si="11"/>
        <v>Not Funded</v>
      </c>
      <c r="R158" s="7">
        <f t="shared" si="12"/>
        <v>119</v>
      </c>
      <c r="S158" t="s">
        <v>8309</v>
      </c>
      <c r="T158" t="s">
        <v>8312</v>
      </c>
      <c r="U158" s="17">
        <f t="shared" si="13"/>
        <v>41853.916620370372</v>
      </c>
      <c r="V158" s="17">
        <f t="shared" si="14"/>
        <v>41793.916620370372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tr">
        <f>VLOOKUP(G159,'Country Codes'!C:D,2,FALSE)</f>
        <v>United States</v>
      </c>
      <c r="I159" t="s">
        <v>8246</v>
      </c>
      <c r="J159" s="15">
        <v>1456523572</v>
      </c>
      <c r="K159" s="15">
        <v>1453931572</v>
      </c>
      <c r="L159" t="b">
        <v>0</v>
      </c>
      <c r="M159">
        <v>2</v>
      </c>
      <c r="N159" t="b">
        <v>0</v>
      </c>
      <c r="O159" t="s">
        <v>8267</v>
      </c>
      <c r="P159" s="5">
        <f t="shared" si="10"/>
        <v>2.671118530884808E-3</v>
      </c>
      <c r="Q159" s="5" t="str">
        <f t="shared" si="11"/>
        <v>Not Funded</v>
      </c>
      <c r="R159" s="7">
        <f t="shared" si="12"/>
        <v>4</v>
      </c>
      <c r="S159" t="s">
        <v>8309</v>
      </c>
      <c r="T159" t="s">
        <v>8312</v>
      </c>
      <c r="U159" s="17">
        <f t="shared" si="13"/>
        <v>42426.703379629624</v>
      </c>
      <c r="V159" s="17">
        <f t="shared" si="14"/>
        <v>42396.703379629624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tr">
        <f>VLOOKUP(G160,'Country Codes'!C:D,2,FALSE)</f>
        <v>United States</v>
      </c>
      <c r="I160" t="s">
        <v>8246</v>
      </c>
      <c r="J160" s="15">
        <v>1413942628</v>
      </c>
      <c r="K160" s="15">
        <v>1411350628</v>
      </c>
      <c r="L160" t="b">
        <v>0</v>
      </c>
      <c r="M160">
        <v>0</v>
      </c>
      <c r="N160" t="b">
        <v>0</v>
      </c>
      <c r="O160" t="s">
        <v>8267</v>
      </c>
      <c r="P160" s="5">
        <f t="shared" si="10"/>
        <v>0</v>
      </c>
      <c r="Q160" s="5" t="str">
        <f t="shared" si="11"/>
        <v>Not Funded</v>
      </c>
      <c r="R160" s="7" t="e">
        <f t="shared" si="12"/>
        <v>#DIV/0!</v>
      </c>
      <c r="S160" t="s">
        <v>8309</v>
      </c>
      <c r="T160" t="s">
        <v>8312</v>
      </c>
      <c r="U160" s="17">
        <f t="shared" si="13"/>
        <v>41933.868379629625</v>
      </c>
      <c r="V160" s="17">
        <f t="shared" si="14"/>
        <v>41903.868379629625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tr">
        <f>VLOOKUP(G161,'Country Codes'!C:D,2,FALSE)</f>
        <v>United States</v>
      </c>
      <c r="I161" t="s">
        <v>8246</v>
      </c>
      <c r="J161" s="15">
        <v>1467541545</v>
      </c>
      <c r="K161" s="15">
        <v>1464085545</v>
      </c>
      <c r="L161" t="b">
        <v>0</v>
      </c>
      <c r="M161">
        <v>1</v>
      </c>
      <c r="N161" t="b">
        <v>0</v>
      </c>
      <c r="O161" t="s">
        <v>8267</v>
      </c>
      <c r="P161" s="5">
        <f t="shared" si="10"/>
        <v>2.0000000000000002E-5</v>
      </c>
      <c r="Q161" s="5" t="str">
        <f t="shared" si="11"/>
        <v>Not Funded</v>
      </c>
      <c r="R161" s="7">
        <f t="shared" si="12"/>
        <v>10</v>
      </c>
      <c r="S161" t="s">
        <v>8309</v>
      </c>
      <c r="T161" t="s">
        <v>8312</v>
      </c>
      <c r="U161" s="17">
        <f t="shared" si="13"/>
        <v>42554.226215277777</v>
      </c>
      <c r="V161" s="17">
        <f t="shared" si="14"/>
        <v>42514.226215277777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tr">
        <f>VLOOKUP(G162,'Country Codes'!C:D,2,FALSE)</f>
        <v>United States</v>
      </c>
      <c r="I162" t="s">
        <v>8246</v>
      </c>
      <c r="J162" s="15">
        <v>1439675691</v>
      </c>
      <c r="K162" s="15">
        <v>1434491691</v>
      </c>
      <c r="L162" t="b">
        <v>0</v>
      </c>
      <c r="M162">
        <v>0</v>
      </c>
      <c r="N162" t="b">
        <v>0</v>
      </c>
      <c r="O162" t="s">
        <v>8268</v>
      </c>
      <c r="P162" s="5">
        <f t="shared" si="10"/>
        <v>0</v>
      </c>
      <c r="Q162" s="5" t="str">
        <f t="shared" si="11"/>
        <v>Not Funded</v>
      </c>
      <c r="R162" s="7" t="e">
        <f t="shared" si="12"/>
        <v>#DIV/0!</v>
      </c>
      <c r="S162" t="s">
        <v>8309</v>
      </c>
      <c r="T162" t="s">
        <v>8313</v>
      </c>
      <c r="U162" s="17">
        <f t="shared" si="13"/>
        <v>42231.704756944448</v>
      </c>
      <c r="V162" s="17">
        <f t="shared" si="14"/>
        <v>42171.704756944448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tr">
        <f>VLOOKUP(G163,'Country Codes'!C:D,2,FALSE)</f>
        <v>United States</v>
      </c>
      <c r="I163" t="s">
        <v>8246</v>
      </c>
      <c r="J163" s="15">
        <v>1404318595</v>
      </c>
      <c r="K163" s="15">
        <v>1401726595</v>
      </c>
      <c r="L163" t="b">
        <v>0</v>
      </c>
      <c r="M163">
        <v>1</v>
      </c>
      <c r="N163" t="b">
        <v>0</v>
      </c>
      <c r="O163" t="s">
        <v>8268</v>
      </c>
      <c r="P163" s="5">
        <f t="shared" si="10"/>
        <v>1E-4</v>
      </c>
      <c r="Q163" s="5" t="str">
        <f t="shared" si="11"/>
        <v>Not Funded</v>
      </c>
      <c r="R163" s="7">
        <f t="shared" si="12"/>
        <v>5</v>
      </c>
      <c r="S163" t="s">
        <v>8309</v>
      </c>
      <c r="T163" t="s">
        <v>8313</v>
      </c>
      <c r="U163" s="17">
        <f t="shared" si="13"/>
        <v>41822.479108796295</v>
      </c>
      <c r="V163" s="17">
        <f t="shared" si="14"/>
        <v>41792.479108796295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tr">
        <f>VLOOKUP(G164,'Country Codes'!C:D,2,FALSE)</f>
        <v>United States</v>
      </c>
      <c r="I164" t="s">
        <v>8246</v>
      </c>
      <c r="J164" s="15">
        <v>1408232520</v>
      </c>
      <c r="K164" s="15">
        <v>1405393356</v>
      </c>
      <c r="L164" t="b">
        <v>0</v>
      </c>
      <c r="M164">
        <v>10</v>
      </c>
      <c r="N164" t="b">
        <v>0</v>
      </c>
      <c r="O164" t="s">
        <v>8268</v>
      </c>
      <c r="P164" s="5">
        <f t="shared" si="10"/>
        <v>0.15535714285714286</v>
      </c>
      <c r="Q164" s="5" t="str">
        <f t="shared" si="11"/>
        <v>Not Funded</v>
      </c>
      <c r="R164" s="7">
        <f t="shared" si="12"/>
        <v>43.5</v>
      </c>
      <c r="S164" t="s">
        <v>8309</v>
      </c>
      <c r="T164" t="s">
        <v>8313</v>
      </c>
      <c r="U164" s="17">
        <f t="shared" si="13"/>
        <v>41867.779166666667</v>
      </c>
      <c r="V164" s="17">
        <f t="shared" si="14"/>
        <v>41834.91847222222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tr">
        <f>VLOOKUP(G165,'Country Codes'!C:D,2,FALSE)</f>
        <v>United States</v>
      </c>
      <c r="I165" t="s">
        <v>8246</v>
      </c>
      <c r="J165" s="15">
        <v>1443657600</v>
      </c>
      <c r="K165" s="15">
        <v>1440716654</v>
      </c>
      <c r="L165" t="b">
        <v>0</v>
      </c>
      <c r="M165">
        <v>0</v>
      </c>
      <c r="N165" t="b">
        <v>0</v>
      </c>
      <c r="O165" t="s">
        <v>8268</v>
      </c>
      <c r="P165" s="5">
        <f t="shared" si="10"/>
        <v>0</v>
      </c>
      <c r="Q165" s="5" t="str">
        <f t="shared" si="11"/>
        <v>Not Funded</v>
      </c>
      <c r="R165" s="7" t="e">
        <f t="shared" si="12"/>
        <v>#DIV/0!</v>
      </c>
      <c r="S165" t="s">
        <v>8309</v>
      </c>
      <c r="T165" t="s">
        <v>8313</v>
      </c>
      <c r="U165" s="17">
        <f t="shared" si="13"/>
        <v>42277.791666666664</v>
      </c>
      <c r="V165" s="17">
        <f t="shared" si="14"/>
        <v>42243.752939814811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tr">
        <f>VLOOKUP(G166,'Country Codes'!C:D,2,FALSE)</f>
        <v>United States</v>
      </c>
      <c r="I166" t="s">
        <v>8246</v>
      </c>
      <c r="J166" s="15">
        <v>1411150701</v>
      </c>
      <c r="K166" s="15">
        <v>1405966701</v>
      </c>
      <c r="L166" t="b">
        <v>0</v>
      </c>
      <c r="M166">
        <v>7</v>
      </c>
      <c r="N166" t="b">
        <v>0</v>
      </c>
      <c r="O166" t="s">
        <v>8268</v>
      </c>
      <c r="P166" s="5">
        <f t="shared" si="10"/>
        <v>5.3333333333333332E-3</v>
      </c>
      <c r="Q166" s="5" t="str">
        <f t="shared" si="11"/>
        <v>Not Funded</v>
      </c>
      <c r="R166" s="7">
        <f t="shared" si="12"/>
        <v>91.428571428571431</v>
      </c>
      <c r="S166" t="s">
        <v>8309</v>
      </c>
      <c r="T166" t="s">
        <v>8313</v>
      </c>
      <c r="U166" s="17">
        <f t="shared" si="13"/>
        <v>41901.554409722223</v>
      </c>
      <c r="V166" s="17">
        <f t="shared" si="14"/>
        <v>41841.554409722223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tr">
        <f>VLOOKUP(G167,'Country Codes'!C:D,2,FALSE)</f>
        <v>United Kingdom</v>
      </c>
      <c r="I167" t="s">
        <v>8247</v>
      </c>
      <c r="J167" s="15">
        <v>1452613724</v>
      </c>
      <c r="K167" s="15">
        <v>1450021724</v>
      </c>
      <c r="L167" t="b">
        <v>0</v>
      </c>
      <c r="M167">
        <v>0</v>
      </c>
      <c r="N167" t="b">
        <v>0</v>
      </c>
      <c r="O167" t="s">
        <v>8268</v>
      </c>
      <c r="P167" s="5">
        <f t="shared" si="10"/>
        <v>0</v>
      </c>
      <c r="Q167" s="5" t="str">
        <f t="shared" si="11"/>
        <v>Not Funded</v>
      </c>
      <c r="R167" s="7" t="e">
        <f t="shared" si="12"/>
        <v>#DIV/0!</v>
      </c>
      <c r="S167" t="s">
        <v>8309</v>
      </c>
      <c r="T167" t="s">
        <v>8313</v>
      </c>
      <c r="U167" s="17">
        <f t="shared" si="13"/>
        <v>42381.450509259252</v>
      </c>
      <c r="V167" s="17">
        <f t="shared" si="14"/>
        <v>42351.450509259252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tr">
        <f>VLOOKUP(G168,'Country Codes'!C:D,2,FALSE)</f>
        <v>United States</v>
      </c>
      <c r="I168" t="s">
        <v>8246</v>
      </c>
      <c r="J168" s="15">
        <v>1484531362</v>
      </c>
      <c r="K168" s="15">
        <v>1481939362</v>
      </c>
      <c r="L168" t="b">
        <v>0</v>
      </c>
      <c r="M168">
        <v>1</v>
      </c>
      <c r="N168" t="b">
        <v>0</v>
      </c>
      <c r="O168" t="s">
        <v>8268</v>
      </c>
      <c r="P168" s="5">
        <f t="shared" si="10"/>
        <v>0.6</v>
      </c>
      <c r="Q168" s="5" t="str">
        <f t="shared" si="11"/>
        <v>Not Funded</v>
      </c>
      <c r="R168" s="7">
        <f t="shared" si="12"/>
        <v>3000</v>
      </c>
      <c r="S168" t="s">
        <v>8309</v>
      </c>
      <c r="T168" t="s">
        <v>8313</v>
      </c>
      <c r="U168" s="17">
        <f t="shared" si="13"/>
        <v>42750.867615740739</v>
      </c>
      <c r="V168" s="17">
        <f t="shared" si="14"/>
        <v>42720.867615740739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tr">
        <f>VLOOKUP(G169,'Country Codes'!C:D,2,FALSE)</f>
        <v>United States</v>
      </c>
      <c r="I169" t="s">
        <v>8246</v>
      </c>
      <c r="J169" s="15">
        <v>1438726535</v>
      </c>
      <c r="K169" s="15">
        <v>1433542535</v>
      </c>
      <c r="L169" t="b">
        <v>0</v>
      </c>
      <c r="M169">
        <v>2</v>
      </c>
      <c r="N169" t="b">
        <v>0</v>
      </c>
      <c r="O169" t="s">
        <v>8268</v>
      </c>
      <c r="P169" s="5">
        <f t="shared" si="10"/>
        <v>1E-4</v>
      </c>
      <c r="Q169" s="5" t="str">
        <f t="shared" si="11"/>
        <v>Not Funded</v>
      </c>
      <c r="R169" s="7">
        <f t="shared" si="12"/>
        <v>5.5</v>
      </c>
      <c r="S169" t="s">
        <v>8309</v>
      </c>
      <c r="T169" t="s">
        <v>8313</v>
      </c>
      <c r="U169" s="17">
        <f t="shared" si="13"/>
        <v>42220.719155092585</v>
      </c>
      <c r="V169" s="17">
        <f t="shared" si="14"/>
        <v>42160.719155092585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tr">
        <f>VLOOKUP(G170,'Country Codes'!C:D,2,FALSE)</f>
        <v>United States</v>
      </c>
      <c r="I170" t="s">
        <v>8246</v>
      </c>
      <c r="J170" s="15">
        <v>1426791770</v>
      </c>
      <c r="K170" s="15">
        <v>1424203370</v>
      </c>
      <c r="L170" t="b">
        <v>0</v>
      </c>
      <c r="M170">
        <v>3</v>
      </c>
      <c r="N170" t="b">
        <v>0</v>
      </c>
      <c r="O170" t="s">
        <v>8268</v>
      </c>
      <c r="P170" s="5">
        <f t="shared" si="10"/>
        <v>4.0625000000000001E-2</v>
      </c>
      <c r="Q170" s="5" t="str">
        <f t="shared" si="11"/>
        <v>Not Funded</v>
      </c>
      <c r="R170" s="7">
        <f t="shared" si="12"/>
        <v>108.33333333333333</v>
      </c>
      <c r="S170" t="s">
        <v>8309</v>
      </c>
      <c r="T170" t="s">
        <v>8313</v>
      </c>
      <c r="U170" s="17">
        <f t="shared" si="13"/>
        <v>42082.585300925923</v>
      </c>
      <c r="V170" s="17">
        <f t="shared" si="14"/>
        <v>42052.626967592594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tr">
        <f>VLOOKUP(G171,'Country Codes'!C:D,2,FALSE)</f>
        <v>United Kingdom</v>
      </c>
      <c r="I171" t="s">
        <v>8247</v>
      </c>
      <c r="J171" s="15">
        <v>1413634059</v>
      </c>
      <c r="K171" s="15">
        <v>1411042059</v>
      </c>
      <c r="L171" t="b">
        <v>0</v>
      </c>
      <c r="M171">
        <v>10</v>
      </c>
      <c r="N171" t="b">
        <v>0</v>
      </c>
      <c r="O171" t="s">
        <v>8268</v>
      </c>
      <c r="P171" s="5">
        <f t="shared" si="10"/>
        <v>0.224</v>
      </c>
      <c r="Q171" s="5" t="str">
        <f t="shared" si="11"/>
        <v>Not Funded</v>
      </c>
      <c r="R171" s="7">
        <f t="shared" si="12"/>
        <v>56</v>
      </c>
      <c r="S171" t="s">
        <v>8309</v>
      </c>
      <c r="T171" t="s">
        <v>8313</v>
      </c>
      <c r="U171" s="17">
        <f t="shared" si="13"/>
        <v>41930.296979166662</v>
      </c>
      <c r="V171" s="17">
        <f t="shared" si="14"/>
        <v>41900.296979166662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tr">
        <f>VLOOKUP(G172,'Country Codes'!C:D,2,FALSE)</f>
        <v>United States</v>
      </c>
      <c r="I172" t="s">
        <v>8246</v>
      </c>
      <c r="J172" s="15">
        <v>1440912480</v>
      </c>
      <c r="K172" s="15">
        <v>1438385283</v>
      </c>
      <c r="L172" t="b">
        <v>0</v>
      </c>
      <c r="M172">
        <v>10</v>
      </c>
      <c r="N172" t="b">
        <v>0</v>
      </c>
      <c r="O172" t="s">
        <v>8268</v>
      </c>
      <c r="P172" s="5">
        <f t="shared" si="10"/>
        <v>3.2500000000000001E-2</v>
      </c>
      <c r="Q172" s="5" t="str">
        <f t="shared" si="11"/>
        <v>Not Funded</v>
      </c>
      <c r="R172" s="7">
        <f t="shared" si="12"/>
        <v>32.5</v>
      </c>
      <c r="S172" t="s">
        <v>8309</v>
      </c>
      <c r="T172" t="s">
        <v>8313</v>
      </c>
      <c r="U172" s="17">
        <f t="shared" si="13"/>
        <v>42246.019444444442</v>
      </c>
      <c r="V172" s="17">
        <f t="shared" si="14"/>
        <v>42216.769479166665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tr">
        <f>VLOOKUP(G173,'Country Codes'!C:D,2,FALSE)</f>
        <v>United States</v>
      </c>
      <c r="I173" t="s">
        <v>8246</v>
      </c>
      <c r="J173" s="15">
        <v>1470975614</v>
      </c>
      <c r="K173" s="15">
        <v>1465791614</v>
      </c>
      <c r="L173" t="b">
        <v>0</v>
      </c>
      <c r="M173">
        <v>1</v>
      </c>
      <c r="N173" t="b">
        <v>0</v>
      </c>
      <c r="O173" t="s">
        <v>8268</v>
      </c>
      <c r="P173" s="5">
        <f t="shared" si="10"/>
        <v>2.0000000000000002E-5</v>
      </c>
      <c r="Q173" s="5" t="str">
        <f t="shared" si="11"/>
        <v>Not Funded</v>
      </c>
      <c r="R173" s="7">
        <f t="shared" si="12"/>
        <v>1</v>
      </c>
      <c r="S173" t="s">
        <v>8309</v>
      </c>
      <c r="T173" t="s">
        <v>8313</v>
      </c>
      <c r="U173" s="17">
        <f t="shared" si="13"/>
        <v>42593.972384259258</v>
      </c>
      <c r="V173" s="17">
        <f t="shared" si="14"/>
        <v>42533.972384259258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tr">
        <f>VLOOKUP(G174,'Country Codes'!C:D,2,FALSE)</f>
        <v>United States</v>
      </c>
      <c r="I174" t="s">
        <v>8246</v>
      </c>
      <c r="J174" s="15">
        <v>1426753723</v>
      </c>
      <c r="K174" s="15">
        <v>1423733323</v>
      </c>
      <c r="L174" t="b">
        <v>0</v>
      </c>
      <c r="M174">
        <v>0</v>
      </c>
      <c r="N174" t="b">
        <v>0</v>
      </c>
      <c r="O174" t="s">
        <v>8268</v>
      </c>
      <c r="P174" s="5">
        <f t="shared" si="10"/>
        <v>0</v>
      </c>
      <c r="Q174" s="5" t="str">
        <f t="shared" si="11"/>
        <v>Not Funded</v>
      </c>
      <c r="R174" s="7" t="e">
        <f t="shared" si="12"/>
        <v>#DIV/0!</v>
      </c>
      <c r="S174" t="s">
        <v>8309</v>
      </c>
      <c r="T174" t="s">
        <v>8313</v>
      </c>
      <c r="U174" s="17">
        <f t="shared" si="13"/>
        <v>42082.14494212962</v>
      </c>
      <c r="V174" s="17">
        <f t="shared" si="14"/>
        <v>42047.186608796292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tr">
        <f>VLOOKUP(G175,'Country Codes'!C:D,2,FALSE)</f>
        <v>United Kingdom</v>
      </c>
      <c r="I175" t="s">
        <v>8247</v>
      </c>
      <c r="J175" s="15">
        <v>1425131108</v>
      </c>
      <c r="K175" s="15">
        <v>1422539108</v>
      </c>
      <c r="L175" t="b">
        <v>0</v>
      </c>
      <c r="M175">
        <v>0</v>
      </c>
      <c r="N175" t="b">
        <v>0</v>
      </c>
      <c r="O175" t="s">
        <v>8268</v>
      </c>
      <c r="P175" s="5">
        <f t="shared" si="10"/>
        <v>0</v>
      </c>
      <c r="Q175" s="5" t="str">
        <f t="shared" si="11"/>
        <v>Not Funded</v>
      </c>
      <c r="R175" s="7" t="e">
        <f t="shared" si="12"/>
        <v>#DIV/0!</v>
      </c>
      <c r="S175" t="s">
        <v>8309</v>
      </c>
      <c r="T175" t="s">
        <v>8313</v>
      </c>
      <c r="U175" s="17">
        <f t="shared" si="13"/>
        <v>42063.364675925921</v>
      </c>
      <c r="V175" s="17">
        <f t="shared" si="14"/>
        <v>42033.364675925921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tr">
        <f>VLOOKUP(G176,'Country Codes'!C:D,2,FALSE)</f>
        <v>Netherlands</v>
      </c>
      <c r="I176" t="s">
        <v>8249</v>
      </c>
      <c r="J176" s="15">
        <v>1431108776</v>
      </c>
      <c r="K176" s="15">
        <v>1425924776</v>
      </c>
      <c r="L176" t="b">
        <v>0</v>
      </c>
      <c r="M176">
        <v>0</v>
      </c>
      <c r="N176" t="b">
        <v>0</v>
      </c>
      <c r="O176" t="s">
        <v>8268</v>
      </c>
      <c r="P176" s="5">
        <f t="shared" si="10"/>
        <v>0</v>
      </c>
      <c r="Q176" s="5" t="str">
        <f t="shared" si="11"/>
        <v>Not Funded</v>
      </c>
      <c r="R176" s="7" t="e">
        <f t="shared" si="12"/>
        <v>#DIV/0!</v>
      </c>
      <c r="S176" t="s">
        <v>8309</v>
      </c>
      <c r="T176" t="s">
        <v>8313</v>
      </c>
      <c r="U176" s="17">
        <f t="shared" si="13"/>
        <v>42132.55064814815</v>
      </c>
      <c r="V176" s="17">
        <f t="shared" si="14"/>
        <v>42072.55064814815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tr">
        <f>VLOOKUP(G177,'Country Codes'!C:D,2,FALSE)</f>
        <v>United Kingdom</v>
      </c>
      <c r="I177" t="s">
        <v>8247</v>
      </c>
      <c r="J177" s="15">
        <v>1409337611</v>
      </c>
      <c r="K177" s="15">
        <v>1407177611</v>
      </c>
      <c r="L177" t="b">
        <v>0</v>
      </c>
      <c r="M177">
        <v>26</v>
      </c>
      <c r="N177" t="b">
        <v>0</v>
      </c>
      <c r="O177" t="s">
        <v>8268</v>
      </c>
      <c r="P177" s="5">
        <f t="shared" si="10"/>
        <v>6.4850000000000005E-2</v>
      </c>
      <c r="Q177" s="5" t="str">
        <f t="shared" si="11"/>
        <v>Not Funded</v>
      </c>
      <c r="R177" s="7">
        <f t="shared" si="12"/>
        <v>49.884615384615387</v>
      </c>
      <c r="S177" t="s">
        <v>8309</v>
      </c>
      <c r="T177" t="s">
        <v>8313</v>
      </c>
      <c r="U177" s="17">
        <f t="shared" si="13"/>
        <v>41880.569571759253</v>
      </c>
      <c r="V177" s="17">
        <f t="shared" si="14"/>
        <v>41855.569571759253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tr">
        <f>VLOOKUP(G178,'Country Codes'!C:D,2,FALSE)</f>
        <v>United States</v>
      </c>
      <c r="I178" t="s">
        <v>8246</v>
      </c>
      <c r="J178" s="15">
        <v>1438803999</v>
      </c>
      <c r="K178" s="15">
        <v>1436211999</v>
      </c>
      <c r="L178" t="b">
        <v>0</v>
      </c>
      <c r="M178">
        <v>0</v>
      </c>
      <c r="N178" t="b">
        <v>0</v>
      </c>
      <c r="O178" t="s">
        <v>8268</v>
      </c>
      <c r="P178" s="5">
        <f t="shared" si="10"/>
        <v>0</v>
      </c>
      <c r="Q178" s="5" t="str">
        <f t="shared" si="11"/>
        <v>Not Funded</v>
      </c>
      <c r="R178" s="7" t="e">
        <f t="shared" si="12"/>
        <v>#DIV/0!</v>
      </c>
      <c r="S178" t="s">
        <v>8309</v>
      </c>
      <c r="T178" t="s">
        <v>8313</v>
      </c>
      <c r="U178" s="17">
        <f t="shared" si="13"/>
        <v>42221.615729166668</v>
      </c>
      <c r="V178" s="17">
        <f t="shared" si="14"/>
        <v>42191.615729166668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tr">
        <f>VLOOKUP(G179,'Country Codes'!C:D,2,FALSE)</f>
        <v>United States</v>
      </c>
      <c r="I179" t="s">
        <v>8246</v>
      </c>
      <c r="J179" s="15">
        <v>1427155726</v>
      </c>
      <c r="K179" s="15">
        <v>1425690526</v>
      </c>
      <c r="L179" t="b">
        <v>0</v>
      </c>
      <c r="M179">
        <v>7</v>
      </c>
      <c r="N179" t="b">
        <v>0</v>
      </c>
      <c r="O179" t="s">
        <v>8268</v>
      </c>
      <c r="P179" s="5">
        <f t="shared" si="10"/>
        <v>0.4</v>
      </c>
      <c r="Q179" s="5" t="str">
        <f t="shared" si="11"/>
        <v>Not Funded</v>
      </c>
      <c r="R179" s="7">
        <f t="shared" si="12"/>
        <v>25.714285714285715</v>
      </c>
      <c r="S179" t="s">
        <v>8309</v>
      </c>
      <c r="T179" t="s">
        <v>8313</v>
      </c>
      <c r="U179" s="17">
        <f t="shared" si="13"/>
        <v>42086.797754629624</v>
      </c>
      <c r="V179" s="17">
        <f t="shared" si="14"/>
        <v>42069.839421296296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tr">
        <f>VLOOKUP(G180,'Country Codes'!C:D,2,FALSE)</f>
        <v>Spain</v>
      </c>
      <c r="I180" t="s">
        <v>8249</v>
      </c>
      <c r="J180" s="15">
        <v>1448582145</v>
      </c>
      <c r="K180" s="15">
        <v>1445986545</v>
      </c>
      <c r="L180" t="b">
        <v>0</v>
      </c>
      <c r="M180">
        <v>0</v>
      </c>
      <c r="N180" t="b">
        <v>0</v>
      </c>
      <c r="O180" t="s">
        <v>8268</v>
      </c>
      <c r="P180" s="5">
        <f t="shared" si="10"/>
        <v>0</v>
      </c>
      <c r="Q180" s="5" t="str">
        <f t="shared" si="11"/>
        <v>Not Funded</v>
      </c>
      <c r="R180" s="7" t="e">
        <f t="shared" si="12"/>
        <v>#DIV/0!</v>
      </c>
      <c r="S180" t="s">
        <v>8309</v>
      </c>
      <c r="T180" t="s">
        <v>8313</v>
      </c>
      <c r="U180" s="17">
        <f t="shared" si="13"/>
        <v>42334.788715277777</v>
      </c>
      <c r="V180" s="17">
        <f t="shared" si="14"/>
        <v>42304.747048611105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tr">
        <f>VLOOKUP(G181,'Country Codes'!C:D,2,FALSE)</f>
        <v>United States</v>
      </c>
      <c r="I181" t="s">
        <v>8246</v>
      </c>
      <c r="J181" s="15">
        <v>1457056555</v>
      </c>
      <c r="K181" s="15">
        <v>1454464555</v>
      </c>
      <c r="L181" t="b">
        <v>0</v>
      </c>
      <c r="M181">
        <v>2</v>
      </c>
      <c r="N181" t="b">
        <v>0</v>
      </c>
      <c r="O181" t="s">
        <v>8268</v>
      </c>
      <c r="P181" s="5">
        <f t="shared" si="10"/>
        <v>0.2</v>
      </c>
      <c r="Q181" s="5" t="str">
        <f t="shared" si="11"/>
        <v>Not Funded</v>
      </c>
      <c r="R181" s="7">
        <f t="shared" si="12"/>
        <v>100</v>
      </c>
      <c r="S181" t="s">
        <v>8309</v>
      </c>
      <c r="T181" t="s">
        <v>8313</v>
      </c>
      <c r="U181" s="17">
        <f t="shared" si="13"/>
        <v>42432.872164351851</v>
      </c>
      <c r="V181" s="17">
        <f t="shared" si="14"/>
        <v>42402.872164351851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tr">
        <f>VLOOKUP(G182,'Country Codes'!C:D,2,FALSE)</f>
        <v>United Kingdom</v>
      </c>
      <c r="I182" t="s">
        <v>8247</v>
      </c>
      <c r="J182" s="15">
        <v>1428951600</v>
      </c>
      <c r="K182" s="15">
        <v>1425512843</v>
      </c>
      <c r="L182" t="b">
        <v>0</v>
      </c>
      <c r="M182">
        <v>13</v>
      </c>
      <c r="N182" t="b">
        <v>0</v>
      </c>
      <c r="O182" t="s">
        <v>8268</v>
      </c>
      <c r="P182" s="5">
        <f t="shared" si="10"/>
        <v>0.33416666666666667</v>
      </c>
      <c r="Q182" s="5" t="str">
        <f t="shared" si="11"/>
        <v>Not Funded</v>
      </c>
      <c r="R182" s="7">
        <f t="shared" si="12"/>
        <v>30.846153846153847</v>
      </c>
      <c r="S182" t="s">
        <v>8309</v>
      </c>
      <c r="T182" t="s">
        <v>8313</v>
      </c>
      <c r="U182" s="17">
        <f t="shared" si="13"/>
        <v>42107.583333333336</v>
      </c>
      <c r="V182" s="17">
        <f t="shared" si="14"/>
        <v>42067.782905092587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tr">
        <f>VLOOKUP(G183,'Country Codes'!C:D,2,FALSE)</f>
        <v>United Kingdom</v>
      </c>
      <c r="I183" t="s">
        <v>8247</v>
      </c>
      <c r="J183" s="15">
        <v>1434995295</v>
      </c>
      <c r="K183" s="15">
        <v>1432403295</v>
      </c>
      <c r="L183" t="b">
        <v>0</v>
      </c>
      <c r="M183">
        <v>4</v>
      </c>
      <c r="N183" t="b">
        <v>0</v>
      </c>
      <c r="O183" t="s">
        <v>8268</v>
      </c>
      <c r="P183" s="5">
        <f t="shared" si="10"/>
        <v>0.21092608822670172</v>
      </c>
      <c r="Q183" s="5" t="str">
        <f t="shared" si="11"/>
        <v>Not Funded</v>
      </c>
      <c r="R183" s="7">
        <f t="shared" si="12"/>
        <v>180.5</v>
      </c>
      <c r="S183" t="s">
        <v>8309</v>
      </c>
      <c r="T183" t="s">
        <v>8313</v>
      </c>
      <c r="U183" s="17">
        <f t="shared" si="13"/>
        <v>42177.533506944441</v>
      </c>
      <c r="V183" s="17">
        <f t="shared" si="14"/>
        <v>42147.533506944441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tr">
        <f>VLOOKUP(G184,'Country Codes'!C:D,2,FALSE)</f>
        <v>United States</v>
      </c>
      <c r="I184" t="s">
        <v>8246</v>
      </c>
      <c r="J184" s="15">
        <v>1483748232</v>
      </c>
      <c r="K184" s="15">
        <v>1481156232</v>
      </c>
      <c r="L184" t="b">
        <v>0</v>
      </c>
      <c r="M184">
        <v>0</v>
      </c>
      <c r="N184" t="b">
        <v>0</v>
      </c>
      <c r="O184" t="s">
        <v>8268</v>
      </c>
      <c r="P184" s="5">
        <f t="shared" si="10"/>
        <v>0</v>
      </c>
      <c r="Q184" s="5" t="str">
        <f t="shared" si="11"/>
        <v>Not Funded</v>
      </c>
      <c r="R184" s="7" t="e">
        <f t="shared" si="12"/>
        <v>#DIV/0!</v>
      </c>
      <c r="S184" t="s">
        <v>8309</v>
      </c>
      <c r="T184" t="s">
        <v>8313</v>
      </c>
      <c r="U184" s="17">
        <f t="shared" si="13"/>
        <v>42741.803611111107</v>
      </c>
      <c r="V184" s="17">
        <f t="shared" si="14"/>
        <v>42711.803611111107</v>
      </c>
    </row>
    <row r="185" spans="1:22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tr">
        <f>VLOOKUP(G185,'Country Codes'!C:D,2,FALSE)</f>
        <v>United Kingdom</v>
      </c>
      <c r="I185" t="s">
        <v>8247</v>
      </c>
      <c r="J185" s="15">
        <v>1417033610</v>
      </c>
      <c r="K185" s="15">
        <v>1414438010</v>
      </c>
      <c r="L185" t="b">
        <v>0</v>
      </c>
      <c r="M185">
        <v>12</v>
      </c>
      <c r="N185" t="b">
        <v>0</v>
      </c>
      <c r="O185" t="s">
        <v>8268</v>
      </c>
      <c r="P185" s="5">
        <f t="shared" si="10"/>
        <v>0.35855999999999999</v>
      </c>
      <c r="Q185" s="5" t="str">
        <f t="shared" si="11"/>
        <v>Not Funded</v>
      </c>
      <c r="R185" s="7">
        <f t="shared" si="12"/>
        <v>373.5</v>
      </c>
      <c r="S185" t="s">
        <v>8309</v>
      </c>
      <c r="T185" t="s">
        <v>8313</v>
      </c>
      <c r="U185" s="17">
        <f t="shared" si="13"/>
        <v>41969.643634259257</v>
      </c>
      <c r="V185" s="17">
        <f t="shared" si="14"/>
        <v>41939.601967592593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tr">
        <f>VLOOKUP(G186,'Country Codes'!C:D,2,FALSE)</f>
        <v>Canada</v>
      </c>
      <c r="I186" t="s">
        <v>8251</v>
      </c>
      <c r="J186" s="15">
        <v>1409543940</v>
      </c>
      <c r="K186" s="15">
        <v>1404586762</v>
      </c>
      <c r="L186" t="b">
        <v>0</v>
      </c>
      <c r="M186">
        <v>2</v>
      </c>
      <c r="N186" t="b">
        <v>0</v>
      </c>
      <c r="O186" t="s">
        <v>8268</v>
      </c>
      <c r="P186" s="5">
        <f t="shared" si="10"/>
        <v>3.4000000000000002E-2</v>
      </c>
      <c r="Q186" s="5" t="str">
        <f t="shared" si="11"/>
        <v>Not Funded</v>
      </c>
      <c r="R186" s="7">
        <f t="shared" si="12"/>
        <v>25.5</v>
      </c>
      <c r="S186" t="s">
        <v>8309</v>
      </c>
      <c r="T186" t="s">
        <v>8313</v>
      </c>
      <c r="U186" s="17">
        <f t="shared" si="13"/>
        <v>41882.957638888889</v>
      </c>
      <c r="V186" s="17">
        <f t="shared" si="14"/>
        <v>41825.58289351852</v>
      </c>
    </row>
    <row r="187" spans="1:22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tr">
        <f>VLOOKUP(G187,'Country Codes'!C:D,2,FALSE)</f>
        <v>Norway</v>
      </c>
      <c r="I187" t="s">
        <v>8254</v>
      </c>
      <c r="J187" s="15">
        <v>1471557139</v>
      </c>
      <c r="K187" s="15">
        <v>1468965139</v>
      </c>
      <c r="L187" t="b">
        <v>0</v>
      </c>
      <c r="M187">
        <v>10</v>
      </c>
      <c r="N187" t="b">
        <v>0</v>
      </c>
      <c r="O187" t="s">
        <v>8268</v>
      </c>
      <c r="P187" s="5">
        <f t="shared" si="10"/>
        <v>5.5E-2</v>
      </c>
      <c r="Q187" s="5" t="str">
        <f t="shared" si="11"/>
        <v>Not Funded</v>
      </c>
      <c r="R187" s="7">
        <f t="shared" si="12"/>
        <v>220</v>
      </c>
      <c r="S187" t="s">
        <v>8309</v>
      </c>
      <c r="T187" t="s">
        <v>8313</v>
      </c>
      <c r="U187" s="17">
        <f t="shared" si="13"/>
        <v>42600.702997685185</v>
      </c>
      <c r="V187" s="17">
        <f t="shared" si="14"/>
        <v>42570.702997685185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tr">
        <f>VLOOKUP(G188,'Country Codes'!C:D,2,FALSE)</f>
        <v>United States</v>
      </c>
      <c r="I188" t="s">
        <v>8246</v>
      </c>
      <c r="J188" s="15">
        <v>1488571200</v>
      </c>
      <c r="K188" s="15">
        <v>1485977434</v>
      </c>
      <c r="L188" t="b">
        <v>0</v>
      </c>
      <c r="M188">
        <v>0</v>
      </c>
      <c r="N188" t="b">
        <v>0</v>
      </c>
      <c r="O188" t="s">
        <v>8268</v>
      </c>
      <c r="P188" s="5">
        <f t="shared" si="10"/>
        <v>0</v>
      </c>
      <c r="Q188" s="5" t="str">
        <f t="shared" si="11"/>
        <v>Not Funded</v>
      </c>
      <c r="R188" s="7" t="e">
        <f t="shared" si="12"/>
        <v>#DIV/0!</v>
      </c>
      <c r="S188" t="s">
        <v>8309</v>
      </c>
      <c r="T188" t="s">
        <v>8313</v>
      </c>
      <c r="U188" s="17">
        <f t="shared" si="13"/>
        <v>42797.624999999993</v>
      </c>
      <c r="V188" s="17">
        <f t="shared" si="14"/>
        <v>42767.604560185187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tr">
        <f>VLOOKUP(G189,'Country Codes'!C:D,2,FALSE)</f>
        <v>United States</v>
      </c>
      <c r="I189" t="s">
        <v>8246</v>
      </c>
      <c r="J189" s="15">
        <v>1437461940</v>
      </c>
      <c r="K189" s="15">
        <v>1435383457</v>
      </c>
      <c r="L189" t="b">
        <v>0</v>
      </c>
      <c r="M189">
        <v>5</v>
      </c>
      <c r="N189" t="b">
        <v>0</v>
      </c>
      <c r="O189" t="s">
        <v>8268</v>
      </c>
      <c r="P189" s="5">
        <f t="shared" si="10"/>
        <v>0.16</v>
      </c>
      <c r="Q189" s="5" t="str">
        <f t="shared" si="11"/>
        <v>Not Funded</v>
      </c>
      <c r="R189" s="7">
        <f t="shared" si="12"/>
        <v>160</v>
      </c>
      <c r="S189" t="s">
        <v>8309</v>
      </c>
      <c r="T189" t="s">
        <v>8313</v>
      </c>
      <c r="U189" s="17">
        <f t="shared" si="13"/>
        <v>42206.082638888889</v>
      </c>
      <c r="V189" s="17">
        <f t="shared" si="14"/>
        <v>42182.02612268518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tr">
        <f>VLOOKUP(G190,'Country Codes'!C:D,2,FALSE)</f>
        <v>United States</v>
      </c>
      <c r="I190" t="s">
        <v>8246</v>
      </c>
      <c r="J190" s="15">
        <v>1409891015</v>
      </c>
      <c r="K190" s="15">
        <v>1407299015</v>
      </c>
      <c r="L190" t="b">
        <v>0</v>
      </c>
      <c r="M190">
        <v>0</v>
      </c>
      <c r="N190" t="b">
        <v>0</v>
      </c>
      <c r="O190" t="s">
        <v>8268</v>
      </c>
      <c r="P190" s="5">
        <f t="shared" si="10"/>
        <v>0</v>
      </c>
      <c r="Q190" s="5" t="str">
        <f t="shared" si="11"/>
        <v>Not Funded</v>
      </c>
      <c r="R190" s="7" t="e">
        <f t="shared" si="12"/>
        <v>#DIV/0!</v>
      </c>
      <c r="S190" t="s">
        <v>8309</v>
      </c>
      <c r="T190" t="s">
        <v>8313</v>
      </c>
      <c r="U190" s="17">
        <f t="shared" si="13"/>
        <v>41886.974710648145</v>
      </c>
      <c r="V190" s="17">
        <f t="shared" si="14"/>
        <v>41856.974710648145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tr">
        <f>VLOOKUP(G191,'Country Codes'!C:D,2,FALSE)</f>
        <v>United States</v>
      </c>
      <c r="I191" t="s">
        <v>8246</v>
      </c>
      <c r="J191" s="15">
        <v>1472920477</v>
      </c>
      <c r="K191" s="15">
        <v>1467736477</v>
      </c>
      <c r="L191" t="b">
        <v>0</v>
      </c>
      <c r="M191">
        <v>5</v>
      </c>
      <c r="N191" t="b">
        <v>0</v>
      </c>
      <c r="O191" t="s">
        <v>8268</v>
      </c>
      <c r="P191" s="5">
        <f t="shared" si="10"/>
        <v>6.8999999999999997E-4</v>
      </c>
      <c r="Q191" s="5" t="str">
        <f t="shared" si="11"/>
        <v>Not Funded</v>
      </c>
      <c r="R191" s="7">
        <f t="shared" si="12"/>
        <v>69</v>
      </c>
      <c r="S191" t="s">
        <v>8309</v>
      </c>
      <c r="T191" t="s">
        <v>8313</v>
      </c>
      <c r="U191" s="17">
        <f t="shared" si="13"/>
        <v>42616.482372685183</v>
      </c>
      <c r="V191" s="17">
        <f t="shared" si="14"/>
        <v>42556.482372685183</v>
      </c>
    </row>
    <row r="192" spans="1:22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tr">
        <f>VLOOKUP(G192,'Country Codes'!C:D,2,FALSE)</f>
        <v>United States</v>
      </c>
      <c r="I192" t="s">
        <v>8246</v>
      </c>
      <c r="J192" s="15">
        <v>1466091446</v>
      </c>
      <c r="K192" s="15">
        <v>1465227446</v>
      </c>
      <c r="L192" t="b">
        <v>0</v>
      </c>
      <c r="M192">
        <v>1</v>
      </c>
      <c r="N192" t="b">
        <v>0</v>
      </c>
      <c r="O192" t="s">
        <v>8268</v>
      </c>
      <c r="P192" s="5">
        <f t="shared" si="10"/>
        <v>4.1666666666666666E-3</v>
      </c>
      <c r="Q192" s="5" t="str">
        <f t="shared" si="11"/>
        <v>Not Funded</v>
      </c>
      <c r="R192" s="7">
        <f t="shared" si="12"/>
        <v>50</v>
      </c>
      <c r="S192" t="s">
        <v>8309</v>
      </c>
      <c r="T192" t="s">
        <v>8313</v>
      </c>
      <c r="U192" s="17">
        <f t="shared" si="13"/>
        <v>42537.442662037036</v>
      </c>
      <c r="V192" s="17">
        <f t="shared" si="14"/>
        <v>42527.442662037036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tr">
        <f>VLOOKUP(G193,'Country Codes'!C:D,2,FALSE)</f>
        <v>Australia</v>
      </c>
      <c r="I193" t="s">
        <v>8248</v>
      </c>
      <c r="J193" s="15">
        <v>1443782138</v>
      </c>
      <c r="K193" s="15">
        <v>1440326138</v>
      </c>
      <c r="L193" t="b">
        <v>0</v>
      </c>
      <c r="M193">
        <v>3</v>
      </c>
      <c r="N193" t="b">
        <v>0</v>
      </c>
      <c r="O193" t="s">
        <v>8268</v>
      </c>
      <c r="P193" s="5">
        <f t="shared" si="10"/>
        <v>0.05</v>
      </c>
      <c r="Q193" s="5" t="str">
        <f t="shared" si="11"/>
        <v>Not Funded</v>
      </c>
      <c r="R193" s="7">
        <f t="shared" si="12"/>
        <v>83.333333333333329</v>
      </c>
      <c r="S193" t="s">
        <v>8309</v>
      </c>
      <c r="T193" t="s">
        <v>8313</v>
      </c>
      <c r="U193" s="17">
        <f t="shared" si="13"/>
        <v>42279.233078703699</v>
      </c>
      <c r="V193" s="17">
        <f t="shared" si="14"/>
        <v>42239.233078703699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tr">
        <f>VLOOKUP(G194,'Country Codes'!C:D,2,FALSE)</f>
        <v>United States</v>
      </c>
      <c r="I194" t="s">
        <v>8246</v>
      </c>
      <c r="J194" s="15">
        <v>1413572432</v>
      </c>
      <c r="K194" s="15">
        <v>1410980432</v>
      </c>
      <c r="L194" t="b">
        <v>0</v>
      </c>
      <c r="M194">
        <v>3</v>
      </c>
      <c r="N194" t="b">
        <v>0</v>
      </c>
      <c r="O194" t="s">
        <v>8268</v>
      </c>
      <c r="P194" s="5">
        <f t="shared" si="10"/>
        <v>1.7E-5</v>
      </c>
      <c r="Q194" s="5" t="str">
        <f t="shared" si="11"/>
        <v>Not Funded</v>
      </c>
      <c r="R194" s="7">
        <f t="shared" si="12"/>
        <v>5.666666666666667</v>
      </c>
      <c r="S194" t="s">
        <v>8309</v>
      </c>
      <c r="T194" t="s">
        <v>8313</v>
      </c>
      <c r="U194" s="17">
        <f t="shared" si="13"/>
        <v>41929.583703703705</v>
      </c>
      <c r="V194" s="17">
        <f t="shared" si="14"/>
        <v>41899.583703703705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tr">
        <f>VLOOKUP(G195,'Country Codes'!C:D,2,FALSE)</f>
        <v>United Kingdom</v>
      </c>
      <c r="I195" t="s">
        <v>8247</v>
      </c>
      <c r="J195" s="15">
        <v>1417217166</v>
      </c>
      <c r="K195" s="15">
        <v>1412029566</v>
      </c>
      <c r="L195" t="b">
        <v>0</v>
      </c>
      <c r="M195">
        <v>0</v>
      </c>
      <c r="N195" t="b">
        <v>0</v>
      </c>
      <c r="O195" t="s">
        <v>8268</v>
      </c>
      <c r="P195" s="5">
        <f t="shared" ref="P195:P258" si="15">(E195/D195)</f>
        <v>0</v>
      </c>
      <c r="Q195" s="5" t="str">
        <f t="shared" ref="Q195:Q258" si="16">IF(P195&gt;=1,"Funded","Not Funded")</f>
        <v>Not Funded</v>
      </c>
      <c r="R195" s="7" t="e">
        <f t="shared" ref="R195:R258" si="17">(E195/M195)</f>
        <v>#DIV/0!</v>
      </c>
      <c r="S195" t="s">
        <v>8309</v>
      </c>
      <c r="T195" t="s">
        <v>8313</v>
      </c>
      <c r="U195" s="17">
        <f t="shared" ref="U195:U258" si="18">(((J195/60)/60)/24)+DATE(1970,1,1)+(-5/24)</f>
        <v>41971.768124999995</v>
      </c>
      <c r="V195" s="17">
        <f t="shared" ref="V195:V258" si="19">(((K195/60)/60)/24)+DATE(1970,1,1)+(-5/24)</f>
        <v>41911.726458333331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tr">
        <f>VLOOKUP(G196,'Country Codes'!C:D,2,FALSE)</f>
        <v>United Kingdom</v>
      </c>
      <c r="I196" t="s">
        <v>8247</v>
      </c>
      <c r="J196" s="15">
        <v>1457308531</v>
      </c>
      <c r="K196" s="15">
        <v>1452124531</v>
      </c>
      <c r="L196" t="b">
        <v>0</v>
      </c>
      <c r="M196">
        <v>3</v>
      </c>
      <c r="N196" t="b">
        <v>0</v>
      </c>
      <c r="O196" t="s">
        <v>8268</v>
      </c>
      <c r="P196" s="5">
        <f t="shared" si="15"/>
        <v>1.1999999999999999E-3</v>
      </c>
      <c r="Q196" s="5" t="str">
        <f t="shared" si="16"/>
        <v>Not Funded</v>
      </c>
      <c r="R196" s="7">
        <f t="shared" si="17"/>
        <v>1</v>
      </c>
      <c r="S196" t="s">
        <v>8309</v>
      </c>
      <c r="T196" t="s">
        <v>8313</v>
      </c>
      <c r="U196" s="17">
        <f t="shared" si="18"/>
        <v>42435.788553240738</v>
      </c>
      <c r="V196" s="17">
        <f t="shared" si="19"/>
        <v>42375.788553240738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tr">
        <f>VLOOKUP(G197,'Country Codes'!C:D,2,FALSE)</f>
        <v>United States</v>
      </c>
      <c r="I197" t="s">
        <v>8246</v>
      </c>
      <c r="J197" s="15">
        <v>1436544332</v>
      </c>
      <c r="K197" s="15">
        <v>1431360332</v>
      </c>
      <c r="L197" t="b">
        <v>0</v>
      </c>
      <c r="M197">
        <v>0</v>
      </c>
      <c r="N197" t="b">
        <v>0</v>
      </c>
      <c r="O197" t="s">
        <v>8268</v>
      </c>
      <c r="P197" s="5">
        <f t="shared" si="15"/>
        <v>0</v>
      </c>
      <c r="Q197" s="5" t="str">
        <f t="shared" si="16"/>
        <v>Not Funded</v>
      </c>
      <c r="R197" s="7" t="e">
        <f t="shared" si="17"/>
        <v>#DIV/0!</v>
      </c>
      <c r="S197" t="s">
        <v>8309</v>
      </c>
      <c r="T197" t="s">
        <v>8313</v>
      </c>
      <c r="U197" s="17">
        <f t="shared" si="18"/>
        <v>42195.462175925924</v>
      </c>
      <c r="V197" s="17">
        <f t="shared" si="19"/>
        <v>42135.462175925924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tr">
        <f>VLOOKUP(G198,'Country Codes'!C:D,2,FALSE)</f>
        <v>United Kingdom</v>
      </c>
      <c r="I198" t="s">
        <v>8247</v>
      </c>
      <c r="J198" s="15">
        <v>1444510800</v>
      </c>
      <c r="K198" s="15">
        <v>1442062898</v>
      </c>
      <c r="L198" t="b">
        <v>0</v>
      </c>
      <c r="M198">
        <v>19</v>
      </c>
      <c r="N198" t="b">
        <v>0</v>
      </c>
      <c r="O198" t="s">
        <v>8268</v>
      </c>
      <c r="P198" s="5">
        <f t="shared" si="15"/>
        <v>0.41857142857142859</v>
      </c>
      <c r="Q198" s="5" t="str">
        <f t="shared" si="16"/>
        <v>Not Funded</v>
      </c>
      <c r="R198" s="7">
        <f t="shared" si="17"/>
        <v>77.10526315789474</v>
      </c>
      <c r="S198" t="s">
        <v>8309</v>
      </c>
      <c r="T198" t="s">
        <v>8313</v>
      </c>
      <c r="U198" s="17">
        <f t="shared" si="18"/>
        <v>42287.666666666664</v>
      </c>
      <c r="V198" s="17">
        <f t="shared" si="19"/>
        <v>42259.334467592591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tr">
        <f>VLOOKUP(G199,'Country Codes'!C:D,2,FALSE)</f>
        <v>United Kingdom</v>
      </c>
      <c r="I199" t="s">
        <v>8247</v>
      </c>
      <c r="J199" s="15">
        <v>1487365200</v>
      </c>
      <c r="K199" s="15">
        <v>1483734100</v>
      </c>
      <c r="L199" t="b">
        <v>0</v>
      </c>
      <c r="M199">
        <v>8</v>
      </c>
      <c r="N199" t="b">
        <v>0</v>
      </c>
      <c r="O199" t="s">
        <v>8268</v>
      </c>
      <c r="P199" s="5">
        <f t="shared" si="15"/>
        <v>0.1048</v>
      </c>
      <c r="Q199" s="5" t="str">
        <f t="shared" si="16"/>
        <v>Not Funded</v>
      </c>
      <c r="R199" s="7">
        <f t="shared" si="17"/>
        <v>32.75</v>
      </c>
      <c r="S199" t="s">
        <v>8309</v>
      </c>
      <c r="T199" t="s">
        <v>8313</v>
      </c>
      <c r="U199" s="17">
        <f t="shared" si="18"/>
        <v>42783.666666666664</v>
      </c>
      <c r="V199" s="17">
        <f t="shared" si="19"/>
        <v>42741.640046296299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tr">
        <f>VLOOKUP(G200,'Country Codes'!C:D,2,FALSE)</f>
        <v>United States</v>
      </c>
      <c r="I200" t="s">
        <v>8246</v>
      </c>
      <c r="J200" s="15">
        <v>1412500322</v>
      </c>
      <c r="K200" s="15">
        <v>1409908322</v>
      </c>
      <c r="L200" t="b">
        <v>0</v>
      </c>
      <c r="M200">
        <v>6</v>
      </c>
      <c r="N200" t="b">
        <v>0</v>
      </c>
      <c r="O200" t="s">
        <v>8268</v>
      </c>
      <c r="P200" s="5">
        <f t="shared" si="15"/>
        <v>1.116E-2</v>
      </c>
      <c r="Q200" s="5" t="str">
        <f t="shared" si="16"/>
        <v>Not Funded</v>
      </c>
      <c r="R200" s="7">
        <f t="shared" si="17"/>
        <v>46.5</v>
      </c>
      <c r="S200" t="s">
        <v>8309</v>
      </c>
      <c r="T200" t="s">
        <v>8313</v>
      </c>
      <c r="U200" s="17">
        <f t="shared" si="18"/>
        <v>41917.175023148149</v>
      </c>
      <c r="V200" s="17">
        <f t="shared" si="19"/>
        <v>41887.175023148149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tr">
        <f>VLOOKUP(G201,'Country Codes'!C:D,2,FALSE)</f>
        <v>United States</v>
      </c>
      <c r="I201" t="s">
        <v>8246</v>
      </c>
      <c r="J201" s="15">
        <v>1472698702</v>
      </c>
      <c r="K201" s="15">
        <v>1470106702</v>
      </c>
      <c r="L201" t="b">
        <v>0</v>
      </c>
      <c r="M201">
        <v>0</v>
      </c>
      <c r="N201" t="b">
        <v>0</v>
      </c>
      <c r="O201" t="s">
        <v>8268</v>
      </c>
      <c r="P201" s="5">
        <f t="shared" si="15"/>
        <v>0</v>
      </c>
      <c r="Q201" s="5" t="str">
        <f t="shared" si="16"/>
        <v>Not Funded</v>
      </c>
      <c r="R201" s="7" t="e">
        <f t="shared" si="17"/>
        <v>#DIV/0!</v>
      </c>
      <c r="S201" t="s">
        <v>8309</v>
      </c>
      <c r="T201" t="s">
        <v>8313</v>
      </c>
      <c r="U201" s="17">
        <f t="shared" si="18"/>
        <v>42613.915532407402</v>
      </c>
      <c r="V201" s="17">
        <f t="shared" si="19"/>
        <v>42583.915532407402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tr">
        <f>VLOOKUP(G202,'Country Codes'!C:D,2,FALSE)</f>
        <v>United States</v>
      </c>
      <c r="I202" t="s">
        <v>8246</v>
      </c>
      <c r="J202" s="15">
        <v>1410746403</v>
      </c>
      <c r="K202" s="15">
        <v>1408154403</v>
      </c>
      <c r="L202" t="b">
        <v>0</v>
      </c>
      <c r="M202">
        <v>18</v>
      </c>
      <c r="N202" t="b">
        <v>0</v>
      </c>
      <c r="O202" t="s">
        <v>8268</v>
      </c>
      <c r="P202" s="5">
        <f t="shared" si="15"/>
        <v>0.26192500000000002</v>
      </c>
      <c r="Q202" s="5" t="str">
        <f t="shared" si="16"/>
        <v>Not Funded</v>
      </c>
      <c r="R202" s="7">
        <f t="shared" si="17"/>
        <v>87.308333333333337</v>
      </c>
      <c r="S202" t="s">
        <v>8309</v>
      </c>
      <c r="T202" t="s">
        <v>8313</v>
      </c>
      <c r="U202" s="17">
        <f t="shared" si="18"/>
        <v>41896.875034722223</v>
      </c>
      <c r="V202" s="17">
        <f t="shared" si="19"/>
        <v>41866.875034722223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tr">
        <f>VLOOKUP(G203,'Country Codes'!C:D,2,FALSE)</f>
        <v>United States</v>
      </c>
      <c r="I203" t="s">
        <v>8246</v>
      </c>
      <c r="J203" s="15">
        <v>1423424329</v>
      </c>
      <c r="K203" s="15">
        <v>1421696329</v>
      </c>
      <c r="L203" t="b">
        <v>0</v>
      </c>
      <c r="M203">
        <v>7</v>
      </c>
      <c r="N203" t="b">
        <v>0</v>
      </c>
      <c r="O203" t="s">
        <v>8268</v>
      </c>
      <c r="P203" s="5">
        <f t="shared" si="15"/>
        <v>0.58461538461538465</v>
      </c>
      <c r="Q203" s="5" t="str">
        <f t="shared" si="16"/>
        <v>Not Funded</v>
      </c>
      <c r="R203" s="7">
        <f t="shared" si="17"/>
        <v>54.285714285714285</v>
      </c>
      <c r="S203" t="s">
        <v>8309</v>
      </c>
      <c r="T203" t="s">
        <v>8313</v>
      </c>
      <c r="U203" s="17">
        <f t="shared" si="18"/>
        <v>42043.610289351847</v>
      </c>
      <c r="V203" s="17">
        <f t="shared" si="19"/>
        <v>42023.610289351847</v>
      </c>
    </row>
    <row r="204" spans="1:22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tr">
        <f>VLOOKUP(G204,'Country Codes'!C:D,2,FALSE)</f>
        <v>United States</v>
      </c>
      <c r="I204" t="s">
        <v>8246</v>
      </c>
      <c r="J204" s="15">
        <v>1444337940</v>
      </c>
      <c r="K204" s="15">
        <v>1441750564</v>
      </c>
      <c r="L204" t="b">
        <v>0</v>
      </c>
      <c r="M204">
        <v>0</v>
      </c>
      <c r="N204" t="b">
        <v>0</v>
      </c>
      <c r="O204" t="s">
        <v>8268</v>
      </c>
      <c r="P204" s="5">
        <f t="shared" si="15"/>
        <v>0</v>
      </c>
      <c r="Q204" s="5" t="str">
        <f t="shared" si="16"/>
        <v>Not Funded</v>
      </c>
      <c r="R204" s="7" t="e">
        <f t="shared" si="17"/>
        <v>#DIV/0!</v>
      </c>
      <c r="S204" t="s">
        <v>8309</v>
      </c>
      <c r="T204" t="s">
        <v>8313</v>
      </c>
      <c r="U204" s="17">
        <f t="shared" si="18"/>
        <v>42285.665972222218</v>
      </c>
      <c r="V204" s="17">
        <f t="shared" si="19"/>
        <v>42255.719490740739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tr">
        <f>VLOOKUP(G205,'Country Codes'!C:D,2,FALSE)</f>
        <v>United Kingdom</v>
      </c>
      <c r="I205" t="s">
        <v>8247</v>
      </c>
      <c r="J205" s="15">
        <v>1422562864</v>
      </c>
      <c r="K205" s="15">
        <v>1417378864</v>
      </c>
      <c r="L205" t="b">
        <v>0</v>
      </c>
      <c r="M205">
        <v>8</v>
      </c>
      <c r="N205" t="b">
        <v>0</v>
      </c>
      <c r="O205" t="s">
        <v>8268</v>
      </c>
      <c r="P205" s="5">
        <f t="shared" si="15"/>
        <v>0.2984</v>
      </c>
      <c r="Q205" s="5" t="str">
        <f t="shared" si="16"/>
        <v>Not Funded</v>
      </c>
      <c r="R205" s="7">
        <f t="shared" si="17"/>
        <v>93.25</v>
      </c>
      <c r="S205" t="s">
        <v>8309</v>
      </c>
      <c r="T205" t="s">
        <v>8313</v>
      </c>
      <c r="U205" s="17">
        <f t="shared" si="18"/>
        <v>42033.639629629623</v>
      </c>
      <c r="V205" s="17">
        <f t="shared" si="19"/>
        <v>41973.639629629623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tr">
        <f>VLOOKUP(G206,'Country Codes'!C:D,2,FALSE)</f>
        <v>Australia</v>
      </c>
      <c r="I206" t="s">
        <v>8248</v>
      </c>
      <c r="J206" s="15">
        <v>1470319203</v>
      </c>
      <c r="K206" s="15">
        <v>1467727203</v>
      </c>
      <c r="L206" t="b">
        <v>0</v>
      </c>
      <c r="M206">
        <v>1293</v>
      </c>
      <c r="N206" t="b">
        <v>0</v>
      </c>
      <c r="O206" t="s">
        <v>8268</v>
      </c>
      <c r="P206" s="5">
        <f t="shared" si="15"/>
        <v>0.50721666666666665</v>
      </c>
      <c r="Q206" s="5" t="str">
        <f t="shared" si="16"/>
        <v>Not Funded</v>
      </c>
      <c r="R206" s="7">
        <f t="shared" si="17"/>
        <v>117.68368136117556</v>
      </c>
      <c r="S206" t="s">
        <v>8309</v>
      </c>
      <c r="T206" t="s">
        <v>8313</v>
      </c>
      <c r="U206" s="17">
        <f t="shared" si="18"/>
        <v>42586.375034722216</v>
      </c>
      <c r="V206" s="17">
        <f t="shared" si="19"/>
        <v>42556.375034722216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tr">
        <f>VLOOKUP(G207,'Country Codes'!C:D,2,FALSE)</f>
        <v>United States</v>
      </c>
      <c r="I207" t="s">
        <v>8246</v>
      </c>
      <c r="J207" s="15">
        <v>1444144222</v>
      </c>
      <c r="K207" s="15">
        <v>1441120222</v>
      </c>
      <c r="L207" t="b">
        <v>0</v>
      </c>
      <c r="M207">
        <v>17</v>
      </c>
      <c r="N207" t="b">
        <v>0</v>
      </c>
      <c r="O207" t="s">
        <v>8268</v>
      </c>
      <c r="P207" s="5">
        <f t="shared" si="15"/>
        <v>0.16250000000000001</v>
      </c>
      <c r="Q207" s="5" t="str">
        <f t="shared" si="16"/>
        <v>Not Funded</v>
      </c>
      <c r="R207" s="7">
        <f t="shared" si="17"/>
        <v>76.470588235294116</v>
      </c>
      <c r="S207" t="s">
        <v>8309</v>
      </c>
      <c r="T207" t="s">
        <v>8313</v>
      </c>
      <c r="U207" s="17">
        <f t="shared" si="18"/>
        <v>42283.423865740733</v>
      </c>
      <c r="V207" s="17">
        <f t="shared" si="19"/>
        <v>42248.423865740733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tr">
        <f>VLOOKUP(G208,'Country Codes'!C:D,2,FALSE)</f>
        <v>United States</v>
      </c>
      <c r="I208" t="s">
        <v>8246</v>
      </c>
      <c r="J208" s="15">
        <v>1470441983</v>
      </c>
      <c r="K208" s="15">
        <v>1468627583</v>
      </c>
      <c r="L208" t="b">
        <v>0</v>
      </c>
      <c r="M208">
        <v>0</v>
      </c>
      <c r="N208" t="b">
        <v>0</v>
      </c>
      <c r="O208" t="s">
        <v>8268</v>
      </c>
      <c r="P208" s="5">
        <f t="shared" si="15"/>
        <v>0</v>
      </c>
      <c r="Q208" s="5" t="str">
        <f t="shared" si="16"/>
        <v>Not Funded</v>
      </c>
      <c r="R208" s="7" t="e">
        <f t="shared" si="17"/>
        <v>#DIV/0!</v>
      </c>
      <c r="S208" t="s">
        <v>8309</v>
      </c>
      <c r="T208" t="s">
        <v>8313</v>
      </c>
      <c r="U208" s="17">
        <f t="shared" si="18"/>
        <v>42587.79609953703</v>
      </c>
      <c r="V208" s="17">
        <f t="shared" si="19"/>
        <v>42566.79609953703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tr">
        <f>VLOOKUP(G209,'Country Codes'!C:D,2,FALSE)</f>
        <v>Canada</v>
      </c>
      <c r="I209" t="s">
        <v>8251</v>
      </c>
      <c r="J209" s="15">
        <v>1420346638</v>
      </c>
      <c r="K209" s="15">
        <v>1417754638</v>
      </c>
      <c r="L209" t="b">
        <v>0</v>
      </c>
      <c r="M209">
        <v>13</v>
      </c>
      <c r="N209" t="b">
        <v>0</v>
      </c>
      <c r="O209" t="s">
        <v>8268</v>
      </c>
      <c r="P209" s="5">
        <f t="shared" si="15"/>
        <v>0.15214285714285714</v>
      </c>
      <c r="Q209" s="5" t="str">
        <f t="shared" si="16"/>
        <v>Not Funded</v>
      </c>
      <c r="R209" s="7">
        <f t="shared" si="17"/>
        <v>163.84615384615384</v>
      </c>
      <c r="S209" t="s">
        <v>8309</v>
      </c>
      <c r="T209" t="s">
        <v>8313</v>
      </c>
      <c r="U209" s="17">
        <f t="shared" si="18"/>
        <v>42007.988865740735</v>
      </c>
      <c r="V209" s="17">
        <f t="shared" si="19"/>
        <v>41977.988865740735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tr">
        <f>VLOOKUP(G210,'Country Codes'!C:D,2,FALSE)</f>
        <v>Australia</v>
      </c>
      <c r="I210" t="s">
        <v>8248</v>
      </c>
      <c r="J210" s="15">
        <v>1418719967</v>
      </c>
      <c r="K210" s="15">
        <v>1416127967</v>
      </c>
      <c r="L210" t="b">
        <v>0</v>
      </c>
      <c r="M210">
        <v>0</v>
      </c>
      <c r="N210" t="b">
        <v>0</v>
      </c>
      <c r="O210" t="s">
        <v>8268</v>
      </c>
      <c r="P210" s="5">
        <f t="shared" si="15"/>
        <v>0</v>
      </c>
      <c r="Q210" s="5" t="str">
        <f t="shared" si="16"/>
        <v>Not Funded</v>
      </c>
      <c r="R210" s="7" t="e">
        <f t="shared" si="17"/>
        <v>#DIV/0!</v>
      </c>
      <c r="S210" t="s">
        <v>8309</v>
      </c>
      <c r="T210" t="s">
        <v>8313</v>
      </c>
      <c r="U210" s="17">
        <f t="shared" si="18"/>
        <v>41989.16165509259</v>
      </c>
      <c r="V210" s="17">
        <f t="shared" si="19"/>
        <v>41959.16165509259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tr">
        <f>VLOOKUP(G211,'Country Codes'!C:D,2,FALSE)</f>
        <v>United States</v>
      </c>
      <c r="I211" t="s">
        <v>8246</v>
      </c>
      <c r="J211" s="15">
        <v>1436566135</v>
      </c>
      <c r="K211" s="15">
        <v>1433974135</v>
      </c>
      <c r="L211" t="b">
        <v>0</v>
      </c>
      <c r="M211">
        <v>0</v>
      </c>
      <c r="N211" t="b">
        <v>0</v>
      </c>
      <c r="O211" t="s">
        <v>8268</v>
      </c>
      <c r="P211" s="5">
        <f t="shared" si="15"/>
        <v>0</v>
      </c>
      <c r="Q211" s="5" t="str">
        <f t="shared" si="16"/>
        <v>Not Funded</v>
      </c>
      <c r="R211" s="7" t="e">
        <f t="shared" si="17"/>
        <v>#DIV/0!</v>
      </c>
      <c r="S211" t="s">
        <v>8309</v>
      </c>
      <c r="T211" t="s">
        <v>8313</v>
      </c>
      <c r="U211" s="17">
        <f t="shared" si="18"/>
        <v>42195.714525462965</v>
      </c>
      <c r="V211" s="17">
        <f t="shared" si="19"/>
        <v>42165.714525462965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tr">
        <f>VLOOKUP(G212,'Country Codes'!C:D,2,FALSE)</f>
        <v>United States</v>
      </c>
      <c r="I212" t="s">
        <v>8246</v>
      </c>
      <c r="J212" s="15">
        <v>1443675600</v>
      </c>
      <c r="K212" s="15">
        <v>1441157592</v>
      </c>
      <c r="L212" t="b">
        <v>0</v>
      </c>
      <c r="M212">
        <v>33</v>
      </c>
      <c r="N212" t="b">
        <v>0</v>
      </c>
      <c r="O212" t="s">
        <v>8268</v>
      </c>
      <c r="P212" s="5">
        <f t="shared" si="15"/>
        <v>0.2525</v>
      </c>
      <c r="Q212" s="5" t="str">
        <f t="shared" si="16"/>
        <v>Not Funded</v>
      </c>
      <c r="R212" s="7">
        <f t="shared" si="17"/>
        <v>91.818181818181813</v>
      </c>
      <c r="S212" t="s">
        <v>8309</v>
      </c>
      <c r="T212" t="s">
        <v>8313</v>
      </c>
      <c r="U212" s="17">
        <f t="shared" si="18"/>
        <v>42277.999999999993</v>
      </c>
      <c r="V212" s="17">
        <f t="shared" si="19"/>
        <v>42248.856388888882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tr">
        <f>VLOOKUP(G213,'Country Codes'!C:D,2,FALSE)</f>
        <v>United States</v>
      </c>
      <c r="I213" t="s">
        <v>8246</v>
      </c>
      <c r="J213" s="15">
        <v>1442634617</v>
      </c>
      <c r="K213" s="15">
        <v>1440042617</v>
      </c>
      <c r="L213" t="b">
        <v>0</v>
      </c>
      <c r="M213">
        <v>12</v>
      </c>
      <c r="N213" t="b">
        <v>0</v>
      </c>
      <c r="O213" t="s">
        <v>8268</v>
      </c>
      <c r="P213" s="5">
        <f t="shared" si="15"/>
        <v>0.44600000000000001</v>
      </c>
      <c r="Q213" s="5" t="str">
        <f t="shared" si="16"/>
        <v>Not Funded</v>
      </c>
      <c r="R213" s="7">
        <f t="shared" si="17"/>
        <v>185.83333333333334</v>
      </c>
      <c r="S213" t="s">
        <v>8309</v>
      </c>
      <c r="T213" t="s">
        <v>8313</v>
      </c>
      <c r="U213" s="17">
        <f t="shared" si="18"/>
        <v>42265.951585648152</v>
      </c>
      <c r="V213" s="17">
        <f t="shared" si="19"/>
        <v>42235.951585648152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tr">
        <f>VLOOKUP(G214,'Country Codes'!C:D,2,FALSE)</f>
        <v>United States</v>
      </c>
      <c r="I214" t="s">
        <v>8246</v>
      </c>
      <c r="J214" s="15">
        <v>1460837320</v>
      </c>
      <c r="K214" s="15">
        <v>1455656920</v>
      </c>
      <c r="L214" t="b">
        <v>0</v>
      </c>
      <c r="M214">
        <v>1</v>
      </c>
      <c r="N214" t="b">
        <v>0</v>
      </c>
      <c r="O214" t="s">
        <v>8268</v>
      </c>
      <c r="P214" s="5">
        <f t="shared" si="15"/>
        <v>1.5873015873015873E-4</v>
      </c>
      <c r="Q214" s="5" t="str">
        <f t="shared" si="16"/>
        <v>Not Funded</v>
      </c>
      <c r="R214" s="7">
        <f t="shared" si="17"/>
        <v>1</v>
      </c>
      <c r="S214" t="s">
        <v>8309</v>
      </c>
      <c r="T214" t="s">
        <v>8313</v>
      </c>
      <c r="U214" s="17">
        <f t="shared" si="18"/>
        <v>42476.631018518521</v>
      </c>
      <c r="V214" s="17">
        <f t="shared" si="19"/>
        <v>42416.672685185178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tr">
        <f>VLOOKUP(G215,'Country Codes'!C:D,2,FALSE)</f>
        <v>United States</v>
      </c>
      <c r="I215" t="s">
        <v>8246</v>
      </c>
      <c r="J215" s="15">
        <v>1439734001</v>
      </c>
      <c r="K215" s="15">
        <v>1437142547</v>
      </c>
      <c r="L215" t="b">
        <v>0</v>
      </c>
      <c r="M215">
        <v>1</v>
      </c>
      <c r="N215" t="b">
        <v>0</v>
      </c>
      <c r="O215" t="s">
        <v>8268</v>
      </c>
      <c r="P215" s="5">
        <f t="shared" si="15"/>
        <v>4.0000000000000002E-4</v>
      </c>
      <c r="Q215" s="5" t="str">
        <f t="shared" si="16"/>
        <v>Not Funded</v>
      </c>
      <c r="R215" s="7">
        <f t="shared" si="17"/>
        <v>20</v>
      </c>
      <c r="S215" t="s">
        <v>8309</v>
      </c>
      <c r="T215" t="s">
        <v>8313</v>
      </c>
      <c r="U215" s="17">
        <f t="shared" si="18"/>
        <v>42232.379641203697</v>
      </c>
      <c r="V215" s="17">
        <f t="shared" si="19"/>
        <v>42202.385960648149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tr">
        <f>VLOOKUP(G216,'Country Codes'!C:D,2,FALSE)</f>
        <v>United States</v>
      </c>
      <c r="I216" t="s">
        <v>8246</v>
      </c>
      <c r="J216" s="15">
        <v>1425655349</v>
      </c>
      <c r="K216" s="15">
        <v>1420471349</v>
      </c>
      <c r="L216" t="b">
        <v>0</v>
      </c>
      <c r="M216">
        <v>1</v>
      </c>
      <c r="N216" t="b">
        <v>0</v>
      </c>
      <c r="O216" t="s">
        <v>8268</v>
      </c>
      <c r="P216" s="5">
        <f t="shared" si="15"/>
        <v>8.0000000000000007E-5</v>
      </c>
      <c r="Q216" s="5" t="str">
        <f t="shared" si="16"/>
        <v>Not Funded</v>
      </c>
      <c r="R216" s="7">
        <f t="shared" si="17"/>
        <v>1</v>
      </c>
      <c r="S216" t="s">
        <v>8309</v>
      </c>
      <c r="T216" t="s">
        <v>8313</v>
      </c>
      <c r="U216" s="17">
        <f t="shared" si="18"/>
        <v>42069.432280092595</v>
      </c>
      <c r="V216" s="17">
        <f t="shared" si="19"/>
        <v>42009.432280092595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tr">
        <f>VLOOKUP(G217,'Country Codes'!C:D,2,FALSE)</f>
        <v>United Kingdom</v>
      </c>
      <c r="I217" t="s">
        <v>8247</v>
      </c>
      <c r="J217" s="15">
        <v>1455753540</v>
      </c>
      <c r="K217" s="15">
        <v>1452058282</v>
      </c>
      <c r="L217" t="b">
        <v>0</v>
      </c>
      <c r="M217">
        <v>1</v>
      </c>
      <c r="N217" t="b">
        <v>0</v>
      </c>
      <c r="O217" t="s">
        <v>8268</v>
      </c>
      <c r="P217" s="5">
        <f t="shared" si="15"/>
        <v>2.2727272727272726E-3</v>
      </c>
      <c r="Q217" s="5" t="str">
        <f t="shared" si="16"/>
        <v>Not Funded</v>
      </c>
      <c r="R217" s="7">
        <f t="shared" si="17"/>
        <v>10</v>
      </c>
      <c r="S217" t="s">
        <v>8309</v>
      </c>
      <c r="T217" t="s">
        <v>8313</v>
      </c>
      <c r="U217" s="17">
        <f t="shared" si="18"/>
        <v>42417.790972222218</v>
      </c>
      <c r="V217" s="17">
        <f t="shared" si="19"/>
        <v>42375.021782407406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tr">
        <f>VLOOKUP(G218,'Country Codes'!C:D,2,FALSE)</f>
        <v>United States</v>
      </c>
      <c r="I218" t="s">
        <v>8246</v>
      </c>
      <c r="J218" s="15">
        <v>1429740037</v>
      </c>
      <c r="K218" s="15">
        <v>1425423637</v>
      </c>
      <c r="L218" t="b">
        <v>0</v>
      </c>
      <c r="M218">
        <v>84</v>
      </c>
      <c r="N218" t="b">
        <v>0</v>
      </c>
      <c r="O218" t="s">
        <v>8268</v>
      </c>
      <c r="P218" s="5">
        <f t="shared" si="15"/>
        <v>0.55698440000000005</v>
      </c>
      <c r="Q218" s="5" t="str">
        <f t="shared" si="16"/>
        <v>Not Funded</v>
      </c>
      <c r="R218" s="7">
        <f t="shared" si="17"/>
        <v>331.53833333333336</v>
      </c>
      <c r="S218" t="s">
        <v>8309</v>
      </c>
      <c r="T218" t="s">
        <v>8313</v>
      </c>
      <c r="U218" s="17">
        <f t="shared" si="18"/>
        <v>42116.708761574067</v>
      </c>
      <c r="V218" s="17">
        <f t="shared" si="19"/>
        <v>42066.750428240739</v>
      </c>
    </row>
    <row r="219" spans="1:22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tr">
        <f>VLOOKUP(G219,'Country Codes'!C:D,2,FALSE)</f>
        <v>Sweden</v>
      </c>
      <c r="I219" t="s">
        <v>8255</v>
      </c>
      <c r="J219" s="15">
        <v>1419780149</v>
      </c>
      <c r="K219" s="15">
        <v>1417101749</v>
      </c>
      <c r="L219" t="b">
        <v>0</v>
      </c>
      <c r="M219">
        <v>38</v>
      </c>
      <c r="N219" t="b">
        <v>0</v>
      </c>
      <c r="O219" t="s">
        <v>8268</v>
      </c>
      <c r="P219" s="5">
        <f t="shared" si="15"/>
        <v>0.11942999999999999</v>
      </c>
      <c r="Q219" s="5" t="str">
        <f t="shared" si="16"/>
        <v>Not Funded</v>
      </c>
      <c r="R219" s="7">
        <f t="shared" si="17"/>
        <v>314.28947368421052</v>
      </c>
      <c r="S219" t="s">
        <v>8309</v>
      </c>
      <c r="T219" t="s">
        <v>8313</v>
      </c>
      <c r="U219" s="17">
        <f t="shared" si="18"/>
        <v>42001.432280092595</v>
      </c>
      <c r="V219" s="17">
        <f t="shared" si="19"/>
        <v>41970.432280092595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tr">
        <f>VLOOKUP(G220,'Country Codes'!C:D,2,FALSE)</f>
        <v>United States</v>
      </c>
      <c r="I220" t="s">
        <v>8246</v>
      </c>
      <c r="J220" s="15">
        <v>1431702289</v>
      </c>
      <c r="K220" s="15">
        <v>1426518289</v>
      </c>
      <c r="L220" t="b">
        <v>0</v>
      </c>
      <c r="M220">
        <v>1</v>
      </c>
      <c r="N220" t="b">
        <v>0</v>
      </c>
      <c r="O220" t="s">
        <v>8268</v>
      </c>
      <c r="P220" s="5">
        <f t="shared" si="15"/>
        <v>0.02</v>
      </c>
      <c r="Q220" s="5" t="str">
        <f t="shared" si="16"/>
        <v>Not Funded</v>
      </c>
      <c r="R220" s="7">
        <f t="shared" si="17"/>
        <v>100</v>
      </c>
      <c r="S220" t="s">
        <v>8309</v>
      </c>
      <c r="T220" t="s">
        <v>8313</v>
      </c>
      <c r="U220" s="17">
        <f t="shared" si="18"/>
        <v>42139.420011574075</v>
      </c>
      <c r="V220" s="17">
        <f t="shared" si="19"/>
        <v>42079.420011574075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tr">
        <f>VLOOKUP(G221,'Country Codes'!C:D,2,FALSE)</f>
        <v>United States</v>
      </c>
      <c r="I221" t="s">
        <v>8246</v>
      </c>
      <c r="J221" s="15">
        <v>1459493940</v>
      </c>
      <c r="K221" s="15">
        <v>1456732225</v>
      </c>
      <c r="L221" t="b">
        <v>0</v>
      </c>
      <c r="M221">
        <v>76</v>
      </c>
      <c r="N221" t="b">
        <v>0</v>
      </c>
      <c r="O221" t="s">
        <v>8268</v>
      </c>
      <c r="P221" s="5">
        <f t="shared" si="15"/>
        <v>0.17630000000000001</v>
      </c>
      <c r="Q221" s="5" t="str">
        <f t="shared" si="16"/>
        <v>Not Funded</v>
      </c>
      <c r="R221" s="7">
        <f t="shared" si="17"/>
        <v>115.98684210526316</v>
      </c>
      <c r="S221" t="s">
        <v>8309</v>
      </c>
      <c r="T221" t="s">
        <v>8313</v>
      </c>
      <c r="U221" s="17">
        <f t="shared" si="18"/>
        <v>42461.082638888889</v>
      </c>
      <c r="V221" s="17">
        <f t="shared" si="19"/>
        <v>42429.118344907409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tr">
        <f>VLOOKUP(G222,'Country Codes'!C:D,2,FALSE)</f>
        <v>United States</v>
      </c>
      <c r="I222" t="s">
        <v>8246</v>
      </c>
      <c r="J222" s="15">
        <v>1440101160</v>
      </c>
      <c r="K222" s="15">
        <v>1436542030</v>
      </c>
      <c r="L222" t="b">
        <v>0</v>
      </c>
      <c r="M222">
        <v>3</v>
      </c>
      <c r="N222" t="b">
        <v>0</v>
      </c>
      <c r="O222" t="s">
        <v>8268</v>
      </c>
      <c r="P222" s="5">
        <f t="shared" si="15"/>
        <v>7.1999999999999998E-3</v>
      </c>
      <c r="Q222" s="5" t="str">
        <f t="shared" si="16"/>
        <v>Not Funded</v>
      </c>
      <c r="R222" s="7">
        <f t="shared" si="17"/>
        <v>120</v>
      </c>
      <c r="S222" t="s">
        <v>8309</v>
      </c>
      <c r="T222" t="s">
        <v>8313</v>
      </c>
      <c r="U222" s="17">
        <f t="shared" si="18"/>
        <v>42236.629166666658</v>
      </c>
      <c r="V222" s="17">
        <f t="shared" si="19"/>
        <v>42195.435532407406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tr">
        <f>VLOOKUP(G223,'Country Codes'!C:D,2,FALSE)</f>
        <v>United States</v>
      </c>
      <c r="I223" t="s">
        <v>8246</v>
      </c>
      <c r="J223" s="15">
        <v>1427569564</v>
      </c>
      <c r="K223" s="15">
        <v>1422389164</v>
      </c>
      <c r="L223" t="b">
        <v>0</v>
      </c>
      <c r="M223">
        <v>0</v>
      </c>
      <c r="N223" t="b">
        <v>0</v>
      </c>
      <c r="O223" t="s">
        <v>8268</v>
      </c>
      <c r="P223" s="5">
        <f t="shared" si="15"/>
        <v>0</v>
      </c>
      <c r="Q223" s="5" t="str">
        <f t="shared" si="16"/>
        <v>Not Funded</v>
      </c>
      <c r="R223" s="7" t="e">
        <f t="shared" si="17"/>
        <v>#DIV/0!</v>
      </c>
      <c r="S223" t="s">
        <v>8309</v>
      </c>
      <c r="T223" t="s">
        <v>8313</v>
      </c>
      <c r="U223" s="17">
        <f t="shared" si="18"/>
        <v>42091.587546296294</v>
      </c>
      <c r="V223" s="17">
        <f t="shared" si="19"/>
        <v>42031.629212962966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tr">
        <f>VLOOKUP(G224,'Country Codes'!C:D,2,FALSE)</f>
        <v>United States</v>
      </c>
      <c r="I224" t="s">
        <v>8246</v>
      </c>
      <c r="J224" s="15">
        <v>1427423940</v>
      </c>
      <c r="K224" s="15">
        <v>1422383318</v>
      </c>
      <c r="L224" t="b">
        <v>0</v>
      </c>
      <c r="M224">
        <v>2</v>
      </c>
      <c r="N224" t="b">
        <v>0</v>
      </c>
      <c r="O224" t="s">
        <v>8268</v>
      </c>
      <c r="P224" s="5">
        <f t="shared" si="15"/>
        <v>0.13</v>
      </c>
      <c r="Q224" s="5" t="str">
        <f t="shared" si="16"/>
        <v>Not Funded</v>
      </c>
      <c r="R224" s="7">
        <f t="shared" si="17"/>
        <v>65</v>
      </c>
      <c r="S224" t="s">
        <v>8309</v>
      </c>
      <c r="T224" t="s">
        <v>8313</v>
      </c>
      <c r="U224" s="17">
        <f t="shared" si="18"/>
        <v>42089.902083333327</v>
      </c>
      <c r="V224" s="17">
        <f t="shared" si="19"/>
        <v>42031.561550925922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tr">
        <f>VLOOKUP(G225,'Country Codes'!C:D,2,FALSE)</f>
        <v>United States</v>
      </c>
      <c r="I225" t="s">
        <v>8246</v>
      </c>
      <c r="J225" s="15">
        <v>1463879100</v>
      </c>
      <c r="K225" s="15">
        <v>1461287350</v>
      </c>
      <c r="L225" t="b">
        <v>0</v>
      </c>
      <c r="M225">
        <v>0</v>
      </c>
      <c r="N225" t="b">
        <v>0</v>
      </c>
      <c r="O225" t="s">
        <v>8268</v>
      </c>
      <c r="P225" s="5">
        <f t="shared" si="15"/>
        <v>0</v>
      </c>
      <c r="Q225" s="5" t="str">
        <f t="shared" si="16"/>
        <v>Not Funded</v>
      </c>
      <c r="R225" s="7" t="e">
        <f t="shared" si="17"/>
        <v>#DIV/0!</v>
      </c>
      <c r="S225" t="s">
        <v>8309</v>
      </c>
      <c r="T225" t="s">
        <v>8313</v>
      </c>
      <c r="U225" s="17">
        <f t="shared" si="18"/>
        <v>42511.836805555555</v>
      </c>
      <c r="V225" s="17">
        <f t="shared" si="19"/>
        <v>42481.839699074073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tr">
        <f>VLOOKUP(G226,'Country Codes'!C:D,2,FALSE)</f>
        <v>Australia</v>
      </c>
      <c r="I226" t="s">
        <v>8248</v>
      </c>
      <c r="J226" s="15">
        <v>1436506726</v>
      </c>
      <c r="K226" s="15">
        <v>1431322726</v>
      </c>
      <c r="L226" t="b">
        <v>0</v>
      </c>
      <c r="M226">
        <v>0</v>
      </c>
      <c r="N226" t="b">
        <v>0</v>
      </c>
      <c r="O226" t="s">
        <v>8268</v>
      </c>
      <c r="P226" s="5">
        <f t="shared" si="15"/>
        <v>0</v>
      </c>
      <c r="Q226" s="5" t="str">
        <f t="shared" si="16"/>
        <v>Not Funded</v>
      </c>
      <c r="R226" s="7" t="e">
        <f t="shared" si="17"/>
        <v>#DIV/0!</v>
      </c>
      <c r="S226" t="s">
        <v>8309</v>
      </c>
      <c r="T226" t="s">
        <v>8313</v>
      </c>
      <c r="U226" s="17">
        <f t="shared" si="18"/>
        <v>42195.026921296296</v>
      </c>
      <c r="V226" s="17">
        <f t="shared" si="19"/>
        <v>42135.026921296296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tr">
        <f>VLOOKUP(G227,'Country Codes'!C:D,2,FALSE)</f>
        <v>United States</v>
      </c>
      <c r="I227" t="s">
        <v>8246</v>
      </c>
      <c r="J227" s="15">
        <v>1460153054</v>
      </c>
      <c r="K227" s="15">
        <v>1457564654</v>
      </c>
      <c r="L227" t="b">
        <v>0</v>
      </c>
      <c r="M227">
        <v>0</v>
      </c>
      <c r="N227" t="b">
        <v>0</v>
      </c>
      <c r="O227" t="s">
        <v>8268</v>
      </c>
      <c r="P227" s="5">
        <f t="shared" si="15"/>
        <v>0</v>
      </c>
      <c r="Q227" s="5" t="str">
        <f t="shared" si="16"/>
        <v>Not Funded</v>
      </c>
      <c r="R227" s="7" t="e">
        <f t="shared" si="17"/>
        <v>#DIV/0!</v>
      </c>
      <c r="S227" t="s">
        <v>8309</v>
      </c>
      <c r="T227" t="s">
        <v>8313</v>
      </c>
      <c r="U227" s="17">
        <f t="shared" si="18"/>
        <v>42468.711273148147</v>
      </c>
      <c r="V227" s="17">
        <f t="shared" si="19"/>
        <v>42438.752939814811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tr">
        <f>VLOOKUP(G228,'Country Codes'!C:D,2,FALSE)</f>
        <v>United Kingdom</v>
      </c>
      <c r="I228" t="s">
        <v>8247</v>
      </c>
      <c r="J228" s="15">
        <v>1433064540</v>
      </c>
      <c r="K228" s="15">
        <v>1428854344</v>
      </c>
      <c r="L228" t="b">
        <v>0</v>
      </c>
      <c r="M228">
        <v>2</v>
      </c>
      <c r="N228" t="b">
        <v>0</v>
      </c>
      <c r="O228" t="s">
        <v>8268</v>
      </c>
      <c r="P228" s="5">
        <f t="shared" si="15"/>
        <v>8.6206896551724137E-3</v>
      </c>
      <c r="Q228" s="5" t="str">
        <f t="shared" si="16"/>
        <v>Not Funded</v>
      </c>
      <c r="R228" s="7">
        <f t="shared" si="17"/>
        <v>125</v>
      </c>
      <c r="S228" t="s">
        <v>8309</v>
      </c>
      <c r="T228" t="s">
        <v>8313</v>
      </c>
      <c r="U228" s="17">
        <f t="shared" si="18"/>
        <v>42155.186805555553</v>
      </c>
      <c r="V228" s="17">
        <f t="shared" si="19"/>
        <v>42106.457685185182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tr">
        <f>VLOOKUP(G229,'Country Codes'!C:D,2,FALSE)</f>
        <v>United States</v>
      </c>
      <c r="I229" t="s">
        <v>8246</v>
      </c>
      <c r="J229" s="15">
        <v>1436477241</v>
      </c>
      <c r="K229" s="15">
        <v>1433885241</v>
      </c>
      <c r="L229" t="b">
        <v>0</v>
      </c>
      <c r="M229">
        <v>0</v>
      </c>
      <c r="N229" t="b">
        <v>0</v>
      </c>
      <c r="O229" t="s">
        <v>8268</v>
      </c>
      <c r="P229" s="5">
        <f t="shared" si="15"/>
        <v>0</v>
      </c>
      <c r="Q229" s="5" t="str">
        <f t="shared" si="16"/>
        <v>Not Funded</v>
      </c>
      <c r="R229" s="7" t="e">
        <f t="shared" si="17"/>
        <v>#DIV/0!</v>
      </c>
      <c r="S229" t="s">
        <v>8309</v>
      </c>
      <c r="T229" t="s">
        <v>8313</v>
      </c>
      <c r="U229" s="17">
        <f t="shared" si="18"/>
        <v>42194.685659722221</v>
      </c>
      <c r="V229" s="17">
        <f t="shared" si="19"/>
        <v>42164.685659722221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tr">
        <f>VLOOKUP(G230,'Country Codes'!C:D,2,FALSE)</f>
        <v>United Kingdom</v>
      </c>
      <c r="I230" t="s">
        <v>8247</v>
      </c>
      <c r="J230" s="15">
        <v>1433176105</v>
      </c>
      <c r="K230" s="15">
        <v>1427992105</v>
      </c>
      <c r="L230" t="b">
        <v>0</v>
      </c>
      <c r="M230">
        <v>0</v>
      </c>
      <c r="N230" t="b">
        <v>0</v>
      </c>
      <c r="O230" t="s">
        <v>8268</v>
      </c>
      <c r="P230" s="5">
        <f t="shared" si="15"/>
        <v>0</v>
      </c>
      <c r="Q230" s="5" t="str">
        <f t="shared" si="16"/>
        <v>Not Funded</v>
      </c>
      <c r="R230" s="7" t="e">
        <f t="shared" si="17"/>
        <v>#DIV/0!</v>
      </c>
      <c r="S230" t="s">
        <v>8309</v>
      </c>
      <c r="T230" t="s">
        <v>8313</v>
      </c>
      <c r="U230" s="17">
        <f t="shared" si="18"/>
        <v>42156.478067129625</v>
      </c>
      <c r="V230" s="17">
        <f t="shared" si="19"/>
        <v>42096.478067129625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tr">
        <f>VLOOKUP(G231,'Country Codes'!C:D,2,FALSE)</f>
        <v>Germany</v>
      </c>
      <c r="I231" t="s">
        <v>8249</v>
      </c>
      <c r="J231" s="15">
        <v>1455402297</v>
      </c>
      <c r="K231" s="15">
        <v>1452810297</v>
      </c>
      <c r="L231" t="b">
        <v>0</v>
      </c>
      <c r="M231">
        <v>0</v>
      </c>
      <c r="N231" t="b">
        <v>0</v>
      </c>
      <c r="O231" t="s">
        <v>8268</v>
      </c>
      <c r="P231" s="5">
        <f t="shared" si="15"/>
        <v>0</v>
      </c>
      <c r="Q231" s="5" t="str">
        <f t="shared" si="16"/>
        <v>Not Funded</v>
      </c>
      <c r="R231" s="7" t="e">
        <f t="shared" si="17"/>
        <v>#DIV/0!</v>
      </c>
      <c r="S231" t="s">
        <v>8309</v>
      </c>
      <c r="T231" t="s">
        <v>8313</v>
      </c>
      <c r="U231" s="17">
        <f t="shared" si="18"/>
        <v>42413.725659722222</v>
      </c>
      <c r="V231" s="17">
        <f t="shared" si="19"/>
        <v>42383.725659722222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tr">
        <f>VLOOKUP(G232,'Country Codes'!C:D,2,FALSE)</f>
        <v>United States</v>
      </c>
      <c r="I232" t="s">
        <v>8246</v>
      </c>
      <c r="J232" s="15">
        <v>1433443151</v>
      </c>
      <c r="K232" s="15">
        <v>1430851151</v>
      </c>
      <c r="L232" t="b">
        <v>0</v>
      </c>
      <c r="M232">
        <v>2</v>
      </c>
      <c r="N232" t="b">
        <v>0</v>
      </c>
      <c r="O232" t="s">
        <v>8268</v>
      </c>
      <c r="P232" s="5">
        <f t="shared" si="15"/>
        <v>4.0000000000000001E-3</v>
      </c>
      <c r="Q232" s="5" t="str">
        <f t="shared" si="16"/>
        <v>Not Funded</v>
      </c>
      <c r="R232" s="7">
        <f t="shared" si="17"/>
        <v>30</v>
      </c>
      <c r="S232" t="s">
        <v>8309</v>
      </c>
      <c r="T232" t="s">
        <v>8313</v>
      </c>
      <c r="U232" s="17">
        <f t="shared" si="18"/>
        <v>42159.568877314807</v>
      </c>
      <c r="V232" s="17">
        <f t="shared" si="19"/>
        <v>42129.568877314807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tr">
        <f>VLOOKUP(G233,'Country Codes'!C:D,2,FALSE)</f>
        <v>United States</v>
      </c>
      <c r="I233" t="s">
        <v>8246</v>
      </c>
      <c r="J233" s="15">
        <v>1451775651</v>
      </c>
      <c r="K233" s="15">
        <v>1449183651</v>
      </c>
      <c r="L233" t="b">
        <v>0</v>
      </c>
      <c r="M233">
        <v>0</v>
      </c>
      <c r="N233" t="b">
        <v>0</v>
      </c>
      <c r="O233" t="s">
        <v>8268</v>
      </c>
      <c r="P233" s="5">
        <f t="shared" si="15"/>
        <v>0</v>
      </c>
      <c r="Q233" s="5" t="str">
        <f t="shared" si="16"/>
        <v>Not Funded</v>
      </c>
      <c r="R233" s="7" t="e">
        <f t="shared" si="17"/>
        <v>#DIV/0!</v>
      </c>
      <c r="S233" t="s">
        <v>8309</v>
      </c>
      <c r="T233" t="s">
        <v>8313</v>
      </c>
      <c r="U233" s="17">
        <f t="shared" si="18"/>
        <v>42371.750590277778</v>
      </c>
      <c r="V233" s="17">
        <f t="shared" si="19"/>
        <v>42341.750590277778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tr">
        <f>VLOOKUP(G234,'Country Codes'!C:D,2,FALSE)</f>
        <v>United Kingdom</v>
      </c>
      <c r="I234" t="s">
        <v>8247</v>
      </c>
      <c r="J234" s="15">
        <v>1425066546</v>
      </c>
      <c r="K234" s="15">
        <v>1422474546</v>
      </c>
      <c r="L234" t="b">
        <v>0</v>
      </c>
      <c r="M234">
        <v>7</v>
      </c>
      <c r="N234" t="b">
        <v>0</v>
      </c>
      <c r="O234" t="s">
        <v>8268</v>
      </c>
      <c r="P234" s="5">
        <f t="shared" si="15"/>
        <v>2.75E-2</v>
      </c>
      <c r="Q234" s="5" t="str">
        <f t="shared" si="16"/>
        <v>Not Funded</v>
      </c>
      <c r="R234" s="7">
        <f t="shared" si="17"/>
        <v>15.714285714285714</v>
      </c>
      <c r="S234" t="s">
        <v>8309</v>
      </c>
      <c r="T234" t="s">
        <v>8313</v>
      </c>
      <c r="U234" s="17">
        <f t="shared" si="18"/>
        <v>42062.617430555554</v>
      </c>
      <c r="V234" s="17">
        <f t="shared" si="19"/>
        <v>42032.617430555554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tr">
        <f>VLOOKUP(G235,'Country Codes'!C:D,2,FALSE)</f>
        <v>United States</v>
      </c>
      <c r="I235" t="s">
        <v>8246</v>
      </c>
      <c r="J235" s="15">
        <v>1475185972</v>
      </c>
      <c r="K235" s="15">
        <v>1472593972</v>
      </c>
      <c r="L235" t="b">
        <v>0</v>
      </c>
      <c r="M235">
        <v>0</v>
      </c>
      <c r="N235" t="b">
        <v>0</v>
      </c>
      <c r="O235" t="s">
        <v>8268</v>
      </c>
      <c r="P235" s="5">
        <f t="shared" si="15"/>
        <v>0</v>
      </c>
      <c r="Q235" s="5" t="str">
        <f t="shared" si="16"/>
        <v>Not Funded</v>
      </c>
      <c r="R235" s="7" t="e">
        <f t="shared" si="17"/>
        <v>#DIV/0!</v>
      </c>
      <c r="S235" t="s">
        <v>8309</v>
      </c>
      <c r="T235" t="s">
        <v>8313</v>
      </c>
      <c r="U235" s="17">
        <f t="shared" si="18"/>
        <v>42642.703379629624</v>
      </c>
      <c r="V235" s="17">
        <f t="shared" si="19"/>
        <v>42612.703379629624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tr">
        <f>VLOOKUP(G236,'Country Codes'!C:D,2,FALSE)</f>
        <v>United States</v>
      </c>
      <c r="I236" t="s">
        <v>8246</v>
      </c>
      <c r="J236" s="15">
        <v>1434847859</v>
      </c>
      <c r="K236" s="15">
        <v>1431391859</v>
      </c>
      <c r="L236" t="b">
        <v>0</v>
      </c>
      <c r="M236">
        <v>5</v>
      </c>
      <c r="N236" t="b">
        <v>0</v>
      </c>
      <c r="O236" t="s">
        <v>8268</v>
      </c>
      <c r="P236" s="5">
        <f t="shared" si="15"/>
        <v>0.40100000000000002</v>
      </c>
      <c r="Q236" s="5" t="str">
        <f t="shared" si="16"/>
        <v>Not Funded</v>
      </c>
      <c r="R236" s="7">
        <f t="shared" si="17"/>
        <v>80.2</v>
      </c>
      <c r="S236" t="s">
        <v>8309</v>
      </c>
      <c r="T236" t="s">
        <v>8313</v>
      </c>
      <c r="U236" s="17">
        <f t="shared" si="18"/>
        <v>42175.82707175926</v>
      </c>
      <c r="V236" s="17">
        <f t="shared" si="19"/>
        <v>42135.82707175926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tr">
        <f>VLOOKUP(G237,'Country Codes'!C:D,2,FALSE)</f>
        <v>United States</v>
      </c>
      <c r="I237" t="s">
        <v>8246</v>
      </c>
      <c r="J237" s="15">
        <v>1436478497</v>
      </c>
      <c r="K237" s="15">
        <v>1433886497</v>
      </c>
      <c r="L237" t="b">
        <v>0</v>
      </c>
      <c r="M237">
        <v>0</v>
      </c>
      <c r="N237" t="b">
        <v>0</v>
      </c>
      <c r="O237" t="s">
        <v>8268</v>
      </c>
      <c r="P237" s="5">
        <f t="shared" si="15"/>
        <v>0</v>
      </c>
      <c r="Q237" s="5" t="str">
        <f t="shared" si="16"/>
        <v>Not Funded</v>
      </c>
      <c r="R237" s="7" t="e">
        <f t="shared" si="17"/>
        <v>#DIV/0!</v>
      </c>
      <c r="S237" t="s">
        <v>8309</v>
      </c>
      <c r="T237" t="s">
        <v>8313</v>
      </c>
      <c r="U237" s="17">
        <f t="shared" si="18"/>
        <v>42194.700196759259</v>
      </c>
      <c r="V237" s="17">
        <f t="shared" si="19"/>
        <v>42164.700196759259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tr">
        <f>VLOOKUP(G238,'Country Codes'!C:D,2,FALSE)</f>
        <v>United States</v>
      </c>
      <c r="I238" t="s">
        <v>8246</v>
      </c>
      <c r="J238" s="15">
        <v>1451952000</v>
      </c>
      <c r="K238" s="15">
        <v>1447380099</v>
      </c>
      <c r="L238" t="b">
        <v>0</v>
      </c>
      <c r="M238">
        <v>0</v>
      </c>
      <c r="N238" t="b">
        <v>0</v>
      </c>
      <c r="O238" t="s">
        <v>8268</v>
      </c>
      <c r="P238" s="5">
        <f t="shared" si="15"/>
        <v>0</v>
      </c>
      <c r="Q238" s="5" t="str">
        <f t="shared" si="16"/>
        <v>Not Funded</v>
      </c>
      <c r="R238" s="7" t="e">
        <f t="shared" si="17"/>
        <v>#DIV/0!</v>
      </c>
      <c r="S238" t="s">
        <v>8309</v>
      </c>
      <c r="T238" t="s">
        <v>8313</v>
      </c>
      <c r="U238" s="17">
        <f t="shared" si="18"/>
        <v>42373.791666666664</v>
      </c>
      <c r="V238" s="17">
        <f t="shared" si="19"/>
        <v>42320.876145833325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tr">
        <f>VLOOKUP(G239,'Country Codes'!C:D,2,FALSE)</f>
        <v>United States</v>
      </c>
      <c r="I239" t="s">
        <v>8246</v>
      </c>
      <c r="J239" s="15">
        <v>1457445069</v>
      </c>
      <c r="K239" s="15">
        <v>1452261069</v>
      </c>
      <c r="L239" t="b">
        <v>0</v>
      </c>
      <c r="M239">
        <v>1</v>
      </c>
      <c r="N239" t="b">
        <v>0</v>
      </c>
      <c r="O239" t="s">
        <v>8268</v>
      </c>
      <c r="P239" s="5">
        <f t="shared" si="15"/>
        <v>3.3333333333333335E-3</v>
      </c>
      <c r="Q239" s="5" t="str">
        <f t="shared" si="16"/>
        <v>Not Funded</v>
      </c>
      <c r="R239" s="7">
        <f t="shared" si="17"/>
        <v>50</v>
      </c>
      <c r="S239" t="s">
        <v>8309</v>
      </c>
      <c r="T239" t="s">
        <v>8313</v>
      </c>
      <c r="U239" s="17">
        <f t="shared" si="18"/>
        <v>42437.368854166663</v>
      </c>
      <c r="V239" s="17">
        <f t="shared" si="19"/>
        <v>42377.368854166663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tr">
        <f>VLOOKUP(G240,'Country Codes'!C:D,2,FALSE)</f>
        <v>United States</v>
      </c>
      <c r="I240" t="s">
        <v>8246</v>
      </c>
      <c r="J240" s="15">
        <v>1483088400</v>
      </c>
      <c r="K240" s="15">
        <v>1481324760</v>
      </c>
      <c r="L240" t="b">
        <v>0</v>
      </c>
      <c r="M240">
        <v>0</v>
      </c>
      <c r="N240" t="b">
        <v>0</v>
      </c>
      <c r="O240" t="s">
        <v>8268</v>
      </c>
      <c r="P240" s="5">
        <f t="shared" si="15"/>
        <v>0</v>
      </c>
      <c r="Q240" s="5" t="str">
        <f t="shared" si="16"/>
        <v>Not Funded</v>
      </c>
      <c r="R240" s="7" t="e">
        <f t="shared" si="17"/>
        <v>#DIV/0!</v>
      </c>
      <c r="S240" t="s">
        <v>8309</v>
      </c>
      <c r="T240" t="s">
        <v>8313</v>
      </c>
      <c r="U240" s="17">
        <f t="shared" si="18"/>
        <v>42734.166666666664</v>
      </c>
      <c r="V240" s="17">
        <f t="shared" si="19"/>
        <v>42713.754166666658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tr">
        <f>VLOOKUP(G241,'Country Codes'!C:D,2,FALSE)</f>
        <v>Australia</v>
      </c>
      <c r="I241" t="s">
        <v>8248</v>
      </c>
      <c r="J241" s="15">
        <v>1446984000</v>
      </c>
      <c r="K241" s="15">
        <v>1445308730</v>
      </c>
      <c r="L241" t="b">
        <v>0</v>
      </c>
      <c r="M241">
        <v>5</v>
      </c>
      <c r="N241" t="b">
        <v>0</v>
      </c>
      <c r="O241" t="s">
        <v>8268</v>
      </c>
      <c r="P241" s="5">
        <f t="shared" si="15"/>
        <v>0.25</v>
      </c>
      <c r="Q241" s="5" t="str">
        <f t="shared" si="16"/>
        <v>Not Funded</v>
      </c>
      <c r="R241" s="7">
        <f t="shared" si="17"/>
        <v>50</v>
      </c>
      <c r="S241" t="s">
        <v>8309</v>
      </c>
      <c r="T241" t="s">
        <v>8313</v>
      </c>
      <c r="U241" s="17">
        <f t="shared" si="18"/>
        <v>42316.291666666664</v>
      </c>
      <c r="V241" s="17">
        <f t="shared" si="19"/>
        <v>42296.901967592588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tr">
        <f>VLOOKUP(G242,'Country Codes'!C:D,2,FALSE)</f>
        <v>United States</v>
      </c>
      <c r="I242" t="s">
        <v>8246</v>
      </c>
      <c r="J242" s="15">
        <v>1367773211</v>
      </c>
      <c r="K242" s="15">
        <v>1363885211</v>
      </c>
      <c r="L242" t="b">
        <v>1</v>
      </c>
      <c r="M242">
        <v>137</v>
      </c>
      <c r="N242" t="b">
        <v>1</v>
      </c>
      <c r="O242" t="s">
        <v>8269</v>
      </c>
      <c r="P242" s="5">
        <f t="shared" si="15"/>
        <v>1.0763413333333334</v>
      </c>
      <c r="Q242" s="5" t="str">
        <f t="shared" si="16"/>
        <v>Funded</v>
      </c>
      <c r="R242" s="7">
        <f t="shared" si="17"/>
        <v>117.84759124087591</v>
      </c>
      <c r="S242" t="s">
        <v>8309</v>
      </c>
      <c r="T242" t="s">
        <v>8314</v>
      </c>
      <c r="U242" s="17">
        <f t="shared" si="18"/>
        <v>41399.500127314815</v>
      </c>
      <c r="V242" s="17">
        <f t="shared" si="19"/>
        <v>41354.500127314815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tr">
        <f>VLOOKUP(G243,'Country Codes'!C:D,2,FALSE)</f>
        <v>United States</v>
      </c>
      <c r="I243" t="s">
        <v>8246</v>
      </c>
      <c r="J243" s="15">
        <v>1419180304</v>
      </c>
      <c r="K243" s="15">
        <v>1415292304</v>
      </c>
      <c r="L243" t="b">
        <v>1</v>
      </c>
      <c r="M243">
        <v>376</v>
      </c>
      <c r="N243" t="b">
        <v>1</v>
      </c>
      <c r="O243" t="s">
        <v>8269</v>
      </c>
      <c r="P243" s="5">
        <f t="shared" si="15"/>
        <v>1.1263736263736264</v>
      </c>
      <c r="Q243" s="5" t="str">
        <f t="shared" si="16"/>
        <v>Funded</v>
      </c>
      <c r="R243" s="7">
        <f t="shared" si="17"/>
        <v>109.04255319148936</v>
      </c>
      <c r="S243" t="s">
        <v>8309</v>
      </c>
      <c r="T243" t="s">
        <v>8314</v>
      </c>
      <c r="U243" s="17">
        <f t="shared" si="18"/>
        <v>41994.489629629628</v>
      </c>
      <c r="V243" s="17">
        <f t="shared" si="19"/>
        <v>41949.489629629628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tr">
        <f>VLOOKUP(G244,'Country Codes'!C:D,2,FALSE)</f>
        <v>United States</v>
      </c>
      <c r="I244" t="s">
        <v>8246</v>
      </c>
      <c r="J244" s="15">
        <v>1324381790</v>
      </c>
      <c r="K244" s="15">
        <v>1321357790</v>
      </c>
      <c r="L244" t="b">
        <v>1</v>
      </c>
      <c r="M244">
        <v>202</v>
      </c>
      <c r="N244" t="b">
        <v>1</v>
      </c>
      <c r="O244" t="s">
        <v>8269</v>
      </c>
      <c r="P244" s="5">
        <f t="shared" si="15"/>
        <v>1.1346153846153846</v>
      </c>
      <c r="Q244" s="5" t="str">
        <f t="shared" si="16"/>
        <v>Funded</v>
      </c>
      <c r="R244" s="7">
        <f t="shared" si="17"/>
        <v>73.019801980198025</v>
      </c>
      <c r="S244" t="s">
        <v>8309</v>
      </c>
      <c r="T244" t="s">
        <v>8314</v>
      </c>
      <c r="U244" s="17">
        <f t="shared" si="18"/>
        <v>40897.28460648148</v>
      </c>
      <c r="V244" s="17">
        <f t="shared" si="19"/>
        <v>40862.28460648148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tr">
        <f>VLOOKUP(G245,'Country Codes'!C:D,2,FALSE)</f>
        <v>United States</v>
      </c>
      <c r="I245" t="s">
        <v>8246</v>
      </c>
      <c r="J245" s="15">
        <v>1393031304</v>
      </c>
      <c r="K245" s="15">
        <v>1390439304</v>
      </c>
      <c r="L245" t="b">
        <v>1</v>
      </c>
      <c r="M245">
        <v>328</v>
      </c>
      <c r="N245" t="b">
        <v>1</v>
      </c>
      <c r="O245" t="s">
        <v>8269</v>
      </c>
      <c r="P245" s="5">
        <f t="shared" si="15"/>
        <v>1.0259199999999999</v>
      </c>
      <c r="Q245" s="5" t="str">
        <f t="shared" si="16"/>
        <v>Funded</v>
      </c>
      <c r="R245" s="7">
        <f t="shared" si="17"/>
        <v>78.195121951219505</v>
      </c>
      <c r="S245" t="s">
        <v>8309</v>
      </c>
      <c r="T245" t="s">
        <v>8314</v>
      </c>
      <c r="U245" s="17">
        <f t="shared" si="18"/>
        <v>41691.839166666665</v>
      </c>
      <c r="V245" s="17">
        <f t="shared" si="19"/>
        <v>41661.839166666665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tr">
        <f>VLOOKUP(G246,'Country Codes'!C:D,2,FALSE)</f>
        <v>United States</v>
      </c>
      <c r="I246" t="s">
        <v>8246</v>
      </c>
      <c r="J246" s="15">
        <v>1268723160</v>
      </c>
      <c r="K246" s="15">
        <v>1265269559</v>
      </c>
      <c r="L246" t="b">
        <v>1</v>
      </c>
      <c r="M246">
        <v>84</v>
      </c>
      <c r="N246" t="b">
        <v>1</v>
      </c>
      <c r="O246" t="s">
        <v>8269</v>
      </c>
      <c r="P246" s="5">
        <f t="shared" si="15"/>
        <v>1.1375714285714287</v>
      </c>
      <c r="Q246" s="5" t="str">
        <f t="shared" si="16"/>
        <v>Funded</v>
      </c>
      <c r="R246" s="7">
        <f t="shared" si="17"/>
        <v>47.398809523809526</v>
      </c>
      <c r="S246" t="s">
        <v>8309</v>
      </c>
      <c r="T246" t="s">
        <v>8314</v>
      </c>
      <c r="U246" s="17">
        <f t="shared" si="18"/>
        <v>40253.087499999994</v>
      </c>
      <c r="V246" s="17">
        <f t="shared" si="19"/>
        <v>40213.115266203698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tr">
        <f>VLOOKUP(G247,'Country Codes'!C:D,2,FALSE)</f>
        <v>United States</v>
      </c>
      <c r="I247" t="s">
        <v>8246</v>
      </c>
      <c r="J247" s="15">
        <v>1345079785</v>
      </c>
      <c r="K247" s="15">
        <v>1342487785</v>
      </c>
      <c r="L247" t="b">
        <v>1</v>
      </c>
      <c r="M247">
        <v>96</v>
      </c>
      <c r="N247" t="b">
        <v>1</v>
      </c>
      <c r="O247" t="s">
        <v>8269</v>
      </c>
      <c r="P247" s="5">
        <f t="shared" si="15"/>
        <v>1.0371999999999999</v>
      </c>
      <c r="Q247" s="5" t="str">
        <f t="shared" si="16"/>
        <v>Funded</v>
      </c>
      <c r="R247" s="7">
        <f t="shared" si="17"/>
        <v>54.020833333333336</v>
      </c>
      <c r="S247" t="s">
        <v>8309</v>
      </c>
      <c r="T247" t="s">
        <v>8314</v>
      </c>
      <c r="U247" s="17">
        <f t="shared" si="18"/>
        <v>41136.844733796293</v>
      </c>
      <c r="V247" s="17">
        <f t="shared" si="19"/>
        <v>41106.844733796293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tr">
        <f>VLOOKUP(G248,'Country Codes'!C:D,2,FALSE)</f>
        <v>United States</v>
      </c>
      <c r="I248" t="s">
        <v>8246</v>
      </c>
      <c r="J248" s="15">
        <v>1292665405</v>
      </c>
      <c r="K248" s="15">
        <v>1288341805</v>
      </c>
      <c r="L248" t="b">
        <v>1</v>
      </c>
      <c r="M248">
        <v>223</v>
      </c>
      <c r="N248" t="b">
        <v>1</v>
      </c>
      <c r="O248" t="s">
        <v>8269</v>
      </c>
      <c r="P248" s="5">
        <f t="shared" si="15"/>
        <v>3.0546000000000002</v>
      </c>
      <c r="Q248" s="5" t="str">
        <f t="shared" si="16"/>
        <v>Funded</v>
      </c>
      <c r="R248" s="7">
        <f t="shared" si="17"/>
        <v>68.488789237668158</v>
      </c>
      <c r="S248" t="s">
        <v>8309</v>
      </c>
      <c r="T248" t="s">
        <v>8314</v>
      </c>
      <c r="U248" s="17">
        <f t="shared" si="18"/>
        <v>40530.196817129625</v>
      </c>
      <c r="V248" s="17">
        <f t="shared" si="19"/>
        <v>40480.155150462961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tr">
        <f>VLOOKUP(G249,'Country Codes'!C:D,2,FALSE)</f>
        <v>United States</v>
      </c>
      <c r="I249" t="s">
        <v>8246</v>
      </c>
      <c r="J249" s="15">
        <v>1287200340</v>
      </c>
      <c r="K249" s="15">
        <v>1284042614</v>
      </c>
      <c r="L249" t="b">
        <v>1</v>
      </c>
      <c r="M249">
        <v>62</v>
      </c>
      <c r="N249" t="b">
        <v>1</v>
      </c>
      <c r="O249" t="s">
        <v>8269</v>
      </c>
      <c r="P249" s="5">
        <f t="shared" si="15"/>
        <v>1.341</v>
      </c>
      <c r="Q249" s="5" t="str">
        <f t="shared" si="16"/>
        <v>Funded</v>
      </c>
      <c r="R249" s="7">
        <f t="shared" si="17"/>
        <v>108.14516129032258</v>
      </c>
      <c r="S249" t="s">
        <v>8309</v>
      </c>
      <c r="T249" t="s">
        <v>8314</v>
      </c>
      <c r="U249" s="17">
        <f t="shared" si="18"/>
        <v>40466.943749999999</v>
      </c>
      <c r="V249" s="17">
        <f t="shared" si="19"/>
        <v>40430.395995370367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tr">
        <f>VLOOKUP(G250,'Country Codes'!C:D,2,FALSE)</f>
        <v>United States</v>
      </c>
      <c r="I250" t="s">
        <v>8246</v>
      </c>
      <c r="J250" s="15">
        <v>1325961309</v>
      </c>
      <c r="K250" s="15">
        <v>1322073309</v>
      </c>
      <c r="L250" t="b">
        <v>1</v>
      </c>
      <c r="M250">
        <v>146</v>
      </c>
      <c r="N250" t="b">
        <v>1</v>
      </c>
      <c r="O250" t="s">
        <v>8269</v>
      </c>
      <c r="P250" s="5">
        <f t="shared" si="15"/>
        <v>1.0133294117647058</v>
      </c>
      <c r="Q250" s="5" t="str">
        <f t="shared" si="16"/>
        <v>Funded</v>
      </c>
      <c r="R250" s="7">
        <f t="shared" si="17"/>
        <v>589.95205479452056</v>
      </c>
      <c r="S250" t="s">
        <v>8309</v>
      </c>
      <c r="T250" t="s">
        <v>8314</v>
      </c>
      <c r="U250" s="17">
        <f t="shared" si="18"/>
        <v>40915.566076388888</v>
      </c>
      <c r="V250" s="17">
        <f t="shared" si="19"/>
        <v>40870.566076388888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tr">
        <f>VLOOKUP(G251,'Country Codes'!C:D,2,FALSE)</f>
        <v>United States</v>
      </c>
      <c r="I251" t="s">
        <v>8246</v>
      </c>
      <c r="J251" s="15">
        <v>1282498800</v>
      </c>
      <c r="K251" s="15">
        <v>1275603020</v>
      </c>
      <c r="L251" t="b">
        <v>1</v>
      </c>
      <c r="M251">
        <v>235</v>
      </c>
      <c r="N251" t="b">
        <v>1</v>
      </c>
      <c r="O251" t="s">
        <v>8269</v>
      </c>
      <c r="P251" s="5">
        <f t="shared" si="15"/>
        <v>1.1292</v>
      </c>
      <c r="Q251" s="5" t="str">
        <f t="shared" si="16"/>
        <v>Funded</v>
      </c>
      <c r="R251" s="7">
        <f t="shared" si="17"/>
        <v>48.051063829787232</v>
      </c>
      <c r="S251" t="s">
        <v>8309</v>
      </c>
      <c r="T251" t="s">
        <v>8314</v>
      </c>
      <c r="U251" s="17">
        <f t="shared" si="18"/>
        <v>40412.527777777774</v>
      </c>
      <c r="V251" s="17">
        <f t="shared" si="19"/>
        <v>40332.715509259258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tr">
        <f>VLOOKUP(G252,'Country Codes'!C:D,2,FALSE)</f>
        <v>United States</v>
      </c>
      <c r="I252" t="s">
        <v>8246</v>
      </c>
      <c r="J252" s="15">
        <v>1370525691</v>
      </c>
      <c r="K252" s="15">
        <v>1367933691</v>
      </c>
      <c r="L252" t="b">
        <v>1</v>
      </c>
      <c r="M252">
        <v>437</v>
      </c>
      <c r="N252" t="b">
        <v>1</v>
      </c>
      <c r="O252" t="s">
        <v>8269</v>
      </c>
      <c r="P252" s="5">
        <f t="shared" si="15"/>
        <v>1.0558333333333334</v>
      </c>
      <c r="Q252" s="5" t="str">
        <f t="shared" si="16"/>
        <v>Funded</v>
      </c>
      <c r="R252" s="7">
        <f t="shared" si="17"/>
        <v>72.482837528604122</v>
      </c>
      <c r="S252" t="s">
        <v>8309</v>
      </c>
      <c r="T252" t="s">
        <v>8314</v>
      </c>
      <c r="U252" s="17">
        <f t="shared" si="18"/>
        <v>41431.357534722221</v>
      </c>
      <c r="V252" s="17">
        <f t="shared" si="19"/>
        <v>41401.357534722221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tr">
        <f>VLOOKUP(G253,'Country Codes'!C:D,2,FALSE)</f>
        <v>United States</v>
      </c>
      <c r="I253" t="s">
        <v>8246</v>
      </c>
      <c r="J253" s="15">
        <v>1337194800</v>
      </c>
      <c r="K253" s="15">
        <v>1334429646</v>
      </c>
      <c r="L253" t="b">
        <v>1</v>
      </c>
      <c r="M253">
        <v>77</v>
      </c>
      <c r="N253" t="b">
        <v>1</v>
      </c>
      <c r="O253" t="s">
        <v>8269</v>
      </c>
      <c r="P253" s="5">
        <f t="shared" si="15"/>
        <v>1.2557142857142858</v>
      </c>
      <c r="Q253" s="5" t="str">
        <f t="shared" si="16"/>
        <v>Funded</v>
      </c>
      <c r="R253" s="7">
        <f t="shared" si="17"/>
        <v>57.077922077922075</v>
      </c>
      <c r="S253" t="s">
        <v>8309</v>
      </c>
      <c r="T253" t="s">
        <v>8314</v>
      </c>
      <c r="U253" s="17">
        <f t="shared" si="18"/>
        <v>41045.583333333328</v>
      </c>
      <c r="V253" s="17">
        <f t="shared" si="19"/>
        <v>41013.579236111109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tr">
        <f>VLOOKUP(G254,'Country Codes'!C:D,2,FALSE)</f>
        <v>United States</v>
      </c>
      <c r="I254" t="s">
        <v>8246</v>
      </c>
      <c r="J254" s="15">
        <v>1275364740</v>
      </c>
      <c r="K254" s="15">
        <v>1269878058</v>
      </c>
      <c r="L254" t="b">
        <v>1</v>
      </c>
      <c r="M254">
        <v>108</v>
      </c>
      <c r="N254" t="b">
        <v>1</v>
      </c>
      <c r="O254" t="s">
        <v>8269</v>
      </c>
      <c r="P254" s="5">
        <f t="shared" si="15"/>
        <v>1.8455999999999999</v>
      </c>
      <c r="Q254" s="5" t="str">
        <f t="shared" si="16"/>
        <v>Funded</v>
      </c>
      <c r="R254" s="7">
        <f t="shared" si="17"/>
        <v>85.444444444444443</v>
      </c>
      <c r="S254" t="s">
        <v>8309</v>
      </c>
      <c r="T254" t="s">
        <v>8314</v>
      </c>
      <c r="U254" s="17">
        <f t="shared" si="18"/>
        <v>40329.957638888889</v>
      </c>
      <c r="V254" s="17">
        <f t="shared" si="19"/>
        <v>40266.454375000001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tr">
        <f>VLOOKUP(G255,'Country Codes'!C:D,2,FALSE)</f>
        <v>United States</v>
      </c>
      <c r="I255" t="s">
        <v>8246</v>
      </c>
      <c r="J255" s="15">
        <v>1329320235</v>
      </c>
      <c r="K255" s="15">
        <v>1326728235</v>
      </c>
      <c r="L255" t="b">
        <v>1</v>
      </c>
      <c r="M255">
        <v>7</v>
      </c>
      <c r="N255" t="b">
        <v>1</v>
      </c>
      <c r="O255" t="s">
        <v>8269</v>
      </c>
      <c r="P255" s="5">
        <f t="shared" si="15"/>
        <v>1.0073333333333334</v>
      </c>
      <c r="Q255" s="5" t="str">
        <f t="shared" si="16"/>
        <v>Funded</v>
      </c>
      <c r="R255" s="7">
        <f t="shared" si="17"/>
        <v>215.85714285714286</v>
      </c>
      <c r="S255" t="s">
        <v>8309</v>
      </c>
      <c r="T255" t="s">
        <v>8314</v>
      </c>
      <c r="U255" s="17">
        <f t="shared" si="18"/>
        <v>40954.44253472222</v>
      </c>
      <c r="V255" s="17">
        <f t="shared" si="19"/>
        <v>40924.44253472222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tr">
        <f>VLOOKUP(G256,'Country Codes'!C:D,2,FALSE)</f>
        <v>United States</v>
      </c>
      <c r="I256" t="s">
        <v>8246</v>
      </c>
      <c r="J256" s="15">
        <v>1445047200</v>
      </c>
      <c r="K256" s="15">
        <v>1442443910</v>
      </c>
      <c r="L256" t="b">
        <v>1</v>
      </c>
      <c r="M256">
        <v>314</v>
      </c>
      <c r="N256" t="b">
        <v>1</v>
      </c>
      <c r="O256" t="s">
        <v>8269</v>
      </c>
      <c r="P256" s="5">
        <f t="shared" si="15"/>
        <v>1.1694724999999999</v>
      </c>
      <c r="Q256" s="5" t="str">
        <f t="shared" si="16"/>
        <v>Funded</v>
      </c>
      <c r="R256" s="7">
        <f t="shared" si="17"/>
        <v>89.38643312101911</v>
      </c>
      <c r="S256" t="s">
        <v>8309</v>
      </c>
      <c r="T256" t="s">
        <v>8314</v>
      </c>
      <c r="U256" s="17">
        <f t="shared" si="18"/>
        <v>42293.874999999993</v>
      </c>
      <c r="V256" s="17">
        <f t="shared" si="19"/>
        <v>42263.744328703695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tr">
        <f>VLOOKUP(G257,'Country Codes'!C:D,2,FALSE)</f>
        <v>United States</v>
      </c>
      <c r="I257" t="s">
        <v>8246</v>
      </c>
      <c r="J257" s="15">
        <v>1300275482</v>
      </c>
      <c r="K257" s="15">
        <v>1297687082</v>
      </c>
      <c r="L257" t="b">
        <v>1</v>
      </c>
      <c r="M257">
        <v>188</v>
      </c>
      <c r="N257" t="b">
        <v>1</v>
      </c>
      <c r="O257" t="s">
        <v>8269</v>
      </c>
      <c r="P257" s="5">
        <f t="shared" si="15"/>
        <v>1.0673325</v>
      </c>
      <c r="Q257" s="5" t="str">
        <f t="shared" si="16"/>
        <v>Funded</v>
      </c>
      <c r="R257" s="7">
        <f t="shared" si="17"/>
        <v>45.418404255319146</v>
      </c>
      <c r="S257" t="s">
        <v>8309</v>
      </c>
      <c r="T257" t="s">
        <v>8314</v>
      </c>
      <c r="U257" s="17">
        <f t="shared" si="18"/>
        <v>40618.276412037034</v>
      </c>
      <c r="V257" s="17">
        <f t="shared" si="19"/>
        <v>40588.318078703705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tr">
        <f>VLOOKUP(G258,'Country Codes'!C:D,2,FALSE)</f>
        <v>United States</v>
      </c>
      <c r="I258" t="s">
        <v>8246</v>
      </c>
      <c r="J258" s="15">
        <v>1363458467</v>
      </c>
      <c r="K258" s="15">
        <v>1360866467</v>
      </c>
      <c r="L258" t="b">
        <v>1</v>
      </c>
      <c r="M258">
        <v>275</v>
      </c>
      <c r="N258" t="b">
        <v>1</v>
      </c>
      <c r="O258" t="s">
        <v>8269</v>
      </c>
      <c r="P258" s="5">
        <f t="shared" si="15"/>
        <v>1.391</v>
      </c>
      <c r="Q258" s="5" t="str">
        <f t="shared" si="16"/>
        <v>Funded</v>
      </c>
      <c r="R258" s="7">
        <f t="shared" si="17"/>
        <v>65.756363636363631</v>
      </c>
      <c r="S258" t="s">
        <v>8309</v>
      </c>
      <c r="T258" t="s">
        <v>8314</v>
      </c>
      <c r="U258" s="17">
        <f t="shared" si="18"/>
        <v>41349.560960648145</v>
      </c>
      <c r="V258" s="17">
        <f t="shared" si="19"/>
        <v>41319.560960648145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tr">
        <f>VLOOKUP(G259,'Country Codes'!C:D,2,FALSE)</f>
        <v>United States</v>
      </c>
      <c r="I259" t="s">
        <v>8246</v>
      </c>
      <c r="J259" s="15">
        <v>1463670162</v>
      </c>
      <c r="K259" s="15">
        <v>1461078162</v>
      </c>
      <c r="L259" t="b">
        <v>1</v>
      </c>
      <c r="M259">
        <v>560</v>
      </c>
      <c r="N259" t="b">
        <v>1</v>
      </c>
      <c r="O259" t="s">
        <v>8269</v>
      </c>
      <c r="P259" s="5">
        <f t="shared" ref="P259:P322" si="20">(E259/D259)</f>
        <v>1.0672648571428571</v>
      </c>
      <c r="Q259" s="5" t="str">
        <f t="shared" ref="Q259:Q322" si="21">IF(P259&gt;=1,"Funded","Not Funded")</f>
        <v>Funded</v>
      </c>
      <c r="R259" s="7">
        <f t="shared" ref="R259:R322" si="22">(E259/M259)</f>
        <v>66.70405357142856</v>
      </c>
      <c r="S259" t="s">
        <v>8309</v>
      </c>
      <c r="T259" t="s">
        <v>8314</v>
      </c>
      <c r="U259" s="17">
        <f t="shared" ref="U259:U322" si="23">(((J259/60)/60)/24)+DATE(1970,1,1)+(-5/24)</f>
        <v>42509.418541666666</v>
      </c>
      <c r="V259" s="17">
        <f t="shared" ref="V259:V322" si="24">(((K259/60)/60)/24)+DATE(1970,1,1)+(-5/24)</f>
        <v>42479.418541666666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tr">
        <f>VLOOKUP(G260,'Country Codes'!C:D,2,FALSE)</f>
        <v>United States</v>
      </c>
      <c r="I260" t="s">
        <v>8246</v>
      </c>
      <c r="J260" s="15">
        <v>1308359666</v>
      </c>
      <c r="K260" s="15">
        <v>1305767666</v>
      </c>
      <c r="L260" t="b">
        <v>1</v>
      </c>
      <c r="M260">
        <v>688</v>
      </c>
      <c r="N260" t="b">
        <v>1</v>
      </c>
      <c r="O260" t="s">
        <v>8269</v>
      </c>
      <c r="P260" s="5">
        <f t="shared" si="20"/>
        <v>1.9114</v>
      </c>
      <c r="Q260" s="5" t="str">
        <f t="shared" si="21"/>
        <v>Funded</v>
      </c>
      <c r="R260" s="7">
        <f t="shared" si="22"/>
        <v>83.345930232558146</v>
      </c>
      <c r="S260" t="s">
        <v>8309</v>
      </c>
      <c r="T260" t="s">
        <v>8314</v>
      </c>
      <c r="U260" s="17">
        <f t="shared" si="23"/>
        <v>40711.843356481477</v>
      </c>
      <c r="V260" s="17">
        <f t="shared" si="24"/>
        <v>40681.843356481477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tr">
        <f>VLOOKUP(G261,'Country Codes'!C:D,2,FALSE)</f>
        <v>United States</v>
      </c>
      <c r="I261" t="s">
        <v>8246</v>
      </c>
      <c r="J261" s="15">
        <v>1428514969</v>
      </c>
      <c r="K261" s="15">
        <v>1425922969</v>
      </c>
      <c r="L261" t="b">
        <v>1</v>
      </c>
      <c r="M261">
        <v>942</v>
      </c>
      <c r="N261" t="b">
        <v>1</v>
      </c>
      <c r="O261" t="s">
        <v>8269</v>
      </c>
      <c r="P261" s="5">
        <f t="shared" si="20"/>
        <v>1.3193789333333332</v>
      </c>
      <c r="Q261" s="5" t="str">
        <f t="shared" si="21"/>
        <v>Funded</v>
      </c>
      <c r="R261" s="7">
        <f t="shared" si="22"/>
        <v>105.04609341825902</v>
      </c>
      <c r="S261" t="s">
        <v>8309</v>
      </c>
      <c r="T261" t="s">
        <v>8314</v>
      </c>
      <c r="U261" s="17">
        <f t="shared" si="23"/>
        <v>42102.529733796291</v>
      </c>
      <c r="V261" s="17">
        <f t="shared" si="24"/>
        <v>42072.529733796291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tr">
        <f>VLOOKUP(G262,'Country Codes'!C:D,2,FALSE)</f>
        <v>United States</v>
      </c>
      <c r="I262" t="s">
        <v>8246</v>
      </c>
      <c r="J262" s="15">
        <v>1279360740</v>
      </c>
      <c r="K262" s="15">
        <v>1275415679</v>
      </c>
      <c r="L262" t="b">
        <v>1</v>
      </c>
      <c r="M262">
        <v>88</v>
      </c>
      <c r="N262" t="b">
        <v>1</v>
      </c>
      <c r="O262" t="s">
        <v>8269</v>
      </c>
      <c r="P262" s="5">
        <f t="shared" si="20"/>
        <v>1.0640000000000001</v>
      </c>
      <c r="Q262" s="5" t="str">
        <f t="shared" si="21"/>
        <v>Funded</v>
      </c>
      <c r="R262" s="7">
        <f t="shared" si="22"/>
        <v>120.90909090909091</v>
      </c>
      <c r="S262" t="s">
        <v>8309</v>
      </c>
      <c r="T262" t="s">
        <v>8314</v>
      </c>
      <c r="U262" s="17">
        <f t="shared" si="23"/>
        <v>40376.207638888889</v>
      </c>
      <c r="V262" s="17">
        <f t="shared" si="24"/>
        <v>40330.547210648147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tr">
        <f>VLOOKUP(G263,'Country Codes'!C:D,2,FALSE)</f>
        <v>United States</v>
      </c>
      <c r="I263" t="s">
        <v>8246</v>
      </c>
      <c r="J263" s="15">
        <v>1339080900</v>
      </c>
      <c r="K263" s="15">
        <v>1334783704</v>
      </c>
      <c r="L263" t="b">
        <v>1</v>
      </c>
      <c r="M263">
        <v>220</v>
      </c>
      <c r="N263" t="b">
        <v>1</v>
      </c>
      <c r="O263" t="s">
        <v>8269</v>
      </c>
      <c r="P263" s="5">
        <f t="shared" si="20"/>
        <v>1.0740000000000001</v>
      </c>
      <c r="Q263" s="5" t="str">
        <f t="shared" si="21"/>
        <v>Funded</v>
      </c>
      <c r="R263" s="7">
        <f t="shared" si="22"/>
        <v>97.63636363636364</v>
      </c>
      <c r="S263" t="s">
        <v>8309</v>
      </c>
      <c r="T263" t="s">
        <v>8314</v>
      </c>
      <c r="U263" s="17">
        <f t="shared" si="23"/>
        <v>41067.413194444445</v>
      </c>
      <c r="V263" s="17">
        <f t="shared" si="24"/>
        <v>41017.677129629628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tr">
        <f>VLOOKUP(G264,'Country Codes'!C:D,2,FALSE)</f>
        <v>United States</v>
      </c>
      <c r="I264" t="s">
        <v>8246</v>
      </c>
      <c r="J264" s="15">
        <v>1298699828</v>
      </c>
      <c r="K264" s="15">
        <v>1294811828</v>
      </c>
      <c r="L264" t="b">
        <v>1</v>
      </c>
      <c r="M264">
        <v>145</v>
      </c>
      <c r="N264" t="b">
        <v>1</v>
      </c>
      <c r="O264" t="s">
        <v>8269</v>
      </c>
      <c r="P264" s="5">
        <f t="shared" si="20"/>
        <v>2.4</v>
      </c>
      <c r="Q264" s="5" t="str">
        <f t="shared" si="21"/>
        <v>Funded</v>
      </c>
      <c r="R264" s="7">
        <f t="shared" si="22"/>
        <v>41.379310344827587</v>
      </c>
      <c r="S264" t="s">
        <v>8309</v>
      </c>
      <c r="T264" t="s">
        <v>8314</v>
      </c>
      <c r="U264" s="17">
        <f t="shared" si="23"/>
        <v>40600.039675925924</v>
      </c>
      <c r="V264" s="17">
        <f t="shared" si="24"/>
        <v>40555.039675925924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tr">
        <f>VLOOKUP(G265,'Country Codes'!C:D,2,FALSE)</f>
        <v>United States</v>
      </c>
      <c r="I265" t="s">
        <v>8246</v>
      </c>
      <c r="J265" s="15">
        <v>1348786494</v>
      </c>
      <c r="K265" s="15">
        <v>1346194494</v>
      </c>
      <c r="L265" t="b">
        <v>1</v>
      </c>
      <c r="M265">
        <v>963</v>
      </c>
      <c r="N265" t="b">
        <v>1</v>
      </c>
      <c r="O265" t="s">
        <v>8269</v>
      </c>
      <c r="P265" s="5">
        <f t="shared" si="20"/>
        <v>1.1808107999999999</v>
      </c>
      <c r="Q265" s="5" t="str">
        <f t="shared" si="21"/>
        <v>Funded</v>
      </c>
      <c r="R265" s="7">
        <f t="shared" si="22"/>
        <v>30.654485981308412</v>
      </c>
      <c r="S265" t="s">
        <v>8309</v>
      </c>
      <c r="T265" t="s">
        <v>8314</v>
      </c>
      <c r="U265" s="17">
        <f t="shared" si="23"/>
        <v>41179.746458333328</v>
      </c>
      <c r="V265" s="17">
        <f t="shared" si="24"/>
        <v>41149.746458333328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tr">
        <f>VLOOKUP(G266,'Country Codes'!C:D,2,FALSE)</f>
        <v>United States</v>
      </c>
      <c r="I266" t="s">
        <v>8246</v>
      </c>
      <c r="J266" s="15">
        <v>1336747995</v>
      </c>
      <c r="K266" s="15">
        <v>1334155995</v>
      </c>
      <c r="L266" t="b">
        <v>1</v>
      </c>
      <c r="M266">
        <v>91</v>
      </c>
      <c r="N266" t="b">
        <v>1</v>
      </c>
      <c r="O266" t="s">
        <v>8269</v>
      </c>
      <c r="P266" s="5">
        <f t="shared" si="20"/>
        <v>1.1819999999999999</v>
      </c>
      <c r="Q266" s="5" t="str">
        <f t="shared" si="21"/>
        <v>Funded</v>
      </c>
      <c r="R266" s="7">
        <f t="shared" si="22"/>
        <v>64.945054945054949</v>
      </c>
      <c r="S266" t="s">
        <v>8309</v>
      </c>
      <c r="T266" t="s">
        <v>8314</v>
      </c>
      <c r="U266" s="17">
        <f t="shared" si="23"/>
        <v>41040.411979166667</v>
      </c>
      <c r="V266" s="17">
        <f t="shared" si="24"/>
        <v>41010.411979166667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tr">
        <f>VLOOKUP(G267,'Country Codes'!C:D,2,FALSE)</f>
        <v>United States</v>
      </c>
      <c r="I267" t="s">
        <v>8246</v>
      </c>
      <c r="J267" s="15">
        <v>1273522560</v>
      </c>
      <c r="K267" s="15">
        <v>1269928430</v>
      </c>
      <c r="L267" t="b">
        <v>1</v>
      </c>
      <c r="M267">
        <v>58</v>
      </c>
      <c r="N267" t="b">
        <v>1</v>
      </c>
      <c r="O267" t="s">
        <v>8269</v>
      </c>
      <c r="P267" s="5">
        <f t="shared" si="20"/>
        <v>1.111</v>
      </c>
      <c r="Q267" s="5" t="str">
        <f t="shared" si="21"/>
        <v>Funded</v>
      </c>
      <c r="R267" s="7">
        <f t="shared" si="22"/>
        <v>95.775862068965523</v>
      </c>
      <c r="S267" t="s">
        <v>8309</v>
      </c>
      <c r="T267" t="s">
        <v>8314</v>
      </c>
      <c r="U267" s="17">
        <f t="shared" si="23"/>
        <v>40308.636111111111</v>
      </c>
      <c r="V267" s="17">
        <f t="shared" si="24"/>
        <v>40267.037384259253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tr">
        <f>VLOOKUP(G268,'Country Codes'!C:D,2,FALSE)</f>
        <v>United States</v>
      </c>
      <c r="I268" t="s">
        <v>8246</v>
      </c>
      <c r="J268" s="15">
        <v>1271994660</v>
      </c>
      <c r="K268" s="15">
        <v>1264565507</v>
      </c>
      <c r="L268" t="b">
        <v>1</v>
      </c>
      <c r="M268">
        <v>36</v>
      </c>
      <c r="N268" t="b">
        <v>1</v>
      </c>
      <c r="O268" t="s">
        <v>8269</v>
      </c>
      <c r="P268" s="5">
        <f t="shared" si="20"/>
        <v>1.4550000000000001</v>
      </c>
      <c r="Q268" s="5" t="str">
        <f t="shared" si="21"/>
        <v>Funded</v>
      </c>
      <c r="R268" s="7">
        <f t="shared" si="22"/>
        <v>40.416666666666664</v>
      </c>
      <c r="S268" t="s">
        <v>8309</v>
      </c>
      <c r="T268" t="s">
        <v>8314</v>
      </c>
      <c r="U268" s="17">
        <f t="shared" si="23"/>
        <v>40290.95208333333</v>
      </c>
      <c r="V268" s="17">
        <f t="shared" si="24"/>
        <v>40204.966516203705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tr">
        <f>VLOOKUP(G269,'Country Codes'!C:D,2,FALSE)</f>
        <v>United Kingdom</v>
      </c>
      <c r="I269" t="s">
        <v>8247</v>
      </c>
      <c r="J269" s="15">
        <v>1403693499</v>
      </c>
      <c r="K269" s="15">
        <v>1401101499</v>
      </c>
      <c r="L269" t="b">
        <v>1</v>
      </c>
      <c r="M269">
        <v>165</v>
      </c>
      <c r="N269" t="b">
        <v>1</v>
      </c>
      <c r="O269" t="s">
        <v>8269</v>
      </c>
      <c r="P269" s="5">
        <f t="shared" si="20"/>
        <v>1.3162883248730965</v>
      </c>
      <c r="Q269" s="5" t="str">
        <f t="shared" si="21"/>
        <v>Funded</v>
      </c>
      <c r="R269" s="7">
        <f t="shared" si="22"/>
        <v>78.578424242424248</v>
      </c>
      <c r="S269" t="s">
        <v>8309</v>
      </c>
      <c r="T269" t="s">
        <v>8314</v>
      </c>
      <c r="U269" s="17">
        <f t="shared" si="23"/>
        <v>41815.244201388887</v>
      </c>
      <c r="V269" s="17">
        <f t="shared" si="24"/>
        <v>41785.244201388887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tr">
        <f>VLOOKUP(G270,'Country Codes'!C:D,2,FALSE)</f>
        <v>United States</v>
      </c>
      <c r="I270" t="s">
        <v>8246</v>
      </c>
      <c r="J270" s="15">
        <v>1320640778</v>
      </c>
      <c r="K270" s="15">
        <v>1316749178</v>
      </c>
      <c r="L270" t="b">
        <v>1</v>
      </c>
      <c r="M270">
        <v>111</v>
      </c>
      <c r="N270" t="b">
        <v>1</v>
      </c>
      <c r="O270" t="s">
        <v>8269</v>
      </c>
      <c r="P270" s="5">
        <f t="shared" si="20"/>
        <v>1.1140000000000001</v>
      </c>
      <c r="Q270" s="5" t="str">
        <f t="shared" si="21"/>
        <v>Funded</v>
      </c>
      <c r="R270" s="7">
        <f t="shared" si="22"/>
        <v>50.18018018018018</v>
      </c>
      <c r="S270" t="s">
        <v>8309</v>
      </c>
      <c r="T270" t="s">
        <v>8314</v>
      </c>
      <c r="U270" s="17">
        <f t="shared" si="23"/>
        <v>40853.985856481479</v>
      </c>
      <c r="V270" s="17">
        <f t="shared" si="24"/>
        <v>40808.944189814814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tr">
        <f>VLOOKUP(G271,'Country Codes'!C:D,2,FALSE)</f>
        <v>Australia</v>
      </c>
      <c r="I271" t="s">
        <v>8248</v>
      </c>
      <c r="J271" s="15">
        <v>1487738622</v>
      </c>
      <c r="K271" s="15">
        <v>1485146622</v>
      </c>
      <c r="L271" t="b">
        <v>1</v>
      </c>
      <c r="M271">
        <v>1596</v>
      </c>
      <c r="N271" t="b">
        <v>1</v>
      </c>
      <c r="O271" t="s">
        <v>8269</v>
      </c>
      <c r="P271" s="5">
        <f t="shared" si="20"/>
        <v>1.4723377</v>
      </c>
      <c r="Q271" s="5" t="str">
        <f t="shared" si="21"/>
        <v>Funded</v>
      </c>
      <c r="R271" s="7">
        <f t="shared" si="22"/>
        <v>92.251735588972423</v>
      </c>
      <c r="S271" t="s">
        <v>8309</v>
      </c>
      <c r="T271" t="s">
        <v>8314</v>
      </c>
      <c r="U271" s="17">
        <f t="shared" si="23"/>
        <v>42787.988680555551</v>
      </c>
      <c r="V271" s="17">
        <f t="shared" si="24"/>
        <v>42757.988680555551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tr">
        <f>VLOOKUP(G272,'Country Codes'!C:D,2,FALSE)</f>
        <v>United States</v>
      </c>
      <c r="I272" t="s">
        <v>8246</v>
      </c>
      <c r="J272" s="15">
        <v>1306296000</v>
      </c>
      <c r="K272" s="15">
        <v>1301950070</v>
      </c>
      <c r="L272" t="b">
        <v>1</v>
      </c>
      <c r="M272">
        <v>61</v>
      </c>
      <c r="N272" t="b">
        <v>1</v>
      </c>
      <c r="O272" t="s">
        <v>8269</v>
      </c>
      <c r="P272" s="5">
        <f t="shared" si="20"/>
        <v>1.5260869565217392</v>
      </c>
      <c r="Q272" s="5" t="str">
        <f t="shared" si="21"/>
        <v>Funded</v>
      </c>
      <c r="R272" s="7">
        <f t="shared" si="22"/>
        <v>57.540983606557376</v>
      </c>
      <c r="S272" t="s">
        <v>8309</v>
      </c>
      <c r="T272" t="s">
        <v>8314</v>
      </c>
      <c r="U272" s="17">
        <f t="shared" si="23"/>
        <v>40687.958333333328</v>
      </c>
      <c r="V272" s="17">
        <f t="shared" si="24"/>
        <v>40637.658217592587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tr">
        <f>VLOOKUP(G273,'Country Codes'!C:D,2,FALSE)</f>
        <v>United States</v>
      </c>
      <c r="I273" t="s">
        <v>8246</v>
      </c>
      <c r="J273" s="15">
        <v>1388649600</v>
      </c>
      <c r="K273" s="15">
        <v>1386123861</v>
      </c>
      <c r="L273" t="b">
        <v>1</v>
      </c>
      <c r="M273">
        <v>287</v>
      </c>
      <c r="N273" t="b">
        <v>1</v>
      </c>
      <c r="O273" t="s">
        <v>8269</v>
      </c>
      <c r="P273" s="5">
        <f t="shared" si="20"/>
        <v>1.0468</v>
      </c>
      <c r="Q273" s="5" t="str">
        <f t="shared" si="21"/>
        <v>Funded</v>
      </c>
      <c r="R273" s="7">
        <f t="shared" si="22"/>
        <v>109.42160278745645</v>
      </c>
      <c r="S273" t="s">
        <v>8309</v>
      </c>
      <c r="T273" t="s">
        <v>8314</v>
      </c>
      <c r="U273" s="17">
        <f t="shared" si="23"/>
        <v>41641.125</v>
      </c>
      <c r="V273" s="17">
        <f t="shared" si="24"/>
        <v>41611.891909722224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tr">
        <f>VLOOKUP(G274,'Country Codes'!C:D,2,FALSE)</f>
        <v>United States</v>
      </c>
      <c r="I274" t="s">
        <v>8246</v>
      </c>
      <c r="J274" s="15">
        <v>1272480540</v>
      </c>
      <c r="K274" s="15">
        <v>1267220191</v>
      </c>
      <c r="L274" t="b">
        <v>1</v>
      </c>
      <c r="M274">
        <v>65</v>
      </c>
      <c r="N274" t="b">
        <v>1</v>
      </c>
      <c r="O274" t="s">
        <v>8269</v>
      </c>
      <c r="P274" s="5">
        <f t="shared" si="20"/>
        <v>1.7743366666666667</v>
      </c>
      <c r="Q274" s="5" t="str">
        <f t="shared" si="21"/>
        <v>Funded</v>
      </c>
      <c r="R274" s="7">
        <f t="shared" si="22"/>
        <v>81.892461538461546</v>
      </c>
      <c r="S274" t="s">
        <v>8309</v>
      </c>
      <c r="T274" t="s">
        <v>8314</v>
      </c>
      <c r="U274" s="17">
        <f t="shared" si="23"/>
        <v>40296.575694444444</v>
      </c>
      <c r="V274" s="17">
        <f t="shared" si="24"/>
        <v>40235.692025462959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tr">
        <f>VLOOKUP(G275,'Country Codes'!C:D,2,FALSE)</f>
        <v>United States</v>
      </c>
      <c r="I275" t="s">
        <v>8246</v>
      </c>
      <c r="J275" s="15">
        <v>1309694266</v>
      </c>
      <c r="K275" s="15">
        <v>1307102266</v>
      </c>
      <c r="L275" t="b">
        <v>1</v>
      </c>
      <c r="M275">
        <v>118</v>
      </c>
      <c r="N275" t="b">
        <v>1</v>
      </c>
      <c r="O275" t="s">
        <v>8269</v>
      </c>
      <c r="P275" s="5">
        <f t="shared" si="20"/>
        <v>1.077758</v>
      </c>
      <c r="Q275" s="5" t="str">
        <f t="shared" si="21"/>
        <v>Funded</v>
      </c>
      <c r="R275" s="7">
        <f t="shared" si="22"/>
        <v>45.667711864406776</v>
      </c>
      <c r="S275" t="s">
        <v>8309</v>
      </c>
      <c r="T275" t="s">
        <v>8314</v>
      </c>
      <c r="U275" s="17">
        <f t="shared" si="23"/>
        <v>40727.29011574074</v>
      </c>
      <c r="V275" s="17">
        <f t="shared" si="24"/>
        <v>40697.29011574074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tr">
        <f>VLOOKUP(G276,'Country Codes'!C:D,2,FALSE)</f>
        <v>United States</v>
      </c>
      <c r="I276" t="s">
        <v>8246</v>
      </c>
      <c r="J276" s="15">
        <v>1333609140</v>
      </c>
      <c r="K276" s="15">
        <v>1330638829</v>
      </c>
      <c r="L276" t="b">
        <v>1</v>
      </c>
      <c r="M276">
        <v>113</v>
      </c>
      <c r="N276" t="b">
        <v>1</v>
      </c>
      <c r="O276" t="s">
        <v>8269</v>
      </c>
      <c r="P276" s="5">
        <f t="shared" si="20"/>
        <v>1.56</v>
      </c>
      <c r="Q276" s="5" t="str">
        <f t="shared" si="21"/>
        <v>Funded</v>
      </c>
      <c r="R276" s="7">
        <f t="shared" si="22"/>
        <v>55.221238938053098</v>
      </c>
      <c r="S276" t="s">
        <v>8309</v>
      </c>
      <c r="T276" t="s">
        <v>8314</v>
      </c>
      <c r="U276" s="17">
        <f t="shared" si="23"/>
        <v>41004.082638888889</v>
      </c>
      <c r="V276" s="17">
        <f t="shared" si="24"/>
        <v>40969.704039351847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tr">
        <f>VLOOKUP(G277,'Country Codes'!C:D,2,FALSE)</f>
        <v>United States</v>
      </c>
      <c r="I277" t="s">
        <v>8246</v>
      </c>
      <c r="J277" s="15">
        <v>1352511966</v>
      </c>
      <c r="K277" s="15">
        <v>1349916366</v>
      </c>
      <c r="L277" t="b">
        <v>1</v>
      </c>
      <c r="M277">
        <v>332</v>
      </c>
      <c r="N277" t="b">
        <v>1</v>
      </c>
      <c r="O277" t="s">
        <v>8269</v>
      </c>
      <c r="P277" s="5">
        <f t="shared" si="20"/>
        <v>1.08395</v>
      </c>
      <c r="Q277" s="5" t="str">
        <f t="shared" si="21"/>
        <v>Funded</v>
      </c>
      <c r="R277" s="7">
        <f t="shared" si="22"/>
        <v>65.298192771084331</v>
      </c>
      <c r="S277" t="s">
        <v>8309</v>
      </c>
      <c r="T277" t="s">
        <v>8314</v>
      </c>
      <c r="U277" s="17">
        <f t="shared" si="23"/>
        <v>41222.865347222221</v>
      </c>
      <c r="V277" s="17">
        <f t="shared" si="24"/>
        <v>41192.823680555557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tr">
        <f>VLOOKUP(G278,'Country Codes'!C:D,2,FALSE)</f>
        <v>United States</v>
      </c>
      <c r="I278" t="s">
        <v>8246</v>
      </c>
      <c r="J278" s="15">
        <v>1335574674</v>
      </c>
      <c r="K278" s="15">
        <v>1330394274</v>
      </c>
      <c r="L278" t="b">
        <v>1</v>
      </c>
      <c r="M278">
        <v>62</v>
      </c>
      <c r="N278" t="b">
        <v>1</v>
      </c>
      <c r="O278" t="s">
        <v>8269</v>
      </c>
      <c r="P278" s="5">
        <f t="shared" si="20"/>
        <v>1.476</v>
      </c>
      <c r="Q278" s="5" t="str">
        <f t="shared" si="21"/>
        <v>Funded</v>
      </c>
      <c r="R278" s="7">
        <f t="shared" si="22"/>
        <v>95.225806451612897</v>
      </c>
      <c r="S278" t="s">
        <v>8309</v>
      </c>
      <c r="T278" t="s">
        <v>8314</v>
      </c>
      <c r="U278" s="17">
        <f t="shared" si="23"/>
        <v>41026.831874999996</v>
      </c>
      <c r="V278" s="17">
        <f t="shared" si="24"/>
        <v>40966.87354166666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tr">
        <f>VLOOKUP(G279,'Country Codes'!C:D,2,FALSE)</f>
        <v>United States</v>
      </c>
      <c r="I279" t="s">
        <v>8246</v>
      </c>
      <c r="J279" s="15">
        <v>1432416219</v>
      </c>
      <c r="K279" s="15">
        <v>1429824219</v>
      </c>
      <c r="L279" t="b">
        <v>1</v>
      </c>
      <c r="M279">
        <v>951</v>
      </c>
      <c r="N279" t="b">
        <v>1</v>
      </c>
      <c r="O279" t="s">
        <v>8269</v>
      </c>
      <c r="P279" s="5">
        <f t="shared" si="20"/>
        <v>1.1038153846153846</v>
      </c>
      <c r="Q279" s="5" t="str">
        <f t="shared" si="21"/>
        <v>Funded</v>
      </c>
      <c r="R279" s="7">
        <f t="shared" si="22"/>
        <v>75.444794952681391</v>
      </c>
      <c r="S279" t="s">
        <v>8309</v>
      </c>
      <c r="T279" t="s">
        <v>8314</v>
      </c>
      <c r="U279" s="17">
        <f t="shared" si="23"/>
        <v>42147.68309027778</v>
      </c>
      <c r="V279" s="17">
        <f t="shared" si="24"/>
        <v>42117.68309027778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tr">
        <f>VLOOKUP(G280,'Country Codes'!C:D,2,FALSE)</f>
        <v>United States</v>
      </c>
      <c r="I280" t="s">
        <v>8246</v>
      </c>
      <c r="J280" s="15">
        <v>1350003539</v>
      </c>
      <c r="K280" s="15">
        <v>1347411539</v>
      </c>
      <c r="L280" t="b">
        <v>1</v>
      </c>
      <c r="M280">
        <v>415</v>
      </c>
      <c r="N280" t="b">
        <v>1</v>
      </c>
      <c r="O280" t="s">
        <v>8269</v>
      </c>
      <c r="P280" s="5">
        <f t="shared" si="20"/>
        <v>1.5034814814814814</v>
      </c>
      <c r="Q280" s="5" t="str">
        <f t="shared" si="21"/>
        <v>Funded</v>
      </c>
      <c r="R280" s="7">
        <f t="shared" si="22"/>
        <v>97.816867469879512</v>
      </c>
      <c r="S280" t="s">
        <v>8309</v>
      </c>
      <c r="T280" t="s">
        <v>8314</v>
      </c>
      <c r="U280" s="17">
        <f t="shared" si="23"/>
        <v>41193.832627314812</v>
      </c>
      <c r="V280" s="17">
        <f t="shared" si="24"/>
        <v>41163.832627314812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tr">
        <f>VLOOKUP(G281,'Country Codes'!C:D,2,FALSE)</f>
        <v>United States</v>
      </c>
      <c r="I281" t="s">
        <v>8246</v>
      </c>
      <c r="J281" s="15">
        <v>1488160860</v>
      </c>
      <c r="K281" s="15">
        <v>1485237096</v>
      </c>
      <c r="L281" t="b">
        <v>1</v>
      </c>
      <c r="M281">
        <v>305</v>
      </c>
      <c r="N281" t="b">
        <v>1</v>
      </c>
      <c r="O281" t="s">
        <v>8269</v>
      </c>
      <c r="P281" s="5">
        <f t="shared" si="20"/>
        <v>1.5731829411764706</v>
      </c>
      <c r="Q281" s="5" t="str">
        <f t="shared" si="21"/>
        <v>Funded</v>
      </c>
      <c r="R281" s="7">
        <f t="shared" si="22"/>
        <v>87.685606557377056</v>
      </c>
      <c r="S281" t="s">
        <v>8309</v>
      </c>
      <c r="T281" t="s">
        <v>8314</v>
      </c>
      <c r="U281" s="17">
        <f t="shared" si="23"/>
        <v>42792.875694444439</v>
      </c>
      <c r="V281" s="17">
        <f t="shared" si="24"/>
        <v>42759.035833333335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tr">
        <f>VLOOKUP(G282,'Country Codes'!C:D,2,FALSE)</f>
        <v>United States</v>
      </c>
      <c r="I282" t="s">
        <v>8246</v>
      </c>
      <c r="J282" s="15">
        <v>1401459035</v>
      </c>
      <c r="K282" s="15">
        <v>1397571035</v>
      </c>
      <c r="L282" t="b">
        <v>1</v>
      </c>
      <c r="M282">
        <v>2139</v>
      </c>
      <c r="N282" t="b">
        <v>1</v>
      </c>
      <c r="O282" t="s">
        <v>8269</v>
      </c>
      <c r="P282" s="5">
        <f t="shared" si="20"/>
        <v>1.5614399999999999</v>
      </c>
      <c r="Q282" s="5" t="str">
        <f t="shared" si="21"/>
        <v>Funded</v>
      </c>
      <c r="R282" s="7">
        <f t="shared" si="22"/>
        <v>54.748948106591868</v>
      </c>
      <c r="S282" t="s">
        <v>8309</v>
      </c>
      <c r="T282" t="s">
        <v>8314</v>
      </c>
      <c r="U282" s="17">
        <f t="shared" si="23"/>
        <v>41789.382349537031</v>
      </c>
      <c r="V282" s="17">
        <f t="shared" si="24"/>
        <v>41744.382349537031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tr">
        <f>VLOOKUP(G283,'Country Codes'!C:D,2,FALSE)</f>
        <v>United States</v>
      </c>
      <c r="I283" t="s">
        <v>8246</v>
      </c>
      <c r="J283" s="15">
        <v>1249932360</v>
      </c>
      <c r="K283" s="15">
        <v>1242532513</v>
      </c>
      <c r="L283" t="b">
        <v>1</v>
      </c>
      <c r="M283">
        <v>79</v>
      </c>
      <c r="N283" t="b">
        <v>1</v>
      </c>
      <c r="O283" t="s">
        <v>8269</v>
      </c>
      <c r="P283" s="5">
        <f t="shared" si="20"/>
        <v>1.2058763636363636</v>
      </c>
      <c r="Q283" s="5" t="str">
        <f t="shared" si="21"/>
        <v>Funded</v>
      </c>
      <c r="R283" s="7">
        <f t="shared" si="22"/>
        <v>83.953417721518989</v>
      </c>
      <c r="S283" t="s">
        <v>8309</v>
      </c>
      <c r="T283" t="s">
        <v>8314</v>
      </c>
      <c r="U283" s="17">
        <f t="shared" si="23"/>
        <v>40035.601388888885</v>
      </c>
      <c r="V283" s="17">
        <f t="shared" si="24"/>
        <v>39949.955011574071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tr">
        <f>VLOOKUP(G284,'Country Codes'!C:D,2,FALSE)</f>
        <v>United States</v>
      </c>
      <c r="I284" t="s">
        <v>8246</v>
      </c>
      <c r="J284" s="15">
        <v>1266876000</v>
      </c>
      <c r="K284" s="15">
        <v>1263679492</v>
      </c>
      <c r="L284" t="b">
        <v>1</v>
      </c>
      <c r="M284">
        <v>179</v>
      </c>
      <c r="N284" t="b">
        <v>1</v>
      </c>
      <c r="O284" t="s">
        <v>8269</v>
      </c>
      <c r="P284" s="5">
        <f t="shared" si="20"/>
        <v>1.0118888888888888</v>
      </c>
      <c r="Q284" s="5" t="str">
        <f t="shared" si="21"/>
        <v>Funded</v>
      </c>
      <c r="R284" s="7">
        <f t="shared" si="22"/>
        <v>254.38547486033519</v>
      </c>
      <c r="S284" t="s">
        <v>8309</v>
      </c>
      <c r="T284" t="s">
        <v>8314</v>
      </c>
      <c r="U284" s="17">
        <f t="shared" si="23"/>
        <v>40231.708333333328</v>
      </c>
      <c r="V284" s="17">
        <f t="shared" si="24"/>
        <v>40194.711712962962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tr">
        <f>VLOOKUP(G285,'Country Codes'!C:D,2,FALSE)</f>
        <v>United States</v>
      </c>
      <c r="I285" t="s">
        <v>8246</v>
      </c>
      <c r="J285" s="15">
        <v>1306904340</v>
      </c>
      <c r="K285" s="15">
        <v>1305219744</v>
      </c>
      <c r="L285" t="b">
        <v>1</v>
      </c>
      <c r="M285">
        <v>202</v>
      </c>
      <c r="N285" t="b">
        <v>1</v>
      </c>
      <c r="O285" t="s">
        <v>8269</v>
      </c>
      <c r="P285" s="5">
        <f t="shared" si="20"/>
        <v>1.142725</v>
      </c>
      <c r="Q285" s="5" t="str">
        <f t="shared" si="21"/>
        <v>Funded</v>
      </c>
      <c r="R285" s="7">
        <f t="shared" si="22"/>
        <v>101.8269801980198</v>
      </c>
      <c r="S285" t="s">
        <v>8309</v>
      </c>
      <c r="T285" t="s">
        <v>8314</v>
      </c>
      <c r="U285" s="17">
        <f t="shared" si="23"/>
        <v>40694.999305555553</v>
      </c>
      <c r="V285" s="17">
        <f t="shared" si="24"/>
        <v>40675.501666666663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tr">
        <f>VLOOKUP(G286,'Country Codes'!C:D,2,FALSE)</f>
        <v>United States</v>
      </c>
      <c r="I286" t="s">
        <v>8246</v>
      </c>
      <c r="J286" s="15">
        <v>1327167780</v>
      </c>
      <c r="K286" s="15">
        <v>1325007780</v>
      </c>
      <c r="L286" t="b">
        <v>1</v>
      </c>
      <c r="M286">
        <v>760</v>
      </c>
      <c r="N286" t="b">
        <v>1</v>
      </c>
      <c r="O286" t="s">
        <v>8269</v>
      </c>
      <c r="P286" s="5">
        <f t="shared" si="20"/>
        <v>1.0462615</v>
      </c>
      <c r="Q286" s="5" t="str">
        <f t="shared" si="21"/>
        <v>Funded</v>
      </c>
      <c r="R286" s="7">
        <f t="shared" si="22"/>
        <v>55.066394736842106</v>
      </c>
      <c r="S286" t="s">
        <v>8309</v>
      </c>
      <c r="T286" t="s">
        <v>8314</v>
      </c>
      <c r="U286" s="17">
        <f t="shared" si="23"/>
        <v>40929.529861111107</v>
      </c>
      <c r="V286" s="17">
        <f t="shared" si="24"/>
        <v>40904.529861111107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tr">
        <f>VLOOKUP(G287,'Country Codes'!C:D,2,FALSE)</f>
        <v>United States</v>
      </c>
      <c r="I287" t="s">
        <v>8246</v>
      </c>
      <c r="J287" s="15">
        <v>1379614128</v>
      </c>
      <c r="K287" s="15">
        <v>1377022128</v>
      </c>
      <c r="L287" t="b">
        <v>1</v>
      </c>
      <c r="M287">
        <v>563</v>
      </c>
      <c r="N287" t="b">
        <v>1</v>
      </c>
      <c r="O287" t="s">
        <v>8269</v>
      </c>
      <c r="P287" s="5">
        <f t="shared" si="20"/>
        <v>2.2882507142857142</v>
      </c>
      <c r="Q287" s="5" t="str">
        <f t="shared" si="21"/>
        <v>Funded</v>
      </c>
      <c r="R287" s="7">
        <f t="shared" si="22"/>
        <v>56.901438721136763</v>
      </c>
      <c r="S287" t="s">
        <v>8309</v>
      </c>
      <c r="T287" t="s">
        <v>8314</v>
      </c>
      <c r="U287" s="17">
        <f t="shared" si="23"/>
        <v>41536.547777777778</v>
      </c>
      <c r="V287" s="17">
        <f t="shared" si="24"/>
        <v>41506.547777777778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tr">
        <f>VLOOKUP(G288,'Country Codes'!C:D,2,FALSE)</f>
        <v>United States</v>
      </c>
      <c r="I288" t="s">
        <v>8246</v>
      </c>
      <c r="J288" s="15">
        <v>1364236524</v>
      </c>
      <c r="K288" s="15">
        <v>1360352124</v>
      </c>
      <c r="L288" t="b">
        <v>1</v>
      </c>
      <c r="M288">
        <v>135</v>
      </c>
      <c r="N288" t="b">
        <v>1</v>
      </c>
      <c r="O288" t="s">
        <v>8269</v>
      </c>
      <c r="P288" s="5">
        <f t="shared" si="20"/>
        <v>1.0915333333333332</v>
      </c>
      <c r="Q288" s="5" t="str">
        <f t="shared" si="21"/>
        <v>Funded</v>
      </c>
      <c r="R288" s="7">
        <f t="shared" si="22"/>
        <v>121.28148148148148</v>
      </c>
      <c r="S288" t="s">
        <v>8309</v>
      </c>
      <c r="T288" t="s">
        <v>8314</v>
      </c>
      <c r="U288" s="17">
        <f t="shared" si="23"/>
        <v>41358.566249999996</v>
      </c>
      <c r="V288" s="17">
        <f t="shared" si="24"/>
        <v>41313.60791666666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tr">
        <f>VLOOKUP(G289,'Country Codes'!C:D,2,FALSE)</f>
        <v>United States</v>
      </c>
      <c r="I289" t="s">
        <v>8246</v>
      </c>
      <c r="J289" s="15">
        <v>1351828800</v>
      </c>
      <c r="K289" s="15">
        <v>1349160018</v>
      </c>
      <c r="L289" t="b">
        <v>1</v>
      </c>
      <c r="M289">
        <v>290</v>
      </c>
      <c r="N289" t="b">
        <v>1</v>
      </c>
      <c r="O289" t="s">
        <v>8269</v>
      </c>
      <c r="P289" s="5">
        <f t="shared" si="20"/>
        <v>1.7629999999999999</v>
      </c>
      <c r="Q289" s="5" t="str">
        <f t="shared" si="21"/>
        <v>Funded</v>
      </c>
      <c r="R289" s="7">
        <f t="shared" si="22"/>
        <v>91.189655172413794</v>
      </c>
      <c r="S289" t="s">
        <v>8309</v>
      </c>
      <c r="T289" t="s">
        <v>8314</v>
      </c>
      <c r="U289" s="17">
        <f t="shared" si="23"/>
        <v>41214.958333333328</v>
      </c>
      <c r="V289" s="17">
        <f t="shared" si="24"/>
        <v>41184.069652777776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tr">
        <f>VLOOKUP(G290,'Country Codes'!C:D,2,FALSE)</f>
        <v>United States</v>
      </c>
      <c r="I290" t="s">
        <v>8246</v>
      </c>
      <c r="J290" s="15">
        <v>1340683393</v>
      </c>
      <c r="K290" s="15">
        <v>1337659393</v>
      </c>
      <c r="L290" t="b">
        <v>1</v>
      </c>
      <c r="M290">
        <v>447</v>
      </c>
      <c r="N290" t="b">
        <v>1</v>
      </c>
      <c r="O290" t="s">
        <v>8269</v>
      </c>
      <c r="P290" s="5">
        <f t="shared" si="20"/>
        <v>1.0321061999999999</v>
      </c>
      <c r="Q290" s="5" t="str">
        <f t="shared" si="21"/>
        <v>Funded</v>
      </c>
      <c r="R290" s="7">
        <f t="shared" si="22"/>
        <v>115.44812080536913</v>
      </c>
      <c r="S290" t="s">
        <v>8309</v>
      </c>
      <c r="T290" t="s">
        <v>8314</v>
      </c>
      <c r="U290" s="17">
        <f t="shared" si="23"/>
        <v>41085.960567129623</v>
      </c>
      <c r="V290" s="17">
        <f t="shared" si="24"/>
        <v>41050.960567129623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tr">
        <f>VLOOKUP(G291,'Country Codes'!C:D,2,FALSE)</f>
        <v>United Kingdom</v>
      </c>
      <c r="I291" t="s">
        <v>8247</v>
      </c>
      <c r="J291" s="15">
        <v>1383389834</v>
      </c>
      <c r="K291" s="15">
        <v>1380797834</v>
      </c>
      <c r="L291" t="b">
        <v>1</v>
      </c>
      <c r="M291">
        <v>232</v>
      </c>
      <c r="N291" t="b">
        <v>1</v>
      </c>
      <c r="O291" t="s">
        <v>8269</v>
      </c>
      <c r="P291" s="5">
        <f t="shared" si="20"/>
        <v>1.0482</v>
      </c>
      <c r="Q291" s="5" t="str">
        <f t="shared" si="21"/>
        <v>Funded</v>
      </c>
      <c r="R291" s="7">
        <f t="shared" si="22"/>
        <v>67.771551724137936</v>
      </c>
      <c r="S291" t="s">
        <v>8309</v>
      </c>
      <c r="T291" t="s">
        <v>8314</v>
      </c>
      <c r="U291" s="17">
        <f t="shared" si="23"/>
        <v>41580.248078703698</v>
      </c>
      <c r="V291" s="17">
        <f t="shared" si="24"/>
        <v>41550.248078703698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tr">
        <f>VLOOKUP(G292,'Country Codes'!C:D,2,FALSE)</f>
        <v>United States</v>
      </c>
      <c r="I292" t="s">
        <v>8246</v>
      </c>
      <c r="J292" s="15">
        <v>1296633540</v>
      </c>
      <c r="K292" s="15">
        <v>1292316697</v>
      </c>
      <c r="L292" t="b">
        <v>1</v>
      </c>
      <c r="M292">
        <v>168</v>
      </c>
      <c r="N292" t="b">
        <v>1</v>
      </c>
      <c r="O292" t="s">
        <v>8269</v>
      </c>
      <c r="P292" s="5">
        <f t="shared" si="20"/>
        <v>1.0668444444444445</v>
      </c>
      <c r="Q292" s="5" t="str">
        <f t="shared" si="21"/>
        <v>Funded</v>
      </c>
      <c r="R292" s="7">
        <f t="shared" si="22"/>
        <v>28.576190476190476</v>
      </c>
      <c r="S292" t="s">
        <v>8309</v>
      </c>
      <c r="T292" t="s">
        <v>8314</v>
      </c>
      <c r="U292" s="17">
        <f t="shared" si="23"/>
        <v>40576.124305555553</v>
      </c>
      <c r="V292" s="17">
        <f t="shared" si="24"/>
        <v>40526.160844907405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tr">
        <f>VLOOKUP(G293,'Country Codes'!C:D,2,FALSE)</f>
        <v>United States</v>
      </c>
      <c r="I293" t="s">
        <v>8246</v>
      </c>
      <c r="J293" s="15">
        <v>1367366460</v>
      </c>
      <c r="K293" s="15">
        <v>1365791246</v>
      </c>
      <c r="L293" t="b">
        <v>1</v>
      </c>
      <c r="M293">
        <v>128</v>
      </c>
      <c r="N293" t="b">
        <v>1</v>
      </c>
      <c r="O293" t="s">
        <v>8269</v>
      </c>
      <c r="P293" s="5">
        <f t="shared" si="20"/>
        <v>1.2001999999999999</v>
      </c>
      <c r="Q293" s="5" t="str">
        <f t="shared" si="21"/>
        <v>Funded</v>
      </c>
      <c r="R293" s="7">
        <f t="shared" si="22"/>
        <v>46.8828125</v>
      </c>
      <c r="S293" t="s">
        <v>8309</v>
      </c>
      <c r="T293" t="s">
        <v>8314</v>
      </c>
      <c r="U293" s="17">
        <f t="shared" si="23"/>
        <v>41394.792361111111</v>
      </c>
      <c r="V293" s="17">
        <f t="shared" si="24"/>
        <v>41376.560717592591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tr">
        <f>VLOOKUP(G294,'Country Codes'!C:D,2,FALSE)</f>
        <v>United States</v>
      </c>
      <c r="I294" t="s">
        <v>8246</v>
      </c>
      <c r="J294" s="15">
        <v>1319860740</v>
      </c>
      <c r="K294" s="15">
        <v>1317064599</v>
      </c>
      <c r="L294" t="b">
        <v>1</v>
      </c>
      <c r="M294">
        <v>493</v>
      </c>
      <c r="N294" t="b">
        <v>1</v>
      </c>
      <c r="O294" t="s">
        <v>8269</v>
      </c>
      <c r="P294" s="5">
        <f t="shared" si="20"/>
        <v>1.0150693333333334</v>
      </c>
      <c r="Q294" s="5" t="str">
        <f t="shared" si="21"/>
        <v>Funded</v>
      </c>
      <c r="R294" s="7">
        <f t="shared" si="22"/>
        <v>154.42231237322514</v>
      </c>
      <c r="S294" t="s">
        <v>8309</v>
      </c>
      <c r="T294" t="s">
        <v>8314</v>
      </c>
      <c r="U294" s="17">
        <f t="shared" si="23"/>
        <v>40844.957638888889</v>
      </c>
      <c r="V294" s="17">
        <f t="shared" si="24"/>
        <v>40812.594895833332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tr">
        <f>VLOOKUP(G295,'Country Codes'!C:D,2,FALSE)</f>
        <v>United States</v>
      </c>
      <c r="I295" t="s">
        <v>8246</v>
      </c>
      <c r="J295" s="15">
        <v>1398009714</v>
      </c>
      <c r="K295" s="15">
        <v>1395417714</v>
      </c>
      <c r="L295" t="b">
        <v>1</v>
      </c>
      <c r="M295">
        <v>131</v>
      </c>
      <c r="N295" t="b">
        <v>1</v>
      </c>
      <c r="O295" t="s">
        <v>8269</v>
      </c>
      <c r="P295" s="5">
        <f t="shared" si="20"/>
        <v>1.0138461538461538</v>
      </c>
      <c r="Q295" s="5" t="str">
        <f t="shared" si="21"/>
        <v>Funded</v>
      </c>
      <c r="R295" s="7">
        <f t="shared" si="22"/>
        <v>201.22137404580153</v>
      </c>
      <c r="S295" t="s">
        <v>8309</v>
      </c>
      <c r="T295" t="s">
        <v>8314</v>
      </c>
      <c r="U295" s="17">
        <f t="shared" si="23"/>
        <v>41749.459652777776</v>
      </c>
      <c r="V295" s="17">
        <f t="shared" si="24"/>
        <v>41719.459652777776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tr">
        <f>VLOOKUP(G296,'Country Codes'!C:D,2,FALSE)</f>
        <v>United States</v>
      </c>
      <c r="I296" t="s">
        <v>8246</v>
      </c>
      <c r="J296" s="15">
        <v>1279555200</v>
      </c>
      <c r="K296" s="15">
        <v>1276480894</v>
      </c>
      <c r="L296" t="b">
        <v>1</v>
      </c>
      <c r="M296">
        <v>50</v>
      </c>
      <c r="N296" t="b">
        <v>1</v>
      </c>
      <c r="O296" t="s">
        <v>8269</v>
      </c>
      <c r="P296" s="5">
        <f t="shared" si="20"/>
        <v>1</v>
      </c>
      <c r="Q296" s="5" t="str">
        <f t="shared" si="21"/>
        <v>Funded</v>
      </c>
      <c r="R296" s="7">
        <f t="shared" si="22"/>
        <v>100</v>
      </c>
      <c r="S296" t="s">
        <v>8309</v>
      </c>
      <c r="T296" t="s">
        <v>8314</v>
      </c>
      <c r="U296" s="17">
        <f t="shared" si="23"/>
        <v>40378.458333333328</v>
      </c>
      <c r="V296" s="17">
        <f t="shared" si="24"/>
        <v>40342.876087962963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tr">
        <f>VLOOKUP(G297,'Country Codes'!C:D,2,FALSE)</f>
        <v>United States</v>
      </c>
      <c r="I297" t="s">
        <v>8246</v>
      </c>
      <c r="J297" s="15">
        <v>1383264000</v>
      </c>
      <c r="K297" s="15">
        <v>1378080409</v>
      </c>
      <c r="L297" t="b">
        <v>1</v>
      </c>
      <c r="M297">
        <v>665</v>
      </c>
      <c r="N297" t="b">
        <v>1</v>
      </c>
      <c r="O297" t="s">
        <v>8269</v>
      </c>
      <c r="P297" s="5">
        <f t="shared" si="20"/>
        <v>1.3310911999999999</v>
      </c>
      <c r="Q297" s="5" t="str">
        <f t="shared" si="21"/>
        <v>Funded</v>
      </c>
      <c r="R297" s="7">
        <f t="shared" si="22"/>
        <v>100.08204511278196</v>
      </c>
      <c r="S297" t="s">
        <v>8309</v>
      </c>
      <c r="T297" t="s">
        <v>8314</v>
      </c>
      <c r="U297" s="17">
        <f t="shared" si="23"/>
        <v>41578.791666666664</v>
      </c>
      <c r="V297" s="17">
        <f t="shared" si="24"/>
        <v>41518.796400462961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tr">
        <f>VLOOKUP(G298,'Country Codes'!C:D,2,FALSE)</f>
        <v>United States</v>
      </c>
      <c r="I298" t="s">
        <v>8246</v>
      </c>
      <c r="J298" s="15">
        <v>1347017083</v>
      </c>
      <c r="K298" s="15">
        <v>1344857083</v>
      </c>
      <c r="L298" t="b">
        <v>1</v>
      </c>
      <c r="M298">
        <v>129</v>
      </c>
      <c r="N298" t="b">
        <v>1</v>
      </c>
      <c r="O298" t="s">
        <v>8269</v>
      </c>
      <c r="P298" s="5">
        <f t="shared" si="20"/>
        <v>1.187262</v>
      </c>
      <c r="Q298" s="5" t="str">
        <f t="shared" si="21"/>
        <v>Funded</v>
      </c>
      <c r="R298" s="7">
        <f t="shared" si="22"/>
        <v>230.08953488372092</v>
      </c>
      <c r="S298" t="s">
        <v>8309</v>
      </c>
      <c r="T298" t="s">
        <v>8314</v>
      </c>
      <c r="U298" s="17">
        <f t="shared" si="23"/>
        <v>41159.267164351848</v>
      </c>
      <c r="V298" s="17">
        <f t="shared" si="24"/>
        <v>41134.267164351848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tr">
        <f>VLOOKUP(G299,'Country Codes'!C:D,2,FALSE)</f>
        <v>United States</v>
      </c>
      <c r="I299" t="s">
        <v>8246</v>
      </c>
      <c r="J299" s="15">
        <v>1430452740</v>
      </c>
      <c r="K299" s="15">
        <v>1427390901</v>
      </c>
      <c r="L299" t="b">
        <v>1</v>
      </c>
      <c r="M299">
        <v>142</v>
      </c>
      <c r="N299" t="b">
        <v>1</v>
      </c>
      <c r="O299" t="s">
        <v>8269</v>
      </c>
      <c r="P299" s="5">
        <f t="shared" si="20"/>
        <v>1.0064</v>
      </c>
      <c r="Q299" s="5" t="str">
        <f t="shared" si="21"/>
        <v>Funded</v>
      </c>
      <c r="R299" s="7">
        <f t="shared" si="22"/>
        <v>141.74647887323943</v>
      </c>
      <c r="S299" t="s">
        <v>8309</v>
      </c>
      <c r="T299" t="s">
        <v>8314</v>
      </c>
      <c r="U299" s="17">
        <f t="shared" si="23"/>
        <v>42124.957638888889</v>
      </c>
      <c r="V299" s="17">
        <f t="shared" si="24"/>
        <v>42089.519687500004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tr">
        <f>VLOOKUP(G300,'Country Codes'!C:D,2,FALSE)</f>
        <v>United States</v>
      </c>
      <c r="I300" t="s">
        <v>8246</v>
      </c>
      <c r="J300" s="15">
        <v>1399669200</v>
      </c>
      <c r="K300" s="15">
        <v>1394536048</v>
      </c>
      <c r="L300" t="b">
        <v>1</v>
      </c>
      <c r="M300">
        <v>2436</v>
      </c>
      <c r="N300" t="b">
        <v>1</v>
      </c>
      <c r="O300" t="s">
        <v>8269</v>
      </c>
      <c r="P300" s="5">
        <f t="shared" si="20"/>
        <v>1.089324126984127</v>
      </c>
      <c r="Q300" s="5" t="str">
        <f t="shared" si="21"/>
        <v>Funded</v>
      </c>
      <c r="R300" s="7">
        <f t="shared" si="22"/>
        <v>56.344351395730705</v>
      </c>
      <c r="S300" t="s">
        <v>8309</v>
      </c>
      <c r="T300" t="s">
        <v>8314</v>
      </c>
      <c r="U300" s="17">
        <f t="shared" si="23"/>
        <v>41768.666666666664</v>
      </c>
      <c r="V300" s="17">
        <f t="shared" si="24"/>
        <v>41709.255185185182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tr">
        <f>VLOOKUP(G301,'Country Codes'!C:D,2,FALSE)</f>
        <v>United States</v>
      </c>
      <c r="I301" t="s">
        <v>8246</v>
      </c>
      <c r="J301" s="15">
        <v>1289975060</v>
      </c>
      <c r="K301" s="15">
        <v>1287379460</v>
      </c>
      <c r="L301" t="b">
        <v>1</v>
      </c>
      <c r="M301">
        <v>244</v>
      </c>
      <c r="N301" t="b">
        <v>1</v>
      </c>
      <c r="O301" t="s">
        <v>8269</v>
      </c>
      <c r="P301" s="5">
        <f t="shared" si="20"/>
        <v>1.789525</v>
      </c>
      <c r="Q301" s="5" t="str">
        <f t="shared" si="21"/>
        <v>Funded</v>
      </c>
      <c r="R301" s="7">
        <f t="shared" si="22"/>
        <v>73.341188524590166</v>
      </c>
      <c r="S301" t="s">
        <v>8309</v>
      </c>
      <c r="T301" t="s">
        <v>8314</v>
      </c>
      <c r="U301" s="17">
        <f t="shared" si="23"/>
        <v>40499.058564814812</v>
      </c>
      <c r="V301" s="17">
        <f t="shared" si="24"/>
        <v>40469.016898148147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tr">
        <f>VLOOKUP(G302,'Country Codes'!C:D,2,FALSE)</f>
        <v>United States</v>
      </c>
      <c r="I302" t="s">
        <v>8246</v>
      </c>
      <c r="J302" s="15">
        <v>1303686138</v>
      </c>
      <c r="K302" s="15">
        <v>1301007738</v>
      </c>
      <c r="L302" t="b">
        <v>1</v>
      </c>
      <c r="M302">
        <v>298</v>
      </c>
      <c r="N302" t="b">
        <v>1</v>
      </c>
      <c r="O302" t="s">
        <v>8269</v>
      </c>
      <c r="P302" s="5">
        <f t="shared" si="20"/>
        <v>1.0172264</v>
      </c>
      <c r="Q302" s="5" t="str">
        <f t="shared" si="21"/>
        <v>Funded</v>
      </c>
      <c r="R302" s="7">
        <f t="shared" si="22"/>
        <v>85.337785234899329</v>
      </c>
      <c r="S302" t="s">
        <v>8309</v>
      </c>
      <c r="T302" t="s">
        <v>8314</v>
      </c>
      <c r="U302" s="17">
        <f t="shared" si="23"/>
        <v>40657.751597222217</v>
      </c>
      <c r="V302" s="17">
        <f t="shared" si="24"/>
        <v>40626.751597222217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tr">
        <f>VLOOKUP(G303,'Country Codes'!C:D,2,FALSE)</f>
        <v>United States</v>
      </c>
      <c r="I303" t="s">
        <v>8246</v>
      </c>
      <c r="J303" s="15">
        <v>1363711335</v>
      </c>
      <c r="K303" s="15">
        <v>1360258935</v>
      </c>
      <c r="L303" t="b">
        <v>1</v>
      </c>
      <c r="M303">
        <v>251</v>
      </c>
      <c r="N303" t="b">
        <v>1</v>
      </c>
      <c r="O303" t="s">
        <v>8269</v>
      </c>
      <c r="P303" s="5">
        <f t="shared" si="20"/>
        <v>1.1873499999999999</v>
      </c>
      <c r="Q303" s="5" t="str">
        <f t="shared" si="21"/>
        <v>Funded</v>
      </c>
      <c r="R303" s="7">
        <f t="shared" si="22"/>
        <v>61.496215139442228</v>
      </c>
      <c r="S303" t="s">
        <v>8309</v>
      </c>
      <c r="T303" t="s">
        <v>8314</v>
      </c>
      <c r="U303" s="17">
        <f t="shared" si="23"/>
        <v>41352.487673611111</v>
      </c>
      <c r="V303" s="17">
        <f t="shared" si="24"/>
        <v>41312.529340277775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tr">
        <f>VLOOKUP(G304,'Country Codes'!C:D,2,FALSE)</f>
        <v>United States</v>
      </c>
      <c r="I304" t="s">
        <v>8246</v>
      </c>
      <c r="J304" s="15">
        <v>1330115638</v>
      </c>
      <c r="K304" s="15">
        <v>1327523638</v>
      </c>
      <c r="L304" t="b">
        <v>1</v>
      </c>
      <c r="M304">
        <v>108</v>
      </c>
      <c r="N304" t="b">
        <v>1</v>
      </c>
      <c r="O304" t="s">
        <v>8269</v>
      </c>
      <c r="P304" s="5">
        <f t="shared" si="20"/>
        <v>1.0045999999999999</v>
      </c>
      <c r="Q304" s="5" t="str">
        <f t="shared" si="21"/>
        <v>Funded</v>
      </c>
      <c r="R304" s="7">
        <f t="shared" si="22"/>
        <v>93.018518518518519</v>
      </c>
      <c r="S304" t="s">
        <v>8309</v>
      </c>
      <c r="T304" t="s">
        <v>8314</v>
      </c>
      <c r="U304" s="17">
        <f t="shared" si="23"/>
        <v>40963.648587962962</v>
      </c>
      <c r="V304" s="17">
        <f t="shared" si="24"/>
        <v>40933.648587962962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tr">
        <f>VLOOKUP(G305,'Country Codes'!C:D,2,FALSE)</f>
        <v>United States</v>
      </c>
      <c r="I305" t="s">
        <v>8246</v>
      </c>
      <c r="J305" s="15">
        <v>1338601346</v>
      </c>
      <c r="K305" s="15">
        <v>1336009346</v>
      </c>
      <c r="L305" t="b">
        <v>1</v>
      </c>
      <c r="M305">
        <v>82</v>
      </c>
      <c r="N305" t="b">
        <v>1</v>
      </c>
      <c r="O305" t="s">
        <v>8269</v>
      </c>
      <c r="P305" s="5">
        <f t="shared" si="20"/>
        <v>1.3746666666666667</v>
      </c>
      <c r="Q305" s="5" t="str">
        <f t="shared" si="21"/>
        <v>Funded</v>
      </c>
      <c r="R305" s="7">
        <f t="shared" si="22"/>
        <v>50.292682926829265</v>
      </c>
      <c r="S305" t="s">
        <v>8309</v>
      </c>
      <c r="T305" t="s">
        <v>8314</v>
      </c>
      <c r="U305" s="17">
        <f t="shared" si="23"/>
        <v>41061.862800925926</v>
      </c>
      <c r="V305" s="17">
        <f t="shared" si="24"/>
        <v>41031.862800925926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tr">
        <f>VLOOKUP(G306,'Country Codes'!C:D,2,FALSE)</f>
        <v>United States</v>
      </c>
      <c r="I306" t="s">
        <v>8246</v>
      </c>
      <c r="J306" s="15">
        <v>1346464800</v>
      </c>
      <c r="K306" s="15">
        <v>1343096197</v>
      </c>
      <c r="L306" t="b">
        <v>1</v>
      </c>
      <c r="M306">
        <v>74</v>
      </c>
      <c r="N306" t="b">
        <v>1</v>
      </c>
      <c r="O306" t="s">
        <v>8269</v>
      </c>
      <c r="P306" s="5">
        <f t="shared" si="20"/>
        <v>2.3164705882352941</v>
      </c>
      <c r="Q306" s="5" t="str">
        <f t="shared" si="21"/>
        <v>Funded</v>
      </c>
      <c r="R306" s="7">
        <f t="shared" si="22"/>
        <v>106.43243243243244</v>
      </c>
      <c r="S306" t="s">
        <v>8309</v>
      </c>
      <c r="T306" t="s">
        <v>8314</v>
      </c>
      <c r="U306" s="17">
        <f t="shared" si="23"/>
        <v>41152.875</v>
      </c>
      <c r="V306" s="17">
        <f t="shared" si="24"/>
        <v>41113.88653935185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tr">
        <f>VLOOKUP(G307,'Country Codes'!C:D,2,FALSE)</f>
        <v>United States</v>
      </c>
      <c r="I307" t="s">
        <v>8246</v>
      </c>
      <c r="J307" s="15">
        <v>1331392049</v>
      </c>
      <c r="K307" s="15">
        <v>1328800049</v>
      </c>
      <c r="L307" t="b">
        <v>1</v>
      </c>
      <c r="M307">
        <v>189</v>
      </c>
      <c r="N307" t="b">
        <v>1</v>
      </c>
      <c r="O307" t="s">
        <v>8269</v>
      </c>
      <c r="P307" s="5">
        <f t="shared" si="20"/>
        <v>1.3033333333333332</v>
      </c>
      <c r="Q307" s="5" t="str">
        <f t="shared" si="21"/>
        <v>Funded</v>
      </c>
      <c r="R307" s="7">
        <f t="shared" si="22"/>
        <v>51.719576719576722</v>
      </c>
      <c r="S307" t="s">
        <v>8309</v>
      </c>
      <c r="T307" t="s">
        <v>8314</v>
      </c>
      <c r="U307" s="17">
        <f t="shared" si="23"/>
        <v>40978.421863425923</v>
      </c>
      <c r="V307" s="17">
        <f t="shared" si="24"/>
        <v>40948.421863425923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tr">
        <f>VLOOKUP(G308,'Country Codes'!C:D,2,FALSE)</f>
        <v>United States</v>
      </c>
      <c r="I308" t="s">
        <v>8246</v>
      </c>
      <c r="J308" s="15">
        <v>1363806333</v>
      </c>
      <c r="K308" s="15">
        <v>1362081933</v>
      </c>
      <c r="L308" t="b">
        <v>1</v>
      </c>
      <c r="M308">
        <v>80</v>
      </c>
      <c r="N308" t="b">
        <v>1</v>
      </c>
      <c r="O308" t="s">
        <v>8269</v>
      </c>
      <c r="P308" s="5">
        <f t="shared" si="20"/>
        <v>2.9289999999999998</v>
      </c>
      <c r="Q308" s="5" t="str">
        <f t="shared" si="21"/>
        <v>Funded</v>
      </c>
      <c r="R308" s="7">
        <f t="shared" si="22"/>
        <v>36.612499999999997</v>
      </c>
      <c r="S308" t="s">
        <v>8309</v>
      </c>
      <c r="T308" t="s">
        <v>8314</v>
      </c>
      <c r="U308" s="17">
        <f t="shared" si="23"/>
        <v>41353.587187500001</v>
      </c>
      <c r="V308" s="17">
        <f t="shared" si="24"/>
        <v>41333.628854166665</v>
      </c>
    </row>
    <row r="309" spans="1:22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tr">
        <f>VLOOKUP(G309,'Country Codes'!C:D,2,FALSE)</f>
        <v>United States</v>
      </c>
      <c r="I309" t="s">
        <v>8246</v>
      </c>
      <c r="J309" s="15">
        <v>1360276801</v>
      </c>
      <c r="K309" s="15">
        <v>1357684801</v>
      </c>
      <c r="L309" t="b">
        <v>1</v>
      </c>
      <c r="M309">
        <v>576</v>
      </c>
      <c r="N309" t="b">
        <v>1</v>
      </c>
      <c r="O309" t="s">
        <v>8269</v>
      </c>
      <c r="P309" s="5">
        <f t="shared" si="20"/>
        <v>1.1131818181818183</v>
      </c>
      <c r="Q309" s="5" t="str">
        <f t="shared" si="21"/>
        <v>Funded</v>
      </c>
      <c r="R309" s="7">
        <f t="shared" si="22"/>
        <v>42.517361111111114</v>
      </c>
      <c r="S309" t="s">
        <v>8309</v>
      </c>
      <c r="T309" t="s">
        <v>8314</v>
      </c>
      <c r="U309" s="17">
        <f t="shared" si="23"/>
        <v>41312.736122685179</v>
      </c>
      <c r="V309" s="17">
        <f t="shared" si="24"/>
        <v>41282.736122685179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tr">
        <f>VLOOKUP(G310,'Country Codes'!C:D,2,FALSE)</f>
        <v>United States</v>
      </c>
      <c r="I310" t="s">
        <v>8246</v>
      </c>
      <c r="J310" s="15">
        <v>1299775210</v>
      </c>
      <c r="K310" s="15">
        <v>1295887210</v>
      </c>
      <c r="L310" t="b">
        <v>1</v>
      </c>
      <c r="M310">
        <v>202</v>
      </c>
      <c r="N310" t="b">
        <v>1</v>
      </c>
      <c r="O310" t="s">
        <v>8269</v>
      </c>
      <c r="P310" s="5">
        <f t="shared" si="20"/>
        <v>1.0556666666666668</v>
      </c>
      <c r="Q310" s="5" t="str">
        <f t="shared" si="21"/>
        <v>Funded</v>
      </c>
      <c r="R310" s="7">
        <f t="shared" si="22"/>
        <v>62.712871287128714</v>
      </c>
      <c r="S310" t="s">
        <v>8309</v>
      </c>
      <c r="T310" t="s">
        <v>8314</v>
      </c>
      <c r="U310" s="17">
        <f t="shared" si="23"/>
        <v>40612.486226851848</v>
      </c>
      <c r="V310" s="17">
        <f t="shared" si="24"/>
        <v>40567.486226851848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tr">
        <f>VLOOKUP(G311,'Country Codes'!C:D,2,FALSE)</f>
        <v>United States</v>
      </c>
      <c r="I311" t="s">
        <v>8246</v>
      </c>
      <c r="J311" s="15">
        <v>1346695334</v>
      </c>
      <c r="K311" s="15">
        <v>1344880934</v>
      </c>
      <c r="L311" t="b">
        <v>1</v>
      </c>
      <c r="M311">
        <v>238</v>
      </c>
      <c r="N311" t="b">
        <v>1</v>
      </c>
      <c r="O311" t="s">
        <v>8269</v>
      </c>
      <c r="P311" s="5">
        <f t="shared" si="20"/>
        <v>1.1894444444444445</v>
      </c>
      <c r="Q311" s="5" t="str">
        <f t="shared" si="21"/>
        <v>Funded</v>
      </c>
      <c r="R311" s="7">
        <f t="shared" si="22"/>
        <v>89.957983193277315</v>
      </c>
      <c r="S311" t="s">
        <v>8309</v>
      </c>
      <c r="T311" t="s">
        <v>8314</v>
      </c>
      <c r="U311" s="17">
        <f t="shared" si="23"/>
        <v>41155.543217592589</v>
      </c>
      <c r="V311" s="17">
        <f t="shared" si="24"/>
        <v>41134.543217592589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tr">
        <f>VLOOKUP(G312,'Country Codes'!C:D,2,FALSE)</f>
        <v>United States</v>
      </c>
      <c r="I312" t="s">
        <v>8246</v>
      </c>
      <c r="J312" s="15">
        <v>1319076000</v>
      </c>
      <c r="K312" s="15">
        <v>1317788623</v>
      </c>
      <c r="L312" t="b">
        <v>1</v>
      </c>
      <c r="M312">
        <v>36</v>
      </c>
      <c r="N312" t="b">
        <v>1</v>
      </c>
      <c r="O312" t="s">
        <v>8269</v>
      </c>
      <c r="P312" s="5">
        <f t="shared" si="20"/>
        <v>1.04129</v>
      </c>
      <c r="Q312" s="5" t="str">
        <f t="shared" si="21"/>
        <v>Funded</v>
      </c>
      <c r="R312" s="7">
        <f t="shared" si="22"/>
        <v>28.924722222222222</v>
      </c>
      <c r="S312" t="s">
        <v>8309</v>
      </c>
      <c r="T312" t="s">
        <v>8314</v>
      </c>
      <c r="U312" s="17">
        <f t="shared" si="23"/>
        <v>40835.875</v>
      </c>
      <c r="V312" s="17">
        <f t="shared" si="24"/>
        <v>40820.974803240737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tr">
        <f>VLOOKUP(G313,'Country Codes'!C:D,2,FALSE)</f>
        <v>United States</v>
      </c>
      <c r="I313" t="s">
        <v>8246</v>
      </c>
      <c r="J313" s="15">
        <v>1325404740</v>
      </c>
      <c r="K313" s="15">
        <v>1321852592</v>
      </c>
      <c r="L313" t="b">
        <v>1</v>
      </c>
      <c r="M313">
        <v>150</v>
      </c>
      <c r="N313" t="b">
        <v>1</v>
      </c>
      <c r="O313" t="s">
        <v>8269</v>
      </c>
      <c r="P313" s="5">
        <f t="shared" si="20"/>
        <v>1.0410165</v>
      </c>
      <c r="Q313" s="5" t="str">
        <f t="shared" si="21"/>
        <v>Funded</v>
      </c>
      <c r="R313" s="7">
        <f t="shared" si="22"/>
        <v>138.8022</v>
      </c>
      <c r="S313" t="s">
        <v>8309</v>
      </c>
      <c r="T313" t="s">
        <v>8314</v>
      </c>
      <c r="U313" s="17">
        <f t="shared" si="23"/>
        <v>40909.124305555553</v>
      </c>
      <c r="V313" s="17">
        <f t="shared" si="24"/>
        <v>40868.011481481481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tr">
        <f>VLOOKUP(G314,'Country Codes'!C:D,2,FALSE)</f>
        <v>United States</v>
      </c>
      <c r="I314" t="s">
        <v>8246</v>
      </c>
      <c r="J314" s="15">
        <v>1365973432</v>
      </c>
      <c r="K314" s="15">
        <v>1363381432</v>
      </c>
      <c r="L314" t="b">
        <v>1</v>
      </c>
      <c r="M314">
        <v>146</v>
      </c>
      <c r="N314" t="b">
        <v>1</v>
      </c>
      <c r="O314" t="s">
        <v>8269</v>
      </c>
      <c r="P314" s="5">
        <f t="shared" si="20"/>
        <v>1.1187499999999999</v>
      </c>
      <c r="Q314" s="5" t="str">
        <f t="shared" si="21"/>
        <v>Funded</v>
      </c>
      <c r="R314" s="7">
        <f t="shared" si="22"/>
        <v>61.301369863013697</v>
      </c>
      <c r="S314" t="s">
        <v>8309</v>
      </c>
      <c r="T314" t="s">
        <v>8314</v>
      </c>
      <c r="U314" s="17">
        <f t="shared" si="23"/>
        <v>41378.669351851851</v>
      </c>
      <c r="V314" s="17">
        <f t="shared" si="24"/>
        <v>41348.669351851851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tr">
        <f>VLOOKUP(G315,'Country Codes'!C:D,2,FALSE)</f>
        <v>United States</v>
      </c>
      <c r="I315" t="s">
        <v>8246</v>
      </c>
      <c r="J315" s="15">
        <v>1281542340</v>
      </c>
      <c r="K315" s="15">
        <v>1277702894</v>
      </c>
      <c r="L315" t="b">
        <v>1</v>
      </c>
      <c r="M315">
        <v>222</v>
      </c>
      <c r="N315" t="b">
        <v>1</v>
      </c>
      <c r="O315" t="s">
        <v>8269</v>
      </c>
      <c r="P315" s="5">
        <f t="shared" si="20"/>
        <v>1.0473529411764706</v>
      </c>
      <c r="Q315" s="5" t="str">
        <f t="shared" si="21"/>
        <v>Funded</v>
      </c>
      <c r="R315" s="7">
        <f t="shared" si="22"/>
        <v>80.202702702702709</v>
      </c>
      <c r="S315" t="s">
        <v>8309</v>
      </c>
      <c r="T315" t="s">
        <v>8314</v>
      </c>
      <c r="U315" s="17">
        <f t="shared" si="23"/>
        <v>40401.457638888889</v>
      </c>
      <c r="V315" s="17">
        <f t="shared" si="24"/>
        <v>40357.019606481481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tr">
        <f>VLOOKUP(G316,'Country Codes'!C:D,2,FALSE)</f>
        <v>United States</v>
      </c>
      <c r="I316" t="s">
        <v>8246</v>
      </c>
      <c r="J316" s="15">
        <v>1362167988</v>
      </c>
      <c r="K316" s="15">
        <v>1359575988</v>
      </c>
      <c r="L316" t="b">
        <v>1</v>
      </c>
      <c r="M316">
        <v>120</v>
      </c>
      <c r="N316" t="b">
        <v>1</v>
      </c>
      <c r="O316" t="s">
        <v>8269</v>
      </c>
      <c r="P316" s="5">
        <f t="shared" si="20"/>
        <v>3.8515000000000001</v>
      </c>
      <c r="Q316" s="5" t="str">
        <f t="shared" si="21"/>
        <v>Funded</v>
      </c>
      <c r="R316" s="7">
        <f t="shared" si="22"/>
        <v>32.095833333333331</v>
      </c>
      <c r="S316" t="s">
        <v>8309</v>
      </c>
      <c r="T316" t="s">
        <v>8314</v>
      </c>
      <c r="U316" s="17">
        <f t="shared" si="23"/>
        <v>41334.624861111108</v>
      </c>
      <c r="V316" s="17">
        <f t="shared" si="24"/>
        <v>41304.624861111108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tr">
        <f>VLOOKUP(G317,'Country Codes'!C:D,2,FALSE)</f>
        <v>United States</v>
      </c>
      <c r="I317" t="s">
        <v>8246</v>
      </c>
      <c r="J317" s="15">
        <v>1345660334</v>
      </c>
      <c r="K317" s="15">
        <v>1343068334</v>
      </c>
      <c r="L317" t="b">
        <v>1</v>
      </c>
      <c r="M317">
        <v>126</v>
      </c>
      <c r="N317" t="b">
        <v>1</v>
      </c>
      <c r="O317" t="s">
        <v>8269</v>
      </c>
      <c r="P317" s="5">
        <f t="shared" si="20"/>
        <v>1.01248</v>
      </c>
      <c r="Q317" s="5" t="str">
        <f t="shared" si="21"/>
        <v>Funded</v>
      </c>
      <c r="R317" s="7">
        <f t="shared" si="22"/>
        <v>200.88888888888889</v>
      </c>
      <c r="S317" t="s">
        <v>8309</v>
      </c>
      <c r="T317" t="s">
        <v>8314</v>
      </c>
      <c r="U317" s="17">
        <f t="shared" si="23"/>
        <v>41143.564050925925</v>
      </c>
      <c r="V317" s="17">
        <f t="shared" si="24"/>
        <v>41113.564050925925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tr">
        <f>VLOOKUP(G318,'Country Codes'!C:D,2,FALSE)</f>
        <v>Canada</v>
      </c>
      <c r="I318" t="s">
        <v>8251</v>
      </c>
      <c r="J318" s="15">
        <v>1418273940</v>
      </c>
      <c r="K318" s="15">
        <v>1415398197</v>
      </c>
      <c r="L318" t="b">
        <v>1</v>
      </c>
      <c r="M318">
        <v>158</v>
      </c>
      <c r="N318" t="b">
        <v>1</v>
      </c>
      <c r="O318" t="s">
        <v>8269</v>
      </c>
      <c r="P318" s="5">
        <f t="shared" si="20"/>
        <v>1.1377333333333333</v>
      </c>
      <c r="Q318" s="5" t="str">
        <f t="shared" si="21"/>
        <v>Funded</v>
      </c>
      <c r="R318" s="7">
        <f t="shared" si="22"/>
        <v>108.01265822784811</v>
      </c>
      <c r="S318" t="s">
        <v>8309</v>
      </c>
      <c r="T318" t="s">
        <v>8314</v>
      </c>
      <c r="U318" s="17">
        <f t="shared" si="23"/>
        <v>41983.999305555553</v>
      </c>
      <c r="V318" s="17">
        <f t="shared" si="24"/>
        <v>41950.715243055551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tr">
        <f>VLOOKUP(G319,'Country Codes'!C:D,2,FALSE)</f>
        <v>United States</v>
      </c>
      <c r="I319" t="s">
        <v>8246</v>
      </c>
      <c r="J319" s="15">
        <v>1386778483</v>
      </c>
      <c r="K319" s="15">
        <v>1384186483</v>
      </c>
      <c r="L319" t="b">
        <v>1</v>
      </c>
      <c r="M319">
        <v>316</v>
      </c>
      <c r="N319" t="b">
        <v>1</v>
      </c>
      <c r="O319" t="s">
        <v>8269</v>
      </c>
      <c r="P319" s="5">
        <f t="shared" si="20"/>
        <v>1.0080333333333333</v>
      </c>
      <c r="Q319" s="5" t="str">
        <f t="shared" si="21"/>
        <v>Funded</v>
      </c>
      <c r="R319" s="7">
        <f t="shared" si="22"/>
        <v>95.699367088607602</v>
      </c>
      <c r="S319" t="s">
        <v>8309</v>
      </c>
      <c r="T319" t="s">
        <v>8314</v>
      </c>
      <c r="U319" s="17">
        <f t="shared" si="23"/>
        <v>41619.468553240738</v>
      </c>
      <c r="V319" s="17">
        <f t="shared" si="24"/>
        <v>41589.468553240738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tr">
        <f>VLOOKUP(G320,'Country Codes'!C:D,2,FALSE)</f>
        <v>United States</v>
      </c>
      <c r="I320" t="s">
        <v>8246</v>
      </c>
      <c r="J320" s="15">
        <v>1364342151</v>
      </c>
      <c r="K320" s="15">
        <v>1361753751</v>
      </c>
      <c r="L320" t="b">
        <v>1</v>
      </c>
      <c r="M320">
        <v>284</v>
      </c>
      <c r="N320" t="b">
        <v>1</v>
      </c>
      <c r="O320" t="s">
        <v>8269</v>
      </c>
      <c r="P320" s="5">
        <f t="shared" si="20"/>
        <v>2.8332000000000002</v>
      </c>
      <c r="Q320" s="5" t="str">
        <f t="shared" si="21"/>
        <v>Funded</v>
      </c>
      <c r="R320" s="7">
        <f t="shared" si="22"/>
        <v>49.880281690140848</v>
      </c>
      <c r="S320" t="s">
        <v>8309</v>
      </c>
      <c r="T320" t="s">
        <v>8314</v>
      </c>
      <c r="U320" s="17">
        <f t="shared" si="23"/>
        <v>41359.788784722223</v>
      </c>
      <c r="V320" s="17">
        <f t="shared" si="24"/>
        <v>41329.830451388887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tr">
        <f>VLOOKUP(G321,'Country Codes'!C:D,2,FALSE)</f>
        <v>United States</v>
      </c>
      <c r="I321" t="s">
        <v>8246</v>
      </c>
      <c r="J321" s="15">
        <v>1265097540</v>
      </c>
      <c r="K321" s="15">
        <v>1257538029</v>
      </c>
      <c r="L321" t="b">
        <v>1</v>
      </c>
      <c r="M321">
        <v>51</v>
      </c>
      <c r="N321" t="b">
        <v>1</v>
      </c>
      <c r="O321" t="s">
        <v>8269</v>
      </c>
      <c r="P321" s="5">
        <f t="shared" si="20"/>
        <v>1.1268</v>
      </c>
      <c r="Q321" s="5" t="str">
        <f t="shared" si="21"/>
        <v>Funded</v>
      </c>
      <c r="R321" s="7">
        <f t="shared" si="22"/>
        <v>110.47058823529412</v>
      </c>
      <c r="S321" t="s">
        <v>8309</v>
      </c>
      <c r="T321" t="s">
        <v>8314</v>
      </c>
      <c r="U321" s="17">
        <f t="shared" si="23"/>
        <v>40211.124305555553</v>
      </c>
      <c r="V321" s="17">
        <f t="shared" si="24"/>
        <v>40123.629965277774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tr">
        <f>VLOOKUP(G322,'Country Codes'!C:D,2,FALSE)</f>
        <v>United Kingdom</v>
      </c>
      <c r="I322" t="s">
        <v>8247</v>
      </c>
      <c r="J322" s="15">
        <v>1450825200</v>
      </c>
      <c r="K322" s="15">
        <v>1448284433</v>
      </c>
      <c r="L322" t="b">
        <v>1</v>
      </c>
      <c r="M322">
        <v>158</v>
      </c>
      <c r="N322" t="b">
        <v>1</v>
      </c>
      <c r="O322" t="s">
        <v>8269</v>
      </c>
      <c r="P322" s="5">
        <f t="shared" si="20"/>
        <v>1.0658000000000001</v>
      </c>
      <c r="Q322" s="5" t="str">
        <f t="shared" si="21"/>
        <v>Funded</v>
      </c>
      <c r="R322" s="7">
        <f t="shared" si="22"/>
        <v>134.91139240506328</v>
      </c>
      <c r="S322" t="s">
        <v>8309</v>
      </c>
      <c r="T322" t="s">
        <v>8314</v>
      </c>
      <c r="U322" s="17">
        <f t="shared" si="23"/>
        <v>42360.749999999993</v>
      </c>
      <c r="V322" s="17">
        <f t="shared" si="24"/>
        <v>42331.34297453703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tr">
        <f>VLOOKUP(G323,'Country Codes'!C:D,2,FALSE)</f>
        <v>Germany</v>
      </c>
      <c r="I323" t="s">
        <v>8249</v>
      </c>
      <c r="J323" s="15">
        <v>1478605386</v>
      </c>
      <c r="K323" s="15">
        <v>1475577786</v>
      </c>
      <c r="L323" t="b">
        <v>1</v>
      </c>
      <c r="M323">
        <v>337</v>
      </c>
      <c r="N323" t="b">
        <v>1</v>
      </c>
      <c r="O323" t="s">
        <v>8269</v>
      </c>
      <c r="P323" s="5">
        <f t="shared" ref="P323:P386" si="25">(E323/D323)</f>
        <v>1.0266285714285714</v>
      </c>
      <c r="Q323" s="5" t="str">
        <f t="shared" ref="Q323:Q386" si="26">IF(P323&gt;=1,"Funded","Not Funded")</f>
        <v>Funded</v>
      </c>
      <c r="R323" s="7">
        <f t="shared" ref="R323:R386" si="27">(E323/M323)</f>
        <v>106.62314540059347</v>
      </c>
      <c r="S323" t="s">
        <v>8309</v>
      </c>
      <c r="T323" t="s">
        <v>8314</v>
      </c>
      <c r="U323" s="17">
        <f t="shared" ref="U323:U386" si="28">(((J323/60)/60)/24)+DATE(1970,1,1)+(-5/24)</f>
        <v>42682.27993055556</v>
      </c>
      <c r="V323" s="17">
        <f t="shared" ref="V323:V386" si="29">(((K323/60)/60)/24)+DATE(1970,1,1)+(-5/24)</f>
        <v>42647.238263888888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tr">
        <f>VLOOKUP(G324,'Country Codes'!C:D,2,FALSE)</f>
        <v>United States</v>
      </c>
      <c r="I324" t="s">
        <v>8246</v>
      </c>
      <c r="J324" s="15">
        <v>1463146848</v>
      </c>
      <c r="K324" s="15">
        <v>1460554848</v>
      </c>
      <c r="L324" t="b">
        <v>1</v>
      </c>
      <c r="M324">
        <v>186</v>
      </c>
      <c r="N324" t="b">
        <v>1</v>
      </c>
      <c r="O324" t="s">
        <v>8269</v>
      </c>
      <c r="P324" s="5">
        <f t="shared" si="25"/>
        <v>1.0791200000000001</v>
      </c>
      <c r="Q324" s="5" t="str">
        <f t="shared" si="26"/>
        <v>Funded</v>
      </c>
      <c r="R324" s="7">
        <f t="shared" si="27"/>
        <v>145.04301075268816</v>
      </c>
      <c r="S324" t="s">
        <v>8309</v>
      </c>
      <c r="T324" t="s">
        <v>8314</v>
      </c>
      <c r="U324" s="17">
        <f t="shared" si="28"/>
        <v>42503.361666666664</v>
      </c>
      <c r="V324" s="17">
        <f t="shared" si="29"/>
        <v>42473.361666666664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tr">
        <f>VLOOKUP(G325,'Country Codes'!C:D,2,FALSE)</f>
        <v>United States</v>
      </c>
      <c r="I325" t="s">
        <v>8246</v>
      </c>
      <c r="J325" s="15">
        <v>1482307140</v>
      </c>
      <c r="K325" s="15">
        <v>1479886966</v>
      </c>
      <c r="L325" t="b">
        <v>1</v>
      </c>
      <c r="M325">
        <v>58</v>
      </c>
      <c r="N325" t="b">
        <v>1</v>
      </c>
      <c r="O325" t="s">
        <v>8269</v>
      </c>
      <c r="P325" s="5">
        <f t="shared" si="25"/>
        <v>1.2307407407407407</v>
      </c>
      <c r="Q325" s="5" t="str">
        <f t="shared" si="26"/>
        <v>Funded</v>
      </c>
      <c r="R325" s="7">
        <f t="shared" si="27"/>
        <v>114.58620689655173</v>
      </c>
      <c r="S325" t="s">
        <v>8309</v>
      </c>
      <c r="T325" t="s">
        <v>8314</v>
      </c>
      <c r="U325" s="17">
        <f t="shared" si="28"/>
        <v>42725.124305555553</v>
      </c>
      <c r="V325" s="17">
        <f t="shared" si="29"/>
        <v>42697.113032407404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tr">
        <f>VLOOKUP(G326,'Country Codes'!C:D,2,FALSE)</f>
        <v>United States</v>
      </c>
      <c r="I326" t="s">
        <v>8246</v>
      </c>
      <c r="J326" s="15">
        <v>1438441308</v>
      </c>
      <c r="K326" s="15">
        <v>1435590108</v>
      </c>
      <c r="L326" t="b">
        <v>1</v>
      </c>
      <c r="M326">
        <v>82</v>
      </c>
      <c r="N326" t="b">
        <v>1</v>
      </c>
      <c r="O326" t="s">
        <v>8269</v>
      </c>
      <c r="P326" s="5">
        <f t="shared" si="25"/>
        <v>1.016</v>
      </c>
      <c r="Q326" s="5" t="str">
        <f t="shared" si="26"/>
        <v>Funded</v>
      </c>
      <c r="R326" s="7">
        <f t="shared" si="27"/>
        <v>105.3170731707317</v>
      </c>
      <c r="S326" t="s">
        <v>8309</v>
      </c>
      <c r="T326" t="s">
        <v>8314</v>
      </c>
      <c r="U326" s="17">
        <f t="shared" si="28"/>
        <v>42217.417916666665</v>
      </c>
      <c r="V326" s="17">
        <f t="shared" si="29"/>
        <v>42184.417916666665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tr">
        <f>VLOOKUP(G327,'Country Codes'!C:D,2,FALSE)</f>
        <v>United States</v>
      </c>
      <c r="I327" t="s">
        <v>8246</v>
      </c>
      <c r="J327" s="15">
        <v>1482208233</v>
      </c>
      <c r="K327" s="15">
        <v>1479184233</v>
      </c>
      <c r="L327" t="b">
        <v>1</v>
      </c>
      <c r="M327">
        <v>736</v>
      </c>
      <c r="N327" t="b">
        <v>1</v>
      </c>
      <c r="O327" t="s">
        <v>8269</v>
      </c>
      <c r="P327" s="5">
        <f t="shared" si="25"/>
        <v>1.04396</v>
      </c>
      <c r="Q327" s="5" t="str">
        <f t="shared" si="26"/>
        <v>Funded</v>
      </c>
      <c r="R327" s="7">
        <f t="shared" si="27"/>
        <v>70.921195652173907</v>
      </c>
      <c r="S327" t="s">
        <v>8309</v>
      </c>
      <c r="T327" t="s">
        <v>8314</v>
      </c>
      <c r="U327" s="17">
        <f t="shared" si="28"/>
        <v>42723.979548611103</v>
      </c>
      <c r="V327" s="17">
        <f t="shared" si="29"/>
        <v>42688.979548611103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tr">
        <f>VLOOKUP(G328,'Country Codes'!C:D,2,FALSE)</f>
        <v>United States</v>
      </c>
      <c r="I328" t="s">
        <v>8246</v>
      </c>
      <c r="J328" s="15">
        <v>1489532220</v>
      </c>
      <c r="K328" s="15">
        <v>1486625606</v>
      </c>
      <c r="L328" t="b">
        <v>1</v>
      </c>
      <c r="M328">
        <v>1151</v>
      </c>
      <c r="N328" t="b">
        <v>1</v>
      </c>
      <c r="O328" t="s">
        <v>8269</v>
      </c>
      <c r="P328" s="5">
        <f t="shared" si="25"/>
        <v>1.1292973333333334</v>
      </c>
      <c r="Q328" s="5" t="str">
        <f t="shared" si="26"/>
        <v>Funded</v>
      </c>
      <c r="R328" s="7">
        <f t="shared" si="27"/>
        <v>147.17167680278018</v>
      </c>
      <c r="S328" t="s">
        <v>8309</v>
      </c>
      <c r="T328" t="s">
        <v>8314</v>
      </c>
      <c r="U328" s="17">
        <f t="shared" si="28"/>
        <v>42808.747916666667</v>
      </c>
      <c r="V328" s="17">
        <f t="shared" si="29"/>
        <v>42775.106550925928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tr">
        <f>VLOOKUP(G329,'Country Codes'!C:D,2,FALSE)</f>
        <v>United States</v>
      </c>
      <c r="I329" t="s">
        <v>8246</v>
      </c>
      <c r="J329" s="15">
        <v>1427011200</v>
      </c>
      <c r="K329" s="15">
        <v>1424669929</v>
      </c>
      <c r="L329" t="b">
        <v>1</v>
      </c>
      <c r="M329">
        <v>34</v>
      </c>
      <c r="N329" t="b">
        <v>1</v>
      </c>
      <c r="O329" t="s">
        <v>8269</v>
      </c>
      <c r="P329" s="5">
        <f t="shared" si="25"/>
        <v>1.3640000000000001</v>
      </c>
      <c r="Q329" s="5" t="str">
        <f t="shared" si="26"/>
        <v>Funded</v>
      </c>
      <c r="R329" s="7">
        <f t="shared" si="27"/>
        <v>160.47058823529412</v>
      </c>
      <c r="S329" t="s">
        <v>8309</v>
      </c>
      <c r="T329" t="s">
        <v>8314</v>
      </c>
      <c r="U329" s="17">
        <f t="shared" si="28"/>
        <v>42085.124999999993</v>
      </c>
      <c r="V329" s="17">
        <f t="shared" si="29"/>
        <v>42058.026956018519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tr">
        <f>VLOOKUP(G330,'Country Codes'!C:D,2,FALSE)</f>
        <v>United States</v>
      </c>
      <c r="I330" t="s">
        <v>8246</v>
      </c>
      <c r="J330" s="15">
        <v>1446350400</v>
      </c>
      <c r="K330" s="15">
        <v>1443739388</v>
      </c>
      <c r="L330" t="b">
        <v>1</v>
      </c>
      <c r="M330">
        <v>498</v>
      </c>
      <c r="N330" t="b">
        <v>1</v>
      </c>
      <c r="O330" t="s">
        <v>8269</v>
      </c>
      <c r="P330" s="5">
        <f t="shared" si="25"/>
        <v>1.036144</v>
      </c>
      <c r="Q330" s="5" t="str">
        <f t="shared" si="26"/>
        <v>Funded</v>
      </c>
      <c r="R330" s="7">
        <f t="shared" si="27"/>
        <v>156.04578313253012</v>
      </c>
      <c r="S330" t="s">
        <v>8309</v>
      </c>
      <c r="T330" t="s">
        <v>8314</v>
      </c>
      <c r="U330" s="17">
        <f t="shared" si="28"/>
        <v>42308.958333333336</v>
      </c>
      <c r="V330" s="17">
        <f t="shared" si="29"/>
        <v>42278.738287037035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tr">
        <f>VLOOKUP(G331,'Country Codes'!C:D,2,FALSE)</f>
        <v>United States</v>
      </c>
      <c r="I331" t="s">
        <v>8246</v>
      </c>
      <c r="J331" s="15">
        <v>1446868800</v>
      </c>
      <c r="K331" s="15">
        <v>1444821127</v>
      </c>
      <c r="L331" t="b">
        <v>1</v>
      </c>
      <c r="M331">
        <v>167</v>
      </c>
      <c r="N331" t="b">
        <v>1</v>
      </c>
      <c r="O331" t="s">
        <v>8269</v>
      </c>
      <c r="P331" s="5">
        <f t="shared" si="25"/>
        <v>1.0549999999999999</v>
      </c>
      <c r="Q331" s="5" t="str">
        <f t="shared" si="26"/>
        <v>Funded</v>
      </c>
      <c r="R331" s="7">
        <f t="shared" si="27"/>
        <v>63.17365269461078</v>
      </c>
      <c r="S331" t="s">
        <v>8309</v>
      </c>
      <c r="T331" t="s">
        <v>8314</v>
      </c>
      <c r="U331" s="17">
        <f t="shared" si="28"/>
        <v>42314.958333333336</v>
      </c>
      <c r="V331" s="17">
        <f t="shared" si="29"/>
        <v>42291.258414351854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tr">
        <f>VLOOKUP(G332,'Country Codes'!C:D,2,FALSE)</f>
        <v>United States</v>
      </c>
      <c r="I332" t="s">
        <v>8246</v>
      </c>
      <c r="J332" s="15">
        <v>1368763140</v>
      </c>
      <c r="K332" s="15">
        <v>1366028563</v>
      </c>
      <c r="L332" t="b">
        <v>1</v>
      </c>
      <c r="M332">
        <v>340</v>
      </c>
      <c r="N332" t="b">
        <v>1</v>
      </c>
      <c r="O332" t="s">
        <v>8269</v>
      </c>
      <c r="P332" s="5">
        <f t="shared" si="25"/>
        <v>1.0182857142857142</v>
      </c>
      <c r="Q332" s="5" t="str">
        <f t="shared" si="26"/>
        <v>Funded</v>
      </c>
      <c r="R332" s="7">
        <f t="shared" si="27"/>
        <v>104.82352941176471</v>
      </c>
      <c r="S332" t="s">
        <v>8309</v>
      </c>
      <c r="T332" t="s">
        <v>8314</v>
      </c>
      <c r="U332" s="17">
        <f t="shared" si="28"/>
        <v>41410.957638888889</v>
      </c>
      <c r="V332" s="17">
        <f t="shared" si="29"/>
        <v>41379.307442129626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tr">
        <f>VLOOKUP(G333,'Country Codes'!C:D,2,FALSE)</f>
        <v>United States</v>
      </c>
      <c r="I333" t="s">
        <v>8246</v>
      </c>
      <c r="J333" s="15">
        <v>1466171834</v>
      </c>
      <c r="K333" s="15">
        <v>1463493434</v>
      </c>
      <c r="L333" t="b">
        <v>1</v>
      </c>
      <c r="M333">
        <v>438</v>
      </c>
      <c r="N333" t="b">
        <v>1</v>
      </c>
      <c r="O333" t="s">
        <v>8269</v>
      </c>
      <c r="P333" s="5">
        <f t="shared" si="25"/>
        <v>1.0660499999999999</v>
      </c>
      <c r="Q333" s="5" t="str">
        <f t="shared" si="26"/>
        <v>Funded</v>
      </c>
      <c r="R333" s="7">
        <f t="shared" si="27"/>
        <v>97.356164383561648</v>
      </c>
      <c r="S333" t="s">
        <v>8309</v>
      </c>
      <c r="T333" t="s">
        <v>8314</v>
      </c>
      <c r="U333" s="17">
        <f t="shared" si="28"/>
        <v>42538.373078703698</v>
      </c>
      <c r="V333" s="17">
        <f t="shared" si="29"/>
        <v>42507.373078703698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tr">
        <f>VLOOKUP(G334,'Country Codes'!C:D,2,FALSE)</f>
        <v>United States</v>
      </c>
      <c r="I334" t="s">
        <v>8246</v>
      </c>
      <c r="J334" s="15">
        <v>1446019200</v>
      </c>
      <c r="K334" s="15">
        <v>1442420377</v>
      </c>
      <c r="L334" t="b">
        <v>1</v>
      </c>
      <c r="M334">
        <v>555</v>
      </c>
      <c r="N334" t="b">
        <v>1</v>
      </c>
      <c r="O334" t="s">
        <v>8269</v>
      </c>
      <c r="P334" s="5">
        <f t="shared" si="25"/>
        <v>1.13015</v>
      </c>
      <c r="Q334" s="5" t="str">
        <f t="shared" si="26"/>
        <v>Funded</v>
      </c>
      <c r="R334" s="7">
        <f t="shared" si="27"/>
        <v>203.63063063063063</v>
      </c>
      <c r="S334" t="s">
        <v>8309</v>
      </c>
      <c r="T334" t="s">
        <v>8314</v>
      </c>
      <c r="U334" s="17">
        <f t="shared" si="28"/>
        <v>42305.124999999993</v>
      </c>
      <c r="V334" s="17">
        <f t="shared" si="29"/>
        <v>42263.471956018511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tr">
        <f>VLOOKUP(G335,'Country Codes'!C:D,2,FALSE)</f>
        <v>United States</v>
      </c>
      <c r="I335" t="s">
        <v>8246</v>
      </c>
      <c r="J335" s="15">
        <v>1460038591</v>
      </c>
      <c r="K335" s="15">
        <v>1457450191</v>
      </c>
      <c r="L335" t="b">
        <v>1</v>
      </c>
      <c r="M335">
        <v>266</v>
      </c>
      <c r="N335" t="b">
        <v>1</v>
      </c>
      <c r="O335" t="s">
        <v>8269</v>
      </c>
      <c r="P335" s="5">
        <f t="shared" si="25"/>
        <v>1.252275</v>
      </c>
      <c r="Q335" s="5" t="str">
        <f t="shared" si="26"/>
        <v>Funded</v>
      </c>
      <c r="R335" s="7">
        <f t="shared" si="27"/>
        <v>188.31203007518798</v>
      </c>
      <c r="S335" t="s">
        <v>8309</v>
      </c>
      <c r="T335" t="s">
        <v>8314</v>
      </c>
      <c r="U335" s="17">
        <f t="shared" si="28"/>
        <v>42467.386469907404</v>
      </c>
      <c r="V335" s="17">
        <f t="shared" si="29"/>
        <v>42437.428136574068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tr">
        <f>VLOOKUP(G336,'Country Codes'!C:D,2,FALSE)</f>
        <v>United States</v>
      </c>
      <c r="I336" t="s">
        <v>8246</v>
      </c>
      <c r="J336" s="15">
        <v>1431716400</v>
      </c>
      <c r="K336" s="15">
        <v>1428423757</v>
      </c>
      <c r="L336" t="b">
        <v>1</v>
      </c>
      <c r="M336">
        <v>69</v>
      </c>
      <c r="N336" t="b">
        <v>1</v>
      </c>
      <c r="O336" t="s">
        <v>8269</v>
      </c>
      <c r="P336" s="5">
        <f t="shared" si="25"/>
        <v>1.0119</v>
      </c>
      <c r="Q336" s="5" t="str">
        <f t="shared" si="26"/>
        <v>Funded</v>
      </c>
      <c r="R336" s="7">
        <f t="shared" si="27"/>
        <v>146.65217391304347</v>
      </c>
      <c r="S336" t="s">
        <v>8309</v>
      </c>
      <c r="T336" t="s">
        <v>8314</v>
      </c>
      <c r="U336" s="17">
        <f t="shared" si="28"/>
        <v>42139.583333333336</v>
      </c>
      <c r="V336" s="17">
        <f t="shared" si="29"/>
        <v>42101.474039351851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tr">
        <f>VLOOKUP(G337,'Country Codes'!C:D,2,FALSE)</f>
        <v>United States</v>
      </c>
      <c r="I337" t="s">
        <v>8246</v>
      </c>
      <c r="J337" s="15">
        <v>1431122400</v>
      </c>
      <c r="K337" s="15">
        <v>1428428515</v>
      </c>
      <c r="L337" t="b">
        <v>1</v>
      </c>
      <c r="M337">
        <v>80</v>
      </c>
      <c r="N337" t="b">
        <v>1</v>
      </c>
      <c r="O337" t="s">
        <v>8269</v>
      </c>
      <c r="P337" s="5">
        <f t="shared" si="25"/>
        <v>1.0276470588235294</v>
      </c>
      <c r="Q337" s="5" t="str">
        <f t="shared" si="26"/>
        <v>Funded</v>
      </c>
      <c r="R337" s="7">
        <f t="shared" si="27"/>
        <v>109.1875</v>
      </c>
      <c r="S337" t="s">
        <v>8309</v>
      </c>
      <c r="T337" t="s">
        <v>8314</v>
      </c>
      <c r="U337" s="17">
        <f t="shared" si="28"/>
        <v>42132.708333333336</v>
      </c>
      <c r="V337" s="17">
        <f t="shared" si="29"/>
        <v>42101.529108796291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tr">
        <f>VLOOKUP(G338,'Country Codes'!C:D,2,FALSE)</f>
        <v>United States</v>
      </c>
      <c r="I338" t="s">
        <v>8246</v>
      </c>
      <c r="J338" s="15">
        <v>1447427918</v>
      </c>
      <c r="K338" s="15">
        <v>1444832318</v>
      </c>
      <c r="L338" t="b">
        <v>1</v>
      </c>
      <c r="M338">
        <v>493</v>
      </c>
      <c r="N338" t="b">
        <v>1</v>
      </c>
      <c r="O338" t="s">
        <v>8269</v>
      </c>
      <c r="P338" s="5">
        <f t="shared" si="25"/>
        <v>1.1683911999999999</v>
      </c>
      <c r="Q338" s="5" t="str">
        <f t="shared" si="26"/>
        <v>Funded</v>
      </c>
      <c r="R338" s="7">
        <f t="shared" si="27"/>
        <v>59.249046653144013</v>
      </c>
      <c r="S338" t="s">
        <v>8309</v>
      </c>
      <c r="T338" t="s">
        <v>8314</v>
      </c>
      <c r="U338" s="17">
        <f t="shared" si="28"/>
        <v>42321.429606481477</v>
      </c>
      <c r="V338" s="17">
        <f t="shared" si="29"/>
        <v>42291.387939814813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tr">
        <f>VLOOKUP(G339,'Country Codes'!C:D,2,FALSE)</f>
        <v>United States</v>
      </c>
      <c r="I339" t="s">
        <v>8246</v>
      </c>
      <c r="J339" s="15">
        <v>1426298708</v>
      </c>
      <c r="K339" s="15">
        <v>1423710308</v>
      </c>
      <c r="L339" t="b">
        <v>1</v>
      </c>
      <c r="M339">
        <v>31</v>
      </c>
      <c r="N339" t="b">
        <v>1</v>
      </c>
      <c r="O339" t="s">
        <v>8269</v>
      </c>
      <c r="P339" s="5">
        <f t="shared" si="25"/>
        <v>1.0116833333333335</v>
      </c>
      <c r="Q339" s="5" t="str">
        <f t="shared" si="26"/>
        <v>Funded</v>
      </c>
      <c r="R339" s="7">
        <f t="shared" si="27"/>
        <v>97.904838709677421</v>
      </c>
      <c r="S339" t="s">
        <v>8309</v>
      </c>
      <c r="T339" t="s">
        <v>8314</v>
      </c>
      <c r="U339" s="17">
        <f t="shared" si="28"/>
        <v>42076.878564814811</v>
      </c>
      <c r="V339" s="17">
        <f t="shared" si="29"/>
        <v>42046.920231481483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tr">
        <f>VLOOKUP(G340,'Country Codes'!C:D,2,FALSE)</f>
        <v>United States</v>
      </c>
      <c r="I340" t="s">
        <v>8246</v>
      </c>
      <c r="J340" s="15">
        <v>1472864400</v>
      </c>
      <c r="K340" s="15">
        <v>1468001290</v>
      </c>
      <c r="L340" t="b">
        <v>1</v>
      </c>
      <c r="M340">
        <v>236</v>
      </c>
      <c r="N340" t="b">
        <v>1</v>
      </c>
      <c r="O340" t="s">
        <v>8269</v>
      </c>
      <c r="P340" s="5">
        <f t="shared" si="25"/>
        <v>1.1013360000000001</v>
      </c>
      <c r="Q340" s="5" t="str">
        <f t="shared" si="26"/>
        <v>Funded</v>
      </c>
      <c r="R340" s="7">
        <f t="shared" si="27"/>
        <v>70.000169491525426</v>
      </c>
      <c r="S340" t="s">
        <v>8309</v>
      </c>
      <c r="T340" t="s">
        <v>8314</v>
      </c>
      <c r="U340" s="17">
        <f t="shared" si="28"/>
        <v>42615.833333333336</v>
      </c>
      <c r="V340" s="17">
        <f t="shared" si="29"/>
        <v>42559.547337962962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tr">
        <f>VLOOKUP(G341,'Country Codes'!C:D,2,FALSE)</f>
        <v>United States</v>
      </c>
      <c r="I341" t="s">
        <v>8246</v>
      </c>
      <c r="J341" s="15">
        <v>1430331268</v>
      </c>
      <c r="K341" s="15">
        <v>1427739268</v>
      </c>
      <c r="L341" t="b">
        <v>1</v>
      </c>
      <c r="M341">
        <v>89</v>
      </c>
      <c r="N341" t="b">
        <v>1</v>
      </c>
      <c r="O341" t="s">
        <v>8269</v>
      </c>
      <c r="P341" s="5">
        <f t="shared" si="25"/>
        <v>1.0808333333333333</v>
      </c>
      <c r="Q341" s="5" t="str">
        <f t="shared" si="26"/>
        <v>Funded</v>
      </c>
      <c r="R341" s="7">
        <f t="shared" si="27"/>
        <v>72.865168539325836</v>
      </c>
      <c r="S341" t="s">
        <v>8309</v>
      </c>
      <c r="T341" t="s">
        <v>8314</v>
      </c>
      <c r="U341" s="17">
        <f t="shared" si="28"/>
        <v>42123.551712962959</v>
      </c>
      <c r="V341" s="17">
        <f t="shared" si="29"/>
        <v>42093.551712962959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tr">
        <f>VLOOKUP(G342,'Country Codes'!C:D,2,FALSE)</f>
        <v>United States</v>
      </c>
      <c r="I342" t="s">
        <v>8246</v>
      </c>
      <c r="J342" s="15">
        <v>1489006800</v>
      </c>
      <c r="K342" s="15">
        <v>1486397007</v>
      </c>
      <c r="L342" t="b">
        <v>1</v>
      </c>
      <c r="M342">
        <v>299</v>
      </c>
      <c r="N342" t="b">
        <v>1</v>
      </c>
      <c r="O342" t="s">
        <v>8269</v>
      </c>
      <c r="P342" s="5">
        <f t="shared" si="25"/>
        <v>1.2502285714285715</v>
      </c>
      <c r="Q342" s="5" t="str">
        <f t="shared" si="26"/>
        <v>Funded</v>
      </c>
      <c r="R342" s="7">
        <f t="shared" si="27"/>
        <v>146.34782608695653</v>
      </c>
      <c r="S342" t="s">
        <v>8309</v>
      </c>
      <c r="T342" t="s">
        <v>8314</v>
      </c>
      <c r="U342" s="17">
        <f t="shared" si="28"/>
        <v>42802.666666666664</v>
      </c>
      <c r="V342" s="17">
        <f t="shared" si="29"/>
        <v>42772.460729166669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tr">
        <f>VLOOKUP(G343,'Country Codes'!C:D,2,FALSE)</f>
        <v>United States</v>
      </c>
      <c r="I343" t="s">
        <v>8246</v>
      </c>
      <c r="J343" s="15">
        <v>1412135940</v>
      </c>
      <c r="K343" s="15">
        <v>1410555998</v>
      </c>
      <c r="L343" t="b">
        <v>1</v>
      </c>
      <c r="M343">
        <v>55</v>
      </c>
      <c r="N343" t="b">
        <v>1</v>
      </c>
      <c r="O343" t="s">
        <v>8269</v>
      </c>
      <c r="P343" s="5">
        <f t="shared" si="25"/>
        <v>1.0671428571428572</v>
      </c>
      <c r="Q343" s="5" t="str">
        <f t="shared" si="26"/>
        <v>Funded</v>
      </c>
      <c r="R343" s="7">
        <f t="shared" si="27"/>
        <v>67.909090909090907</v>
      </c>
      <c r="S343" t="s">
        <v>8309</v>
      </c>
      <c r="T343" t="s">
        <v>8314</v>
      </c>
      <c r="U343" s="17">
        <f t="shared" si="28"/>
        <v>41912.957638888889</v>
      </c>
      <c r="V343" s="17">
        <f t="shared" si="29"/>
        <v>41894.671273148146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tr">
        <f>VLOOKUP(G344,'Country Codes'!C:D,2,FALSE)</f>
        <v>United States</v>
      </c>
      <c r="I344" t="s">
        <v>8246</v>
      </c>
      <c r="J344" s="15">
        <v>1461955465</v>
      </c>
      <c r="K344" s="15">
        <v>1459363465</v>
      </c>
      <c r="L344" t="b">
        <v>1</v>
      </c>
      <c r="M344">
        <v>325</v>
      </c>
      <c r="N344" t="b">
        <v>1</v>
      </c>
      <c r="O344" t="s">
        <v>8269</v>
      </c>
      <c r="P344" s="5">
        <f t="shared" si="25"/>
        <v>1.0036639999999999</v>
      </c>
      <c r="Q344" s="5" t="str">
        <f t="shared" si="26"/>
        <v>Funded</v>
      </c>
      <c r="R344" s="7">
        <f t="shared" si="27"/>
        <v>169.85083076923075</v>
      </c>
      <c r="S344" t="s">
        <v>8309</v>
      </c>
      <c r="T344" t="s">
        <v>8314</v>
      </c>
      <c r="U344" s="17">
        <f t="shared" si="28"/>
        <v>42489.572511574072</v>
      </c>
      <c r="V344" s="17">
        <f t="shared" si="29"/>
        <v>42459.572511574072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tr">
        <f>VLOOKUP(G345,'Country Codes'!C:D,2,FALSE)</f>
        <v>United States</v>
      </c>
      <c r="I345" t="s">
        <v>8246</v>
      </c>
      <c r="J345" s="15">
        <v>1415934000</v>
      </c>
      <c r="K345" s="15">
        <v>1413308545</v>
      </c>
      <c r="L345" t="b">
        <v>1</v>
      </c>
      <c r="M345">
        <v>524</v>
      </c>
      <c r="N345" t="b">
        <v>1</v>
      </c>
      <c r="O345" t="s">
        <v>8269</v>
      </c>
      <c r="P345" s="5">
        <f t="shared" si="25"/>
        <v>1.0202863333333334</v>
      </c>
      <c r="Q345" s="5" t="str">
        <f t="shared" si="26"/>
        <v>Funded</v>
      </c>
      <c r="R345" s="7">
        <f t="shared" si="27"/>
        <v>58.413339694656486</v>
      </c>
      <c r="S345" t="s">
        <v>8309</v>
      </c>
      <c r="T345" t="s">
        <v>8314</v>
      </c>
      <c r="U345" s="17">
        <f t="shared" si="28"/>
        <v>41956.916666666664</v>
      </c>
      <c r="V345" s="17">
        <f t="shared" si="29"/>
        <v>41926.529456018514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tr">
        <f>VLOOKUP(G346,'Country Codes'!C:D,2,FALSE)</f>
        <v>United States</v>
      </c>
      <c r="I346" t="s">
        <v>8246</v>
      </c>
      <c r="J346" s="15">
        <v>1433125200</v>
      </c>
      <c r="K346" s="15">
        <v>1429312694</v>
      </c>
      <c r="L346" t="b">
        <v>1</v>
      </c>
      <c r="M346">
        <v>285</v>
      </c>
      <c r="N346" t="b">
        <v>1</v>
      </c>
      <c r="O346" t="s">
        <v>8269</v>
      </c>
      <c r="P346" s="5">
        <f t="shared" si="25"/>
        <v>1.0208358208955224</v>
      </c>
      <c r="Q346" s="5" t="str">
        <f t="shared" si="26"/>
        <v>Funded</v>
      </c>
      <c r="R346" s="7">
        <f t="shared" si="27"/>
        <v>119.99298245614035</v>
      </c>
      <c r="S346" t="s">
        <v>8309</v>
      </c>
      <c r="T346" t="s">
        <v>8314</v>
      </c>
      <c r="U346" s="17">
        <f t="shared" si="28"/>
        <v>42155.888888888883</v>
      </c>
      <c r="V346" s="17">
        <f t="shared" si="29"/>
        <v>42111.762662037036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tr">
        <f>VLOOKUP(G347,'Country Codes'!C:D,2,FALSE)</f>
        <v>United States</v>
      </c>
      <c r="I347" t="s">
        <v>8246</v>
      </c>
      <c r="J347" s="15">
        <v>1432161590</v>
      </c>
      <c r="K347" s="15">
        <v>1429569590</v>
      </c>
      <c r="L347" t="b">
        <v>1</v>
      </c>
      <c r="M347">
        <v>179</v>
      </c>
      <c r="N347" t="b">
        <v>1</v>
      </c>
      <c r="O347" t="s">
        <v>8269</v>
      </c>
      <c r="P347" s="5">
        <f t="shared" si="25"/>
        <v>1.2327586206896552</v>
      </c>
      <c r="Q347" s="5" t="str">
        <f t="shared" si="26"/>
        <v>Funded</v>
      </c>
      <c r="R347" s="7">
        <f t="shared" si="27"/>
        <v>99.860335195530723</v>
      </c>
      <c r="S347" t="s">
        <v>8309</v>
      </c>
      <c r="T347" t="s">
        <v>8314</v>
      </c>
      <c r="U347" s="17">
        <f t="shared" si="28"/>
        <v>42144.735995370364</v>
      </c>
      <c r="V347" s="17">
        <f t="shared" si="29"/>
        <v>42114.735995370364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tr">
        <f>VLOOKUP(G348,'Country Codes'!C:D,2,FALSE)</f>
        <v>United States</v>
      </c>
      <c r="I348" t="s">
        <v>8246</v>
      </c>
      <c r="J348" s="15">
        <v>1444824021</v>
      </c>
      <c r="K348" s="15">
        <v>1442232021</v>
      </c>
      <c r="L348" t="b">
        <v>1</v>
      </c>
      <c r="M348">
        <v>188</v>
      </c>
      <c r="N348" t="b">
        <v>1</v>
      </c>
      <c r="O348" t="s">
        <v>8269</v>
      </c>
      <c r="P348" s="5">
        <f t="shared" si="25"/>
        <v>1.7028880000000002</v>
      </c>
      <c r="Q348" s="5" t="str">
        <f t="shared" si="26"/>
        <v>Funded</v>
      </c>
      <c r="R348" s="7">
        <f t="shared" si="27"/>
        <v>90.579148936170213</v>
      </c>
      <c r="S348" t="s">
        <v>8309</v>
      </c>
      <c r="T348" t="s">
        <v>8314</v>
      </c>
      <c r="U348" s="17">
        <f t="shared" si="28"/>
        <v>42291.291909722226</v>
      </c>
      <c r="V348" s="17">
        <f t="shared" si="29"/>
        <v>42261.291909722226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tr">
        <f>VLOOKUP(G349,'Country Codes'!C:D,2,FALSE)</f>
        <v>United States</v>
      </c>
      <c r="I349" t="s">
        <v>8246</v>
      </c>
      <c r="J349" s="15">
        <v>1447505609</v>
      </c>
      <c r="K349" s="15">
        <v>1444910009</v>
      </c>
      <c r="L349" t="b">
        <v>1</v>
      </c>
      <c r="M349">
        <v>379</v>
      </c>
      <c r="N349" t="b">
        <v>1</v>
      </c>
      <c r="O349" t="s">
        <v>8269</v>
      </c>
      <c r="P349" s="5">
        <f t="shared" si="25"/>
        <v>1.1159049999999999</v>
      </c>
      <c r="Q349" s="5" t="str">
        <f t="shared" si="26"/>
        <v>Funded</v>
      </c>
      <c r="R349" s="7">
        <f t="shared" si="27"/>
        <v>117.77361477572559</v>
      </c>
      <c r="S349" t="s">
        <v>8309</v>
      </c>
      <c r="T349" t="s">
        <v>8314</v>
      </c>
      <c r="U349" s="17">
        <f t="shared" si="28"/>
        <v>42322.32880787037</v>
      </c>
      <c r="V349" s="17">
        <f t="shared" si="29"/>
        <v>42292.287141203698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tr">
        <f>VLOOKUP(G350,'Country Codes'!C:D,2,FALSE)</f>
        <v>United States</v>
      </c>
      <c r="I350" t="s">
        <v>8246</v>
      </c>
      <c r="J350" s="15">
        <v>1440165916</v>
      </c>
      <c r="K350" s="15">
        <v>1437573916</v>
      </c>
      <c r="L350" t="b">
        <v>1</v>
      </c>
      <c r="M350">
        <v>119</v>
      </c>
      <c r="N350" t="b">
        <v>1</v>
      </c>
      <c r="O350" t="s">
        <v>8269</v>
      </c>
      <c r="P350" s="5">
        <f t="shared" si="25"/>
        <v>1.03</v>
      </c>
      <c r="Q350" s="5" t="str">
        <f t="shared" si="26"/>
        <v>Funded</v>
      </c>
      <c r="R350" s="7">
        <f t="shared" si="27"/>
        <v>86.554621848739501</v>
      </c>
      <c r="S350" t="s">
        <v>8309</v>
      </c>
      <c r="T350" t="s">
        <v>8314</v>
      </c>
      <c r="U350" s="17">
        <f t="shared" si="28"/>
        <v>42237.378657407404</v>
      </c>
      <c r="V350" s="17">
        <f t="shared" si="29"/>
        <v>42207.378657407404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tr">
        <f>VLOOKUP(G351,'Country Codes'!C:D,2,FALSE)</f>
        <v>United States</v>
      </c>
      <c r="I351" t="s">
        <v>8246</v>
      </c>
      <c r="J351" s="15">
        <v>1487937508</v>
      </c>
      <c r="K351" s="15">
        <v>1485345508</v>
      </c>
      <c r="L351" t="b">
        <v>1</v>
      </c>
      <c r="M351">
        <v>167</v>
      </c>
      <c r="N351" t="b">
        <v>1</v>
      </c>
      <c r="O351" t="s">
        <v>8269</v>
      </c>
      <c r="P351" s="5">
        <f t="shared" si="25"/>
        <v>1.0663570159857905</v>
      </c>
      <c r="Q351" s="5" t="str">
        <f t="shared" si="26"/>
        <v>Funded</v>
      </c>
      <c r="R351" s="7">
        <f t="shared" si="27"/>
        <v>71.899281437125751</v>
      </c>
      <c r="S351" t="s">
        <v>8309</v>
      </c>
      <c r="T351" t="s">
        <v>8314</v>
      </c>
      <c r="U351" s="17">
        <f t="shared" si="28"/>
        <v>42790.290601851848</v>
      </c>
      <c r="V351" s="17">
        <f t="shared" si="29"/>
        <v>42760.290601851848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tr">
        <f>VLOOKUP(G352,'Country Codes'!C:D,2,FALSE)</f>
        <v>United States</v>
      </c>
      <c r="I352" t="s">
        <v>8246</v>
      </c>
      <c r="J352" s="15">
        <v>1473566340</v>
      </c>
      <c r="K352" s="15">
        <v>1470274509</v>
      </c>
      <c r="L352" t="b">
        <v>1</v>
      </c>
      <c r="M352">
        <v>221</v>
      </c>
      <c r="N352" t="b">
        <v>1</v>
      </c>
      <c r="O352" t="s">
        <v>8269</v>
      </c>
      <c r="P352" s="5">
        <f t="shared" si="25"/>
        <v>1.1476</v>
      </c>
      <c r="Q352" s="5" t="str">
        <f t="shared" si="26"/>
        <v>Funded</v>
      </c>
      <c r="R352" s="7">
        <f t="shared" si="27"/>
        <v>129.81900452488688</v>
      </c>
      <c r="S352" t="s">
        <v>8309</v>
      </c>
      <c r="T352" t="s">
        <v>8314</v>
      </c>
      <c r="U352" s="17">
        <f t="shared" si="28"/>
        <v>42623.957638888889</v>
      </c>
      <c r="V352" s="17">
        <f t="shared" si="29"/>
        <v>42585.857743055552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tr">
        <f>VLOOKUP(G353,'Country Codes'!C:D,2,FALSE)</f>
        <v>Spain</v>
      </c>
      <c r="I353" t="s">
        <v>8249</v>
      </c>
      <c r="J353" s="15">
        <v>1460066954</v>
      </c>
      <c r="K353" s="15">
        <v>1456614554</v>
      </c>
      <c r="L353" t="b">
        <v>1</v>
      </c>
      <c r="M353">
        <v>964</v>
      </c>
      <c r="N353" t="b">
        <v>1</v>
      </c>
      <c r="O353" t="s">
        <v>8269</v>
      </c>
      <c r="P353" s="5">
        <f t="shared" si="25"/>
        <v>1.2734117647058822</v>
      </c>
      <c r="Q353" s="5" t="str">
        <f t="shared" si="26"/>
        <v>Funded</v>
      </c>
      <c r="R353" s="7">
        <f t="shared" si="27"/>
        <v>44.912863070539416</v>
      </c>
      <c r="S353" t="s">
        <v>8309</v>
      </c>
      <c r="T353" t="s">
        <v>8314</v>
      </c>
      <c r="U353" s="17">
        <f t="shared" si="28"/>
        <v>42467.714745370373</v>
      </c>
      <c r="V353" s="17">
        <f t="shared" si="29"/>
        <v>42427.75641203703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tr">
        <f>VLOOKUP(G354,'Country Codes'!C:D,2,FALSE)</f>
        <v>United States</v>
      </c>
      <c r="I354" t="s">
        <v>8246</v>
      </c>
      <c r="J354" s="15">
        <v>1412740868</v>
      </c>
      <c r="K354" s="15">
        <v>1410148868</v>
      </c>
      <c r="L354" t="b">
        <v>1</v>
      </c>
      <c r="M354">
        <v>286</v>
      </c>
      <c r="N354" t="b">
        <v>1</v>
      </c>
      <c r="O354" t="s">
        <v>8269</v>
      </c>
      <c r="P354" s="5">
        <f t="shared" si="25"/>
        <v>1.1656</v>
      </c>
      <c r="Q354" s="5" t="str">
        <f t="shared" si="26"/>
        <v>Funded</v>
      </c>
      <c r="R354" s="7">
        <f t="shared" si="27"/>
        <v>40.755244755244753</v>
      </c>
      <c r="S354" t="s">
        <v>8309</v>
      </c>
      <c r="T354" t="s">
        <v>8314</v>
      </c>
      <c r="U354" s="17">
        <f t="shared" si="28"/>
        <v>41919.959120370368</v>
      </c>
      <c r="V354" s="17">
        <f t="shared" si="29"/>
        <v>41889.959120370368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tr">
        <f>VLOOKUP(G355,'Country Codes'!C:D,2,FALSE)</f>
        <v>United States</v>
      </c>
      <c r="I355" t="s">
        <v>8246</v>
      </c>
      <c r="J355" s="15">
        <v>1447963219</v>
      </c>
      <c r="K355" s="15">
        <v>1445367619</v>
      </c>
      <c r="L355" t="b">
        <v>1</v>
      </c>
      <c r="M355">
        <v>613</v>
      </c>
      <c r="N355" t="b">
        <v>1</v>
      </c>
      <c r="O355" t="s">
        <v>8269</v>
      </c>
      <c r="P355" s="5">
        <f t="shared" si="25"/>
        <v>1.0861819426615318</v>
      </c>
      <c r="Q355" s="5" t="str">
        <f t="shared" si="26"/>
        <v>Funded</v>
      </c>
      <c r="R355" s="7">
        <f t="shared" si="27"/>
        <v>103.52394779771615</v>
      </c>
      <c r="S355" t="s">
        <v>8309</v>
      </c>
      <c r="T355" t="s">
        <v>8314</v>
      </c>
      <c r="U355" s="17">
        <f t="shared" si="28"/>
        <v>42327.625219907401</v>
      </c>
      <c r="V355" s="17">
        <f t="shared" si="29"/>
        <v>42297.583553240744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tr">
        <f>VLOOKUP(G356,'Country Codes'!C:D,2,FALSE)</f>
        <v>United States</v>
      </c>
      <c r="I356" t="s">
        <v>8246</v>
      </c>
      <c r="J356" s="15">
        <v>1460141521</v>
      </c>
      <c r="K356" s="15">
        <v>1457553121</v>
      </c>
      <c r="L356" t="b">
        <v>1</v>
      </c>
      <c r="M356">
        <v>29</v>
      </c>
      <c r="N356" t="b">
        <v>1</v>
      </c>
      <c r="O356" t="s">
        <v>8269</v>
      </c>
      <c r="P356" s="5">
        <f t="shared" si="25"/>
        <v>1.0394285714285714</v>
      </c>
      <c r="Q356" s="5" t="str">
        <f t="shared" si="26"/>
        <v>Funded</v>
      </c>
      <c r="R356" s="7">
        <f t="shared" si="27"/>
        <v>125.44827586206897</v>
      </c>
      <c r="S356" t="s">
        <v>8309</v>
      </c>
      <c r="T356" t="s">
        <v>8314</v>
      </c>
      <c r="U356" s="17">
        <f t="shared" si="28"/>
        <v>42468.577789351846</v>
      </c>
      <c r="V356" s="17">
        <f t="shared" si="29"/>
        <v>42438.619456018518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tr">
        <f>VLOOKUP(G357,'Country Codes'!C:D,2,FALSE)</f>
        <v>United States</v>
      </c>
      <c r="I357" t="s">
        <v>8246</v>
      </c>
      <c r="J357" s="15">
        <v>1417420994</v>
      </c>
      <c r="K357" s="15">
        <v>1414738994</v>
      </c>
      <c r="L357" t="b">
        <v>1</v>
      </c>
      <c r="M357">
        <v>165</v>
      </c>
      <c r="N357" t="b">
        <v>1</v>
      </c>
      <c r="O357" t="s">
        <v>8269</v>
      </c>
      <c r="P357" s="5">
        <f t="shared" si="25"/>
        <v>1.1625714285714286</v>
      </c>
      <c r="Q357" s="5" t="str">
        <f t="shared" si="26"/>
        <v>Funded</v>
      </c>
      <c r="R357" s="7">
        <f t="shared" si="27"/>
        <v>246.60606060606059</v>
      </c>
      <c r="S357" t="s">
        <v>8309</v>
      </c>
      <c r="T357" t="s">
        <v>8314</v>
      </c>
      <c r="U357" s="17">
        <f t="shared" si="28"/>
        <v>41974.127245370364</v>
      </c>
      <c r="V357" s="17">
        <f t="shared" si="29"/>
        <v>41943.0855787037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tr">
        <f>VLOOKUP(G358,'Country Codes'!C:D,2,FALSE)</f>
        <v>United States</v>
      </c>
      <c r="I358" t="s">
        <v>8246</v>
      </c>
      <c r="J358" s="15">
        <v>1458152193</v>
      </c>
      <c r="K358" s="15">
        <v>1455563793</v>
      </c>
      <c r="L358" t="b">
        <v>1</v>
      </c>
      <c r="M358">
        <v>97</v>
      </c>
      <c r="N358" t="b">
        <v>1</v>
      </c>
      <c r="O358" t="s">
        <v>8269</v>
      </c>
      <c r="P358" s="5">
        <f t="shared" si="25"/>
        <v>1.0269239999999999</v>
      </c>
      <c r="Q358" s="5" t="str">
        <f t="shared" si="26"/>
        <v>Funded</v>
      </c>
      <c r="R358" s="7">
        <f t="shared" si="27"/>
        <v>79.401340206185566</v>
      </c>
      <c r="S358" t="s">
        <v>8309</v>
      </c>
      <c r="T358" t="s">
        <v>8314</v>
      </c>
      <c r="U358" s="17">
        <f t="shared" si="28"/>
        <v>42445.553159722222</v>
      </c>
      <c r="V358" s="17">
        <f t="shared" si="29"/>
        <v>42415.594826388886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tr">
        <f>VLOOKUP(G359,'Country Codes'!C:D,2,FALSE)</f>
        <v>United States</v>
      </c>
      <c r="I359" t="s">
        <v>8246</v>
      </c>
      <c r="J359" s="15">
        <v>1429852797</v>
      </c>
      <c r="K359" s="15">
        <v>1426396797</v>
      </c>
      <c r="L359" t="b">
        <v>1</v>
      </c>
      <c r="M359">
        <v>303</v>
      </c>
      <c r="N359" t="b">
        <v>1</v>
      </c>
      <c r="O359" t="s">
        <v>8269</v>
      </c>
      <c r="P359" s="5">
        <f t="shared" si="25"/>
        <v>1.74</v>
      </c>
      <c r="Q359" s="5" t="str">
        <f t="shared" si="26"/>
        <v>Funded</v>
      </c>
      <c r="R359" s="7">
        <f t="shared" si="27"/>
        <v>86.138613861386133</v>
      </c>
      <c r="S359" t="s">
        <v>8309</v>
      </c>
      <c r="T359" t="s">
        <v>8314</v>
      </c>
      <c r="U359" s="17">
        <f t="shared" si="28"/>
        <v>42118.01385416666</v>
      </c>
      <c r="V359" s="17">
        <f t="shared" si="29"/>
        <v>42078.01385416666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tr">
        <f>VLOOKUP(G360,'Country Codes'!C:D,2,FALSE)</f>
        <v>United States</v>
      </c>
      <c r="I360" t="s">
        <v>8246</v>
      </c>
      <c r="J360" s="15">
        <v>1466002800</v>
      </c>
      <c r="K360" s="15">
        <v>1463517521</v>
      </c>
      <c r="L360" t="b">
        <v>1</v>
      </c>
      <c r="M360">
        <v>267</v>
      </c>
      <c r="N360" t="b">
        <v>1</v>
      </c>
      <c r="O360" t="s">
        <v>8269</v>
      </c>
      <c r="P360" s="5">
        <f t="shared" si="25"/>
        <v>1.03088</v>
      </c>
      <c r="Q360" s="5" t="str">
        <f t="shared" si="26"/>
        <v>Funded</v>
      </c>
      <c r="R360" s="7">
        <f t="shared" si="27"/>
        <v>193.04868913857678</v>
      </c>
      <c r="S360" t="s">
        <v>8309</v>
      </c>
      <c r="T360" t="s">
        <v>8314</v>
      </c>
      <c r="U360" s="17">
        <f t="shared" si="28"/>
        <v>42536.416666666664</v>
      </c>
      <c r="V360" s="17">
        <f t="shared" si="29"/>
        <v>42507.651863425919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tr">
        <f>VLOOKUP(G361,'Country Codes'!C:D,2,FALSE)</f>
        <v>United States</v>
      </c>
      <c r="I361" t="s">
        <v>8246</v>
      </c>
      <c r="J361" s="15">
        <v>1415941920</v>
      </c>
      <c r="K361" s="15">
        <v>1414028490</v>
      </c>
      <c r="L361" t="b">
        <v>1</v>
      </c>
      <c r="M361">
        <v>302</v>
      </c>
      <c r="N361" t="b">
        <v>1</v>
      </c>
      <c r="O361" t="s">
        <v>8269</v>
      </c>
      <c r="P361" s="5">
        <f t="shared" si="25"/>
        <v>1.0485537190082646</v>
      </c>
      <c r="Q361" s="5" t="str">
        <f t="shared" si="26"/>
        <v>Funded</v>
      </c>
      <c r="R361" s="7">
        <f t="shared" si="27"/>
        <v>84.023178807947019</v>
      </c>
      <c r="S361" t="s">
        <v>8309</v>
      </c>
      <c r="T361" t="s">
        <v>8314</v>
      </c>
      <c r="U361" s="17">
        <f t="shared" si="28"/>
        <v>41957.008333333331</v>
      </c>
      <c r="V361" s="17">
        <f t="shared" si="29"/>
        <v>41934.862152777772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tr">
        <f>VLOOKUP(G362,'Country Codes'!C:D,2,FALSE)</f>
        <v>United States</v>
      </c>
      <c r="I362" t="s">
        <v>8246</v>
      </c>
      <c r="J362" s="15">
        <v>1437621060</v>
      </c>
      <c r="K362" s="15">
        <v>1433799180</v>
      </c>
      <c r="L362" t="b">
        <v>0</v>
      </c>
      <c r="M362">
        <v>87</v>
      </c>
      <c r="N362" t="b">
        <v>1</v>
      </c>
      <c r="O362" t="s">
        <v>8269</v>
      </c>
      <c r="P362" s="5">
        <f t="shared" si="25"/>
        <v>1.0137499999999999</v>
      </c>
      <c r="Q362" s="5" t="str">
        <f t="shared" si="26"/>
        <v>Funded</v>
      </c>
      <c r="R362" s="7">
        <f t="shared" si="27"/>
        <v>139.82758620689654</v>
      </c>
      <c r="S362" t="s">
        <v>8309</v>
      </c>
      <c r="T362" t="s">
        <v>8314</v>
      </c>
      <c r="U362" s="17">
        <f t="shared" si="28"/>
        <v>42207.924305555549</v>
      </c>
      <c r="V362" s="17">
        <f t="shared" si="29"/>
        <v>42163.689583333333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tr">
        <f>VLOOKUP(G363,'Country Codes'!C:D,2,FALSE)</f>
        <v>United States</v>
      </c>
      <c r="I363" t="s">
        <v>8246</v>
      </c>
      <c r="J363" s="15">
        <v>1416704506</v>
      </c>
      <c r="K363" s="15">
        <v>1414108906</v>
      </c>
      <c r="L363" t="b">
        <v>0</v>
      </c>
      <c r="M363">
        <v>354</v>
      </c>
      <c r="N363" t="b">
        <v>1</v>
      </c>
      <c r="O363" t="s">
        <v>8269</v>
      </c>
      <c r="P363" s="5">
        <f t="shared" si="25"/>
        <v>1.1107699999999998</v>
      </c>
      <c r="Q363" s="5" t="str">
        <f t="shared" si="26"/>
        <v>Funded</v>
      </c>
      <c r="R363" s="7">
        <f t="shared" si="27"/>
        <v>109.82189265536722</v>
      </c>
      <c r="S363" t="s">
        <v>8309</v>
      </c>
      <c r="T363" t="s">
        <v>8314</v>
      </c>
      <c r="U363" s="17">
        <f t="shared" si="28"/>
        <v>41965.834560185183</v>
      </c>
      <c r="V363" s="17">
        <f t="shared" si="29"/>
        <v>41935.792893518512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tr">
        <f>VLOOKUP(G364,'Country Codes'!C:D,2,FALSE)</f>
        <v>United States</v>
      </c>
      <c r="I364" t="s">
        <v>8246</v>
      </c>
      <c r="J364" s="15">
        <v>1407456000</v>
      </c>
      <c r="K364" s="15">
        <v>1405573391</v>
      </c>
      <c r="L364" t="b">
        <v>0</v>
      </c>
      <c r="M364">
        <v>86</v>
      </c>
      <c r="N364" t="b">
        <v>1</v>
      </c>
      <c r="O364" t="s">
        <v>8269</v>
      </c>
      <c r="P364" s="5">
        <f t="shared" si="25"/>
        <v>1.2415933781686497</v>
      </c>
      <c r="Q364" s="5" t="str">
        <f t="shared" si="26"/>
        <v>Funded</v>
      </c>
      <c r="R364" s="7">
        <f t="shared" si="27"/>
        <v>139.53488372093022</v>
      </c>
      <c r="S364" t="s">
        <v>8309</v>
      </c>
      <c r="T364" t="s">
        <v>8314</v>
      </c>
      <c r="U364" s="17">
        <f t="shared" si="28"/>
        <v>41858.791666666664</v>
      </c>
      <c r="V364" s="17">
        <f t="shared" si="29"/>
        <v>41837.002210648148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tr">
        <f>VLOOKUP(G365,'Country Codes'!C:D,2,FALSE)</f>
        <v>United States</v>
      </c>
      <c r="I365" t="s">
        <v>8246</v>
      </c>
      <c r="J365" s="15">
        <v>1272828120</v>
      </c>
      <c r="K365" s="15">
        <v>1268934736</v>
      </c>
      <c r="L365" t="b">
        <v>0</v>
      </c>
      <c r="M365">
        <v>26</v>
      </c>
      <c r="N365" t="b">
        <v>1</v>
      </c>
      <c r="O365" t="s">
        <v>8269</v>
      </c>
      <c r="P365" s="5">
        <f t="shared" si="25"/>
        <v>1.0133333333333334</v>
      </c>
      <c r="Q365" s="5" t="str">
        <f t="shared" si="26"/>
        <v>Funded</v>
      </c>
      <c r="R365" s="7">
        <f t="shared" si="27"/>
        <v>347.84615384615387</v>
      </c>
      <c r="S365" t="s">
        <v>8309</v>
      </c>
      <c r="T365" t="s">
        <v>8314</v>
      </c>
      <c r="U365" s="17">
        <f t="shared" si="28"/>
        <v>40300.598611111105</v>
      </c>
      <c r="V365" s="17">
        <f t="shared" si="29"/>
        <v>40255.53629629629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tr">
        <f>VLOOKUP(G366,'Country Codes'!C:D,2,FALSE)</f>
        <v>United States</v>
      </c>
      <c r="I366" t="s">
        <v>8246</v>
      </c>
      <c r="J366" s="15">
        <v>1403323140</v>
      </c>
      <c r="K366" s="15">
        <v>1400704672</v>
      </c>
      <c r="L366" t="b">
        <v>0</v>
      </c>
      <c r="M366">
        <v>113</v>
      </c>
      <c r="N366" t="b">
        <v>1</v>
      </c>
      <c r="O366" t="s">
        <v>8269</v>
      </c>
      <c r="P366" s="5">
        <f t="shared" si="25"/>
        <v>1.1016142857142857</v>
      </c>
      <c r="Q366" s="5" t="str">
        <f t="shared" si="26"/>
        <v>Funded</v>
      </c>
      <c r="R366" s="7">
        <f t="shared" si="27"/>
        <v>68.24159292035398</v>
      </c>
      <c r="S366" t="s">
        <v>8309</v>
      </c>
      <c r="T366" t="s">
        <v>8314</v>
      </c>
      <c r="U366" s="17">
        <f t="shared" si="28"/>
        <v>41810.957638888889</v>
      </c>
      <c r="V366" s="17">
        <f t="shared" si="29"/>
        <v>41780.651296296295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tr">
        <f>VLOOKUP(G367,'Country Codes'!C:D,2,FALSE)</f>
        <v>United Kingdom</v>
      </c>
      <c r="I367" t="s">
        <v>8247</v>
      </c>
      <c r="J367" s="15">
        <v>1393597999</v>
      </c>
      <c r="K367" s="15">
        <v>1391005999</v>
      </c>
      <c r="L367" t="b">
        <v>0</v>
      </c>
      <c r="M367">
        <v>65</v>
      </c>
      <c r="N367" t="b">
        <v>1</v>
      </c>
      <c r="O367" t="s">
        <v>8269</v>
      </c>
      <c r="P367" s="5">
        <f t="shared" si="25"/>
        <v>1.0397333333333334</v>
      </c>
      <c r="Q367" s="5" t="str">
        <f t="shared" si="26"/>
        <v>Funded</v>
      </c>
      <c r="R367" s="7">
        <f t="shared" si="27"/>
        <v>239.93846153846152</v>
      </c>
      <c r="S367" t="s">
        <v>8309</v>
      </c>
      <c r="T367" t="s">
        <v>8314</v>
      </c>
      <c r="U367" s="17">
        <f t="shared" si="28"/>
        <v>41698.398136574069</v>
      </c>
      <c r="V367" s="17">
        <f t="shared" si="29"/>
        <v>41668.398136574069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tr">
        <f>VLOOKUP(G368,'Country Codes'!C:D,2,FALSE)</f>
        <v>United States</v>
      </c>
      <c r="I368" t="s">
        <v>8246</v>
      </c>
      <c r="J368" s="15">
        <v>1337540518</v>
      </c>
      <c r="K368" s="15">
        <v>1334948518</v>
      </c>
      <c r="L368" t="b">
        <v>0</v>
      </c>
      <c r="M368">
        <v>134</v>
      </c>
      <c r="N368" t="b">
        <v>1</v>
      </c>
      <c r="O368" t="s">
        <v>8269</v>
      </c>
      <c r="P368" s="5">
        <f t="shared" si="25"/>
        <v>1.013157894736842</v>
      </c>
      <c r="Q368" s="5" t="str">
        <f t="shared" si="26"/>
        <v>Funded</v>
      </c>
      <c r="R368" s="7">
        <f t="shared" si="27"/>
        <v>287.31343283582089</v>
      </c>
      <c r="S368" t="s">
        <v>8309</v>
      </c>
      <c r="T368" t="s">
        <v>8314</v>
      </c>
      <c r="U368" s="17">
        <f t="shared" si="28"/>
        <v>41049.584699074068</v>
      </c>
      <c r="V368" s="17">
        <f t="shared" si="29"/>
        <v>41019.584699074068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tr">
        <f>VLOOKUP(G369,'Country Codes'!C:D,2,FALSE)</f>
        <v>United States</v>
      </c>
      <c r="I369" t="s">
        <v>8246</v>
      </c>
      <c r="J369" s="15">
        <v>1367384340</v>
      </c>
      <c r="K369" s="15">
        <v>1363960278</v>
      </c>
      <c r="L369" t="b">
        <v>0</v>
      </c>
      <c r="M369">
        <v>119</v>
      </c>
      <c r="N369" t="b">
        <v>1</v>
      </c>
      <c r="O369" t="s">
        <v>8269</v>
      </c>
      <c r="P369" s="5">
        <f t="shared" si="25"/>
        <v>1.033501</v>
      </c>
      <c r="Q369" s="5" t="str">
        <f t="shared" si="26"/>
        <v>Funded</v>
      </c>
      <c r="R369" s="7">
        <f t="shared" si="27"/>
        <v>86.84882352941176</v>
      </c>
      <c r="S369" t="s">
        <v>8309</v>
      </c>
      <c r="T369" t="s">
        <v>8314</v>
      </c>
      <c r="U369" s="17">
        <f t="shared" si="28"/>
        <v>41394.999305555553</v>
      </c>
      <c r="V369" s="17">
        <f t="shared" si="29"/>
        <v>41355.368958333333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tr">
        <f>VLOOKUP(G370,'Country Codes'!C:D,2,FALSE)</f>
        <v>United States</v>
      </c>
      <c r="I370" t="s">
        <v>8246</v>
      </c>
      <c r="J370" s="15">
        <v>1426426322</v>
      </c>
      <c r="K370" s="15">
        <v>1423405922</v>
      </c>
      <c r="L370" t="b">
        <v>0</v>
      </c>
      <c r="M370">
        <v>159</v>
      </c>
      <c r="N370" t="b">
        <v>1</v>
      </c>
      <c r="O370" t="s">
        <v>8269</v>
      </c>
      <c r="P370" s="5">
        <f t="shared" si="25"/>
        <v>1.04112</v>
      </c>
      <c r="Q370" s="5" t="str">
        <f t="shared" si="26"/>
        <v>Funded</v>
      </c>
      <c r="R370" s="7">
        <f t="shared" si="27"/>
        <v>81.84905660377359</v>
      </c>
      <c r="S370" t="s">
        <v>8309</v>
      </c>
      <c r="T370" t="s">
        <v>8314</v>
      </c>
      <c r="U370" s="17">
        <f t="shared" si="28"/>
        <v>42078.355578703697</v>
      </c>
      <c r="V370" s="17">
        <f t="shared" si="29"/>
        <v>42043.397245370368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tr">
        <f>VLOOKUP(G371,'Country Codes'!C:D,2,FALSE)</f>
        <v>United States</v>
      </c>
      <c r="I371" t="s">
        <v>8246</v>
      </c>
      <c r="J371" s="15">
        <v>1326633269</v>
      </c>
      <c r="K371" s="15">
        <v>1324041269</v>
      </c>
      <c r="L371" t="b">
        <v>0</v>
      </c>
      <c r="M371">
        <v>167</v>
      </c>
      <c r="N371" t="b">
        <v>1</v>
      </c>
      <c r="O371" t="s">
        <v>8269</v>
      </c>
      <c r="P371" s="5">
        <f t="shared" si="25"/>
        <v>1.1015569230769231</v>
      </c>
      <c r="Q371" s="5" t="str">
        <f t="shared" si="26"/>
        <v>Funded</v>
      </c>
      <c r="R371" s="7">
        <f t="shared" si="27"/>
        <v>42.874970059880241</v>
      </c>
      <c r="S371" t="s">
        <v>8309</v>
      </c>
      <c r="T371" t="s">
        <v>8314</v>
      </c>
      <c r="U371" s="17">
        <f t="shared" si="28"/>
        <v>40923.3433912037</v>
      </c>
      <c r="V371" s="17">
        <f t="shared" si="29"/>
        <v>40893.3433912037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tr">
        <f>VLOOKUP(G372,'Country Codes'!C:D,2,FALSE)</f>
        <v>United States</v>
      </c>
      <c r="I372" t="s">
        <v>8246</v>
      </c>
      <c r="J372" s="15">
        <v>1483729500</v>
      </c>
      <c r="K372" s="15">
        <v>1481137500</v>
      </c>
      <c r="L372" t="b">
        <v>0</v>
      </c>
      <c r="M372">
        <v>43</v>
      </c>
      <c r="N372" t="b">
        <v>1</v>
      </c>
      <c r="O372" t="s">
        <v>8269</v>
      </c>
      <c r="P372" s="5">
        <f t="shared" si="25"/>
        <v>1.2202</v>
      </c>
      <c r="Q372" s="5" t="str">
        <f t="shared" si="26"/>
        <v>Funded</v>
      </c>
      <c r="R372" s="7">
        <f t="shared" si="27"/>
        <v>709.41860465116281</v>
      </c>
      <c r="S372" t="s">
        <v>8309</v>
      </c>
      <c r="T372" t="s">
        <v>8314</v>
      </c>
      <c r="U372" s="17">
        <f t="shared" si="28"/>
        <v>42741.586805555555</v>
      </c>
      <c r="V372" s="17">
        <f t="shared" si="29"/>
        <v>42711.586805555555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tr">
        <f>VLOOKUP(G373,'Country Codes'!C:D,2,FALSE)</f>
        <v>United States</v>
      </c>
      <c r="I373" t="s">
        <v>8246</v>
      </c>
      <c r="J373" s="15">
        <v>1359743139</v>
      </c>
      <c r="K373" s="15">
        <v>1355855139</v>
      </c>
      <c r="L373" t="b">
        <v>0</v>
      </c>
      <c r="M373">
        <v>1062</v>
      </c>
      <c r="N373" t="b">
        <v>1</v>
      </c>
      <c r="O373" t="s">
        <v>8269</v>
      </c>
      <c r="P373" s="5">
        <f t="shared" si="25"/>
        <v>1.1416866666666667</v>
      </c>
      <c r="Q373" s="5" t="str">
        <f t="shared" si="26"/>
        <v>Funded</v>
      </c>
      <c r="R373" s="7">
        <f t="shared" si="27"/>
        <v>161.25517890772127</v>
      </c>
      <c r="S373" t="s">
        <v>8309</v>
      </c>
      <c r="T373" t="s">
        <v>8314</v>
      </c>
      <c r="U373" s="17">
        <f t="shared" si="28"/>
        <v>41306.559479166666</v>
      </c>
      <c r="V373" s="17">
        <f t="shared" si="29"/>
        <v>41261.559479166666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tr">
        <f>VLOOKUP(G374,'Country Codes'!C:D,2,FALSE)</f>
        <v>United Kingdom</v>
      </c>
      <c r="I374" t="s">
        <v>8247</v>
      </c>
      <c r="J374" s="15">
        <v>1459872000</v>
      </c>
      <c r="K374" s="15">
        <v>1456408244</v>
      </c>
      <c r="L374" t="b">
        <v>0</v>
      </c>
      <c r="M374">
        <v>9</v>
      </c>
      <c r="N374" t="b">
        <v>1</v>
      </c>
      <c r="O374" t="s">
        <v>8269</v>
      </c>
      <c r="P374" s="5">
        <f t="shared" si="25"/>
        <v>1.2533333333333334</v>
      </c>
      <c r="Q374" s="5" t="str">
        <f t="shared" si="26"/>
        <v>Funded</v>
      </c>
      <c r="R374" s="7">
        <f t="shared" si="27"/>
        <v>41.777777777777779</v>
      </c>
      <c r="S374" t="s">
        <v>8309</v>
      </c>
      <c r="T374" t="s">
        <v>8314</v>
      </c>
      <c r="U374" s="17">
        <f t="shared" si="28"/>
        <v>42465.458333333336</v>
      </c>
      <c r="V374" s="17">
        <f t="shared" si="29"/>
        <v>42425.368564814817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tr">
        <f>VLOOKUP(G375,'Country Codes'!C:D,2,FALSE)</f>
        <v>United States</v>
      </c>
      <c r="I375" t="s">
        <v>8246</v>
      </c>
      <c r="J375" s="15">
        <v>1342648398</v>
      </c>
      <c r="K375" s="15">
        <v>1340056398</v>
      </c>
      <c r="L375" t="b">
        <v>0</v>
      </c>
      <c r="M375">
        <v>89</v>
      </c>
      <c r="N375" t="b">
        <v>1</v>
      </c>
      <c r="O375" t="s">
        <v>8269</v>
      </c>
      <c r="P375" s="5">
        <f t="shared" si="25"/>
        <v>1.0666666666666667</v>
      </c>
      <c r="Q375" s="5" t="str">
        <f t="shared" si="26"/>
        <v>Funded</v>
      </c>
      <c r="R375" s="7">
        <f t="shared" si="27"/>
        <v>89.887640449438209</v>
      </c>
      <c r="S375" t="s">
        <v>8309</v>
      </c>
      <c r="T375" t="s">
        <v>8314</v>
      </c>
      <c r="U375" s="17">
        <f t="shared" si="28"/>
        <v>41108.703680555554</v>
      </c>
      <c r="V375" s="17">
        <f t="shared" si="29"/>
        <v>41078.703680555554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tr">
        <f>VLOOKUP(G376,'Country Codes'!C:D,2,FALSE)</f>
        <v>United States</v>
      </c>
      <c r="I376" t="s">
        <v>8246</v>
      </c>
      <c r="J376" s="15">
        <v>1316208031</v>
      </c>
      <c r="K376" s="15">
        <v>1312320031</v>
      </c>
      <c r="L376" t="b">
        <v>0</v>
      </c>
      <c r="M376">
        <v>174</v>
      </c>
      <c r="N376" t="b">
        <v>1</v>
      </c>
      <c r="O376" t="s">
        <v>8269</v>
      </c>
      <c r="P376" s="5">
        <f t="shared" si="25"/>
        <v>1.3065</v>
      </c>
      <c r="Q376" s="5" t="str">
        <f t="shared" si="26"/>
        <v>Funded</v>
      </c>
      <c r="R376" s="7">
        <f t="shared" si="27"/>
        <v>45.051724137931032</v>
      </c>
      <c r="S376" t="s">
        <v>8309</v>
      </c>
      <c r="T376" t="s">
        <v>8314</v>
      </c>
      <c r="U376" s="17">
        <f t="shared" si="28"/>
        <v>40802.680914351848</v>
      </c>
      <c r="V376" s="17">
        <f t="shared" si="29"/>
        <v>40757.680914351848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tr">
        <f>VLOOKUP(G377,'Country Codes'!C:D,2,FALSE)</f>
        <v>United States</v>
      </c>
      <c r="I377" t="s">
        <v>8246</v>
      </c>
      <c r="J377" s="15">
        <v>1393694280</v>
      </c>
      <c r="K377" s="15">
        <v>1390088311</v>
      </c>
      <c r="L377" t="b">
        <v>0</v>
      </c>
      <c r="M377">
        <v>14</v>
      </c>
      <c r="N377" t="b">
        <v>1</v>
      </c>
      <c r="O377" t="s">
        <v>8269</v>
      </c>
      <c r="P377" s="5">
        <f t="shared" si="25"/>
        <v>1.2</v>
      </c>
      <c r="Q377" s="5" t="str">
        <f t="shared" si="26"/>
        <v>Funded</v>
      </c>
      <c r="R377" s="7">
        <f t="shared" si="27"/>
        <v>42.857142857142854</v>
      </c>
      <c r="S377" t="s">
        <v>8309</v>
      </c>
      <c r="T377" t="s">
        <v>8314</v>
      </c>
      <c r="U377" s="17">
        <f t="shared" si="28"/>
        <v>41699.512499999997</v>
      </c>
      <c r="V377" s="17">
        <f t="shared" si="29"/>
        <v>41657.77674768518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tr">
        <f>VLOOKUP(G378,'Country Codes'!C:D,2,FALSE)</f>
        <v>United Kingdom</v>
      </c>
      <c r="I378" t="s">
        <v>8247</v>
      </c>
      <c r="J378" s="15">
        <v>1472122316</v>
      </c>
      <c r="K378" s="15">
        <v>1469443916</v>
      </c>
      <c r="L378" t="b">
        <v>0</v>
      </c>
      <c r="M378">
        <v>48</v>
      </c>
      <c r="N378" t="b">
        <v>1</v>
      </c>
      <c r="O378" t="s">
        <v>8269</v>
      </c>
      <c r="P378" s="5">
        <f t="shared" si="25"/>
        <v>1.0595918367346939</v>
      </c>
      <c r="Q378" s="5" t="str">
        <f t="shared" si="26"/>
        <v>Funded</v>
      </c>
      <c r="R378" s="7">
        <f t="shared" si="27"/>
        <v>54.083333333333336</v>
      </c>
      <c r="S378" t="s">
        <v>8309</v>
      </c>
      <c r="T378" t="s">
        <v>8314</v>
      </c>
      <c r="U378" s="17">
        <f t="shared" si="28"/>
        <v>42607.244398148141</v>
      </c>
      <c r="V378" s="17">
        <f t="shared" si="29"/>
        <v>42576.244398148141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tr">
        <f>VLOOKUP(G379,'Country Codes'!C:D,2,FALSE)</f>
        <v>United States</v>
      </c>
      <c r="I379" t="s">
        <v>8246</v>
      </c>
      <c r="J379" s="15">
        <v>1447484460</v>
      </c>
      <c r="K379" s="15">
        <v>1444888868</v>
      </c>
      <c r="L379" t="b">
        <v>0</v>
      </c>
      <c r="M379">
        <v>133</v>
      </c>
      <c r="N379" t="b">
        <v>1</v>
      </c>
      <c r="O379" t="s">
        <v>8269</v>
      </c>
      <c r="P379" s="5">
        <f t="shared" si="25"/>
        <v>1.1439999999999999</v>
      </c>
      <c r="Q379" s="5" t="str">
        <f t="shared" si="26"/>
        <v>Funded</v>
      </c>
      <c r="R379" s="7">
        <f t="shared" si="27"/>
        <v>103.21804511278195</v>
      </c>
      <c r="S379" t="s">
        <v>8309</v>
      </c>
      <c r="T379" t="s">
        <v>8314</v>
      </c>
      <c r="U379" s="17">
        <f t="shared" si="28"/>
        <v>42322.084027777775</v>
      </c>
      <c r="V379" s="17">
        <f t="shared" si="29"/>
        <v>42292.042453703696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tr">
        <f>VLOOKUP(G380,'Country Codes'!C:D,2,FALSE)</f>
        <v>Canada</v>
      </c>
      <c r="I380" t="s">
        <v>8251</v>
      </c>
      <c r="J380" s="15">
        <v>1453765920</v>
      </c>
      <c r="K380" s="15">
        <v>1451655808</v>
      </c>
      <c r="L380" t="b">
        <v>0</v>
      </c>
      <c r="M380">
        <v>83</v>
      </c>
      <c r="N380" t="b">
        <v>1</v>
      </c>
      <c r="O380" t="s">
        <v>8269</v>
      </c>
      <c r="P380" s="5">
        <f t="shared" si="25"/>
        <v>1.1176666666666666</v>
      </c>
      <c r="Q380" s="5" t="str">
        <f t="shared" si="26"/>
        <v>Funded</v>
      </c>
      <c r="R380" s="7">
        <f t="shared" si="27"/>
        <v>40.397590361445786</v>
      </c>
      <c r="S380" t="s">
        <v>8309</v>
      </c>
      <c r="T380" t="s">
        <v>8314</v>
      </c>
      <c r="U380" s="17">
        <f t="shared" si="28"/>
        <v>42394.786111111105</v>
      </c>
      <c r="V380" s="17">
        <f t="shared" si="29"/>
        <v>42370.363518518519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tr">
        <f>VLOOKUP(G381,'Country Codes'!C:D,2,FALSE)</f>
        <v>United States</v>
      </c>
      <c r="I381" t="s">
        <v>8246</v>
      </c>
      <c r="J381" s="15">
        <v>1336062672</v>
      </c>
      <c r="K381" s="15">
        <v>1332174672</v>
      </c>
      <c r="L381" t="b">
        <v>0</v>
      </c>
      <c r="M381">
        <v>149</v>
      </c>
      <c r="N381" t="b">
        <v>1</v>
      </c>
      <c r="O381" t="s">
        <v>8269</v>
      </c>
      <c r="P381" s="5">
        <f t="shared" si="25"/>
        <v>1.1608000000000001</v>
      </c>
      <c r="Q381" s="5" t="str">
        <f t="shared" si="26"/>
        <v>Funded</v>
      </c>
      <c r="R381" s="7">
        <f t="shared" si="27"/>
        <v>116.85906040268456</v>
      </c>
      <c r="S381" t="s">
        <v>8309</v>
      </c>
      <c r="T381" t="s">
        <v>8314</v>
      </c>
      <c r="U381" s="17">
        <f t="shared" si="28"/>
        <v>41032.479999999996</v>
      </c>
      <c r="V381" s="17">
        <f t="shared" si="29"/>
        <v>40987.479999999996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tr">
        <f>VLOOKUP(G382,'Country Codes'!C:D,2,FALSE)</f>
        <v>United States</v>
      </c>
      <c r="I382" t="s">
        <v>8246</v>
      </c>
      <c r="J382" s="15">
        <v>1453569392</v>
      </c>
      <c r="K382" s="15">
        <v>1451409392</v>
      </c>
      <c r="L382" t="b">
        <v>0</v>
      </c>
      <c r="M382">
        <v>49</v>
      </c>
      <c r="N382" t="b">
        <v>1</v>
      </c>
      <c r="O382" t="s">
        <v>8269</v>
      </c>
      <c r="P382" s="5">
        <f t="shared" si="25"/>
        <v>1.415</v>
      </c>
      <c r="Q382" s="5" t="str">
        <f t="shared" si="26"/>
        <v>Funded</v>
      </c>
      <c r="R382" s="7">
        <f t="shared" si="27"/>
        <v>115.51020408163265</v>
      </c>
      <c r="S382" t="s">
        <v>8309</v>
      </c>
      <c r="T382" t="s">
        <v>8314</v>
      </c>
      <c r="U382" s="17">
        <f t="shared" si="28"/>
        <v>42392.511481481481</v>
      </c>
      <c r="V382" s="17">
        <f t="shared" si="29"/>
        <v>42367.511481481481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tr">
        <f>VLOOKUP(G383,'Country Codes'!C:D,2,FALSE)</f>
        <v>United States</v>
      </c>
      <c r="I383" t="s">
        <v>8246</v>
      </c>
      <c r="J383" s="15">
        <v>1343624400</v>
      </c>
      <c r="K383" s="15">
        <v>1340642717</v>
      </c>
      <c r="L383" t="b">
        <v>0</v>
      </c>
      <c r="M383">
        <v>251</v>
      </c>
      <c r="N383" t="b">
        <v>1</v>
      </c>
      <c r="O383" t="s">
        <v>8269</v>
      </c>
      <c r="P383" s="5">
        <f t="shared" si="25"/>
        <v>1.0472999999999999</v>
      </c>
      <c r="Q383" s="5" t="str">
        <f t="shared" si="26"/>
        <v>Funded</v>
      </c>
      <c r="R383" s="7">
        <f t="shared" si="27"/>
        <v>104.31274900398407</v>
      </c>
      <c r="S383" t="s">
        <v>8309</v>
      </c>
      <c r="T383" t="s">
        <v>8314</v>
      </c>
      <c r="U383" s="17">
        <f t="shared" si="28"/>
        <v>41120</v>
      </c>
      <c r="V383" s="17">
        <f t="shared" si="29"/>
        <v>41085.48978009259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tr">
        <f>VLOOKUP(G384,'Country Codes'!C:D,2,FALSE)</f>
        <v>United States</v>
      </c>
      <c r="I384" t="s">
        <v>8246</v>
      </c>
      <c r="J384" s="15">
        <v>1346950900</v>
      </c>
      <c r="K384" s="15">
        <v>1345741300</v>
      </c>
      <c r="L384" t="b">
        <v>0</v>
      </c>
      <c r="M384">
        <v>22</v>
      </c>
      <c r="N384" t="b">
        <v>1</v>
      </c>
      <c r="O384" t="s">
        <v>8269</v>
      </c>
      <c r="P384" s="5">
        <f t="shared" si="25"/>
        <v>2.5583333333333331</v>
      </c>
      <c r="Q384" s="5" t="str">
        <f t="shared" si="26"/>
        <v>Funded</v>
      </c>
      <c r="R384" s="7">
        <f t="shared" si="27"/>
        <v>69.772727272727266</v>
      </c>
      <c r="S384" t="s">
        <v>8309</v>
      </c>
      <c r="T384" t="s">
        <v>8314</v>
      </c>
      <c r="U384" s="17">
        <f t="shared" si="28"/>
        <v>41158.501157407409</v>
      </c>
      <c r="V384" s="17">
        <f t="shared" si="29"/>
        <v>41144.501157407409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tr">
        <f>VLOOKUP(G385,'Country Codes'!C:D,2,FALSE)</f>
        <v>United States</v>
      </c>
      <c r="I385" t="s">
        <v>8246</v>
      </c>
      <c r="J385" s="15">
        <v>1400467759</v>
      </c>
      <c r="K385" s="15">
        <v>1398480559</v>
      </c>
      <c r="L385" t="b">
        <v>0</v>
      </c>
      <c r="M385">
        <v>48</v>
      </c>
      <c r="N385" t="b">
        <v>1</v>
      </c>
      <c r="O385" t="s">
        <v>8269</v>
      </c>
      <c r="P385" s="5">
        <f t="shared" si="25"/>
        <v>2.0670670670670672</v>
      </c>
      <c r="Q385" s="5" t="str">
        <f t="shared" si="26"/>
        <v>Funded</v>
      </c>
      <c r="R385" s="7">
        <f t="shared" si="27"/>
        <v>43.020833333333336</v>
      </c>
      <c r="S385" t="s">
        <v>8309</v>
      </c>
      <c r="T385" t="s">
        <v>8314</v>
      </c>
      <c r="U385" s="17">
        <f t="shared" si="28"/>
        <v>41777.90924768518</v>
      </c>
      <c r="V385" s="17">
        <f t="shared" si="29"/>
        <v>41754.90924768518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tr">
        <f>VLOOKUP(G386,'Country Codes'!C:D,2,FALSE)</f>
        <v>United States</v>
      </c>
      <c r="I386" t="s">
        <v>8246</v>
      </c>
      <c r="J386" s="15">
        <v>1420569947</v>
      </c>
      <c r="K386" s="15">
        <v>1417977947</v>
      </c>
      <c r="L386" t="b">
        <v>0</v>
      </c>
      <c r="M386">
        <v>383</v>
      </c>
      <c r="N386" t="b">
        <v>1</v>
      </c>
      <c r="O386" t="s">
        <v>8269</v>
      </c>
      <c r="P386" s="5">
        <f t="shared" si="25"/>
        <v>1.1210500000000001</v>
      </c>
      <c r="Q386" s="5" t="str">
        <f t="shared" si="26"/>
        <v>Funded</v>
      </c>
      <c r="R386" s="7">
        <f t="shared" si="27"/>
        <v>58.540469973890339</v>
      </c>
      <c r="S386" t="s">
        <v>8309</v>
      </c>
      <c r="T386" t="s">
        <v>8314</v>
      </c>
      <c r="U386" s="17">
        <f t="shared" si="28"/>
        <v>42010.573460648149</v>
      </c>
      <c r="V386" s="17">
        <f t="shared" si="29"/>
        <v>41980.573460648149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tr">
        <f>VLOOKUP(G387,'Country Codes'!C:D,2,FALSE)</f>
        <v>United States</v>
      </c>
      <c r="I387" t="s">
        <v>8246</v>
      </c>
      <c r="J387" s="15">
        <v>1416582101</v>
      </c>
      <c r="K387" s="15">
        <v>1413986501</v>
      </c>
      <c r="L387" t="b">
        <v>0</v>
      </c>
      <c r="M387">
        <v>237</v>
      </c>
      <c r="N387" t="b">
        <v>1</v>
      </c>
      <c r="O387" t="s">
        <v>8269</v>
      </c>
      <c r="P387" s="5">
        <f t="shared" ref="P387:P450" si="30">(E387/D387)</f>
        <v>1.05982</v>
      </c>
      <c r="Q387" s="5" t="str">
        <f t="shared" ref="Q387:Q450" si="31">IF(P387&gt;=1,"Funded","Not Funded")</f>
        <v>Funded</v>
      </c>
      <c r="R387" s="7">
        <f t="shared" ref="R387:R450" si="32">(E387/M387)</f>
        <v>111.79535864978902</v>
      </c>
      <c r="S387" t="s">
        <v>8309</v>
      </c>
      <c r="T387" t="s">
        <v>8314</v>
      </c>
      <c r="U387" s="17">
        <f t="shared" ref="U387:U450" si="33">(((J387/60)/60)/24)+DATE(1970,1,1)+(-5/24)</f>
        <v>41964.41783564815</v>
      </c>
      <c r="V387" s="17">
        <f t="shared" ref="V387:V450" si="34">(((K387/60)/60)/24)+DATE(1970,1,1)+(-5/24)</f>
        <v>41934.376168981478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tr">
        <f>VLOOKUP(G388,'Country Codes'!C:D,2,FALSE)</f>
        <v>United States</v>
      </c>
      <c r="I388" t="s">
        <v>8246</v>
      </c>
      <c r="J388" s="15">
        <v>1439246991</v>
      </c>
      <c r="K388" s="15">
        <v>1437950991</v>
      </c>
      <c r="L388" t="b">
        <v>0</v>
      </c>
      <c r="M388">
        <v>13</v>
      </c>
      <c r="N388" t="b">
        <v>1</v>
      </c>
      <c r="O388" t="s">
        <v>8269</v>
      </c>
      <c r="P388" s="5">
        <f t="shared" si="30"/>
        <v>1.0016666666666667</v>
      </c>
      <c r="Q388" s="5" t="str">
        <f t="shared" si="31"/>
        <v>Funded</v>
      </c>
      <c r="R388" s="7">
        <f t="shared" si="32"/>
        <v>46.230769230769234</v>
      </c>
      <c r="S388" t="s">
        <v>8309</v>
      </c>
      <c r="T388" t="s">
        <v>8314</v>
      </c>
      <c r="U388" s="17">
        <f t="shared" si="33"/>
        <v>42226.742951388886</v>
      </c>
      <c r="V388" s="17">
        <f t="shared" si="34"/>
        <v>42211.742951388886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tr">
        <f>VLOOKUP(G389,'Country Codes'!C:D,2,FALSE)</f>
        <v>United States</v>
      </c>
      <c r="I389" t="s">
        <v>8246</v>
      </c>
      <c r="J389" s="15">
        <v>1439618400</v>
      </c>
      <c r="K389" s="15">
        <v>1436976858</v>
      </c>
      <c r="L389" t="b">
        <v>0</v>
      </c>
      <c r="M389">
        <v>562</v>
      </c>
      <c r="N389" t="b">
        <v>1</v>
      </c>
      <c r="O389" t="s">
        <v>8269</v>
      </c>
      <c r="P389" s="5">
        <f t="shared" si="30"/>
        <v>2.1398947368421051</v>
      </c>
      <c r="Q389" s="5" t="str">
        <f t="shared" si="31"/>
        <v>Funded</v>
      </c>
      <c r="R389" s="7">
        <f t="shared" si="32"/>
        <v>144.69039145907473</v>
      </c>
      <c r="S389" t="s">
        <v>8309</v>
      </c>
      <c r="T389" t="s">
        <v>8314</v>
      </c>
      <c r="U389" s="17">
        <f t="shared" si="33"/>
        <v>42231.041666666664</v>
      </c>
      <c r="V389" s="17">
        <f t="shared" si="34"/>
        <v>42200.468263888884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tr">
        <f>VLOOKUP(G390,'Country Codes'!C:D,2,FALSE)</f>
        <v>United States</v>
      </c>
      <c r="I390" t="s">
        <v>8246</v>
      </c>
      <c r="J390" s="15">
        <v>1469670580</v>
      </c>
      <c r="K390" s="15">
        <v>1467078580</v>
      </c>
      <c r="L390" t="b">
        <v>0</v>
      </c>
      <c r="M390">
        <v>71</v>
      </c>
      <c r="N390" t="b">
        <v>1</v>
      </c>
      <c r="O390" t="s">
        <v>8269</v>
      </c>
      <c r="P390" s="5">
        <f t="shared" si="30"/>
        <v>1.2616000000000001</v>
      </c>
      <c r="Q390" s="5" t="str">
        <f t="shared" si="31"/>
        <v>Funded</v>
      </c>
      <c r="R390" s="7">
        <f t="shared" si="32"/>
        <v>88.845070422535215</v>
      </c>
      <c r="S390" t="s">
        <v>8309</v>
      </c>
      <c r="T390" t="s">
        <v>8314</v>
      </c>
      <c r="U390" s="17">
        <f t="shared" si="33"/>
        <v>42578.867824074077</v>
      </c>
      <c r="V390" s="17">
        <f t="shared" si="34"/>
        <v>42548.867824074077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tr">
        <f>VLOOKUP(G391,'Country Codes'!C:D,2,FALSE)</f>
        <v>United States</v>
      </c>
      <c r="I391" t="s">
        <v>8246</v>
      </c>
      <c r="J391" s="15">
        <v>1394233140</v>
      </c>
      <c r="K391" s="15">
        <v>1391477450</v>
      </c>
      <c r="L391" t="b">
        <v>0</v>
      </c>
      <c r="M391">
        <v>1510</v>
      </c>
      <c r="N391" t="b">
        <v>1</v>
      </c>
      <c r="O391" t="s">
        <v>8269</v>
      </c>
      <c r="P391" s="5">
        <f t="shared" si="30"/>
        <v>1.8153547058823529</v>
      </c>
      <c r="Q391" s="5" t="str">
        <f t="shared" si="31"/>
        <v>Funded</v>
      </c>
      <c r="R391" s="7">
        <f t="shared" si="32"/>
        <v>81.75107284768211</v>
      </c>
      <c r="S391" t="s">
        <v>8309</v>
      </c>
      <c r="T391" t="s">
        <v>8314</v>
      </c>
      <c r="U391" s="17">
        <f t="shared" si="33"/>
        <v>41705.749305555553</v>
      </c>
      <c r="V391" s="17">
        <f t="shared" si="34"/>
        <v>41673.854745370365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tr">
        <f>VLOOKUP(G392,'Country Codes'!C:D,2,FALSE)</f>
        <v>United States</v>
      </c>
      <c r="I392" t="s">
        <v>8246</v>
      </c>
      <c r="J392" s="15">
        <v>1431046372</v>
      </c>
      <c r="K392" s="15">
        <v>1429318372</v>
      </c>
      <c r="L392" t="b">
        <v>0</v>
      </c>
      <c r="M392">
        <v>14</v>
      </c>
      <c r="N392" t="b">
        <v>1</v>
      </c>
      <c r="O392" t="s">
        <v>8269</v>
      </c>
      <c r="P392" s="5">
        <f t="shared" si="30"/>
        <v>1</v>
      </c>
      <c r="Q392" s="5" t="str">
        <f t="shared" si="31"/>
        <v>Funded</v>
      </c>
      <c r="R392" s="7">
        <f t="shared" si="32"/>
        <v>71.428571428571431</v>
      </c>
      <c r="S392" t="s">
        <v>8309</v>
      </c>
      <c r="T392" t="s">
        <v>8314</v>
      </c>
      <c r="U392" s="17">
        <f t="shared" si="33"/>
        <v>42131.828379629624</v>
      </c>
      <c r="V392" s="17">
        <f t="shared" si="34"/>
        <v>42111.828379629624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tr">
        <f>VLOOKUP(G393,'Country Codes'!C:D,2,FALSE)</f>
        <v>United States</v>
      </c>
      <c r="I393" t="s">
        <v>8246</v>
      </c>
      <c r="J393" s="15">
        <v>1324169940</v>
      </c>
      <c r="K393" s="15">
        <v>1321578051</v>
      </c>
      <c r="L393" t="b">
        <v>0</v>
      </c>
      <c r="M393">
        <v>193</v>
      </c>
      <c r="N393" t="b">
        <v>1</v>
      </c>
      <c r="O393" t="s">
        <v>8269</v>
      </c>
      <c r="P393" s="5">
        <f t="shared" si="30"/>
        <v>1.0061</v>
      </c>
      <c r="Q393" s="5" t="str">
        <f t="shared" si="31"/>
        <v>Funded</v>
      </c>
      <c r="R393" s="7">
        <f t="shared" si="32"/>
        <v>104.25906735751295</v>
      </c>
      <c r="S393" t="s">
        <v>8309</v>
      </c>
      <c r="T393" t="s">
        <v>8314</v>
      </c>
      <c r="U393" s="17">
        <f t="shared" si="33"/>
        <v>40894.832638888889</v>
      </c>
      <c r="V393" s="17">
        <f t="shared" si="34"/>
        <v>40864.833923611113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tr">
        <f>VLOOKUP(G394,'Country Codes'!C:D,2,FALSE)</f>
        <v>United States</v>
      </c>
      <c r="I394" t="s">
        <v>8246</v>
      </c>
      <c r="J394" s="15">
        <v>1315450800</v>
      </c>
      <c r="K394" s="15">
        <v>1312823571</v>
      </c>
      <c r="L394" t="b">
        <v>0</v>
      </c>
      <c r="M394">
        <v>206</v>
      </c>
      <c r="N394" t="b">
        <v>1</v>
      </c>
      <c r="O394" t="s">
        <v>8269</v>
      </c>
      <c r="P394" s="5">
        <f t="shared" si="30"/>
        <v>1.009027027027027</v>
      </c>
      <c r="Q394" s="5" t="str">
        <f t="shared" si="31"/>
        <v>Funded</v>
      </c>
      <c r="R394" s="7">
        <f t="shared" si="32"/>
        <v>90.616504854368927</v>
      </c>
      <c r="S394" t="s">
        <v>8309</v>
      </c>
      <c r="T394" t="s">
        <v>8314</v>
      </c>
      <c r="U394" s="17">
        <f t="shared" si="33"/>
        <v>40793.916666666664</v>
      </c>
      <c r="V394" s="17">
        <f t="shared" si="34"/>
        <v>40763.508923611109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tr">
        <f>VLOOKUP(G395,'Country Codes'!C:D,2,FALSE)</f>
        <v>United States</v>
      </c>
      <c r="I395" t="s">
        <v>8246</v>
      </c>
      <c r="J395" s="15">
        <v>1381424452</v>
      </c>
      <c r="K395" s="15">
        <v>1378746052</v>
      </c>
      <c r="L395" t="b">
        <v>0</v>
      </c>
      <c r="M395">
        <v>351</v>
      </c>
      <c r="N395" t="b">
        <v>1</v>
      </c>
      <c r="O395" t="s">
        <v>8269</v>
      </c>
      <c r="P395" s="5">
        <f t="shared" si="30"/>
        <v>1.10446</v>
      </c>
      <c r="Q395" s="5" t="str">
        <f t="shared" si="31"/>
        <v>Funded</v>
      </c>
      <c r="R395" s="7">
        <f t="shared" si="32"/>
        <v>157.33048433048432</v>
      </c>
      <c r="S395" t="s">
        <v>8309</v>
      </c>
      <c r="T395" t="s">
        <v>8314</v>
      </c>
      <c r="U395" s="17">
        <f t="shared" si="33"/>
        <v>41557.500601851847</v>
      </c>
      <c r="V395" s="17">
        <f t="shared" si="34"/>
        <v>41526.500601851847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tr">
        <f>VLOOKUP(G396,'Country Codes'!C:D,2,FALSE)</f>
        <v>Spain</v>
      </c>
      <c r="I396" t="s">
        <v>8249</v>
      </c>
      <c r="J396" s="15">
        <v>1460918282</v>
      </c>
      <c r="K396" s="15">
        <v>1455737882</v>
      </c>
      <c r="L396" t="b">
        <v>0</v>
      </c>
      <c r="M396">
        <v>50</v>
      </c>
      <c r="N396" t="b">
        <v>1</v>
      </c>
      <c r="O396" t="s">
        <v>8269</v>
      </c>
      <c r="P396" s="5">
        <f t="shared" si="30"/>
        <v>1.118936170212766</v>
      </c>
      <c r="Q396" s="5" t="str">
        <f t="shared" si="31"/>
        <v>Funded</v>
      </c>
      <c r="R396" s="7">
        <f t="shared" si="32"/>
        <v>105.18</v>
      </c>
      <c r="S396" t="s">
        <v>8309</v>
      </c>
      <c r="T396" t="s">
        <v>8314</v>
      </c>
      <c r="U396" s="17">
        <f t="shared" si="33"/>
        <v>42477.568078703705</v>
      </c>
      <c r="V396" s="17">
        <f t="shared" si="34"/>
        <v>42417.60974537037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tr">
        <f>VLOOKUP(G397,'Country Codes'!C:D,2,FALSE)</f>
        <v>United States</v>
      </c>
      <c r="I397" t="s">
        <v>8246</v>
      </c>
      <c r="J397" s="15">
        <v>1335562320</v>
      </c>
      <c r="K397" s="15">
        <v>1332452960</v>
      </c>
      <c r="L397" t="b">
        <v>0</v>
      </c>
      <c r="M397">
        <v>184</v>
      </c>
      <c r="N397" t="b">
        <v>1</v>
      </c>
      <c r="O397" t="s">
        <v>8269</v>
      </c>
      <c r="P397" s="5">
        <f t="shared" si="30"/>
        <v>1.0804450000000001</v>
      </c>
      <c r="Q397" s="5" t="str">
        <f t="shared" si="31"/>
        <v>Funded</v>
      </c>
      <c r="R397" s="7">
        <f t="shared" si="32"/>
        <v>58.719836956521746</v>
      </c>
      <c r="S397" t="s">
        <v>8309</v>
      </c>
      <c r="T397" t="s">
        <v>8314</v>
      </c>
      <c r="U397" s="17">
        <f t="shared" si="33"/>
        <v>41026.688888888886</v>
      </c>
      <c r="V397" s="17">
        <f t="shared" si="34"/>
        <v>40990.700925925921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tr">
        <f>VLOOKUP(G398,'Country Codes'!C:D,2,FALSE)</f>
        <v>United States</v>
      </c>
      <c r="I398" t="s">
        <v>8246</v>
      </c>
      <c r="J398" s="15">
        <v>1341668006</v>
      </c>
      <c r="K398" s="15">
        <v>1340372006</v>
      </c>
      <c r="L398" t="b">
        <v>0</v>
      </c>
      <c r="M398">
        <v>196</v>
      </c>
      <c r="N398" t="b">
        <v>1</v>
      </c>
      <c r="O398" t="s">
        <v>8269</v>
      </c>
      <c r="P398" s="5">
        <f t="shared" si="30"/>
        <v>1.0666666666666667</v>
      </c>
      <c r="Q398" s="5" t="str">
        <f t="shared" si="31"/>
        <v>Funded</v>
      </c>
      <c r="R398" s="7">
        <f t="shared" si="32"/>
        <v>81.632653061224488</v>
      </c>
      <c r="S398" t="s">
        <v>8309</v>
      </c>
      <c r="T398" t="s">
        <v>8314</v>
      </c>
      <c r="U398" s="17">
        <f t="shared" si="33"/>
        <v>41097.356550925921</v>
      </c>
      <c r="V398" s="17">
        <f t="shared" si="34"/>
        <v>41082.356550925921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tr">
        <f>VLOOKUP(G399,'Country Codes'!C:D,2,FALSE)</f>
        <v>United States</v>
      </c>
      <c r="I399" t="s">
        <v>8246</v>
      </c>
      <c r="J399" s="15">
        <v>1283312640</v>
      </c>
      <c r="K399" s="15">
        <v>1279651084</v>
      </c>
      <c r="L399" t="b">
        <v>0</v>
      </c>
      <c r="M399">
        <v>229</v>
      </c>
      <c r="N399" t="b">
        <v>1</v>
      </c>
      <c r="O399" t="s">
        <v>8269</v>
      </c>
      <c r="P399" s="5">
        <f t="shared" si="30"/>
        <v>1.0390027322404372</v>
      </c>
      <c r="Q399" s="5" t="str">
        <f t="shared" si="31"/>
        <v>Funded</v>
      </c>
      <c r="R399" s="7">
        <f t="shared" si="32"/>
        <v>56.460043668122275</v>
      </c>
      <c r="S399" t="s">
        <v>8309</v>
      </c>
      <c r="T399" t="s">
        <v>8314</v>
      </c>
      <c r="U399" s="17">
        <f t="shared" si="33"/>
        <v>40421.947222222218</v>
      </c>
      <c r="V399" s="17">
        <f t="shared" si="34"/>
        <v>40379.568101851852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tr">
        <f>VLOOKUP(G400,'Country Codes'!C:D,2,FALSE)</f>
        <v>United States</v>
      </c>
      <c r="I400" t="s">
        <v>8246</v>
      </c>
      <c r="J400" s="15">
        <v>1430334126</v>
      </c>
      <c r="K400" s="15">
        <v>1426446126</v>
      </c>
      <c r="L400" t="b">
        <v>0</v>
      </c>
      <c r="M400">
        <v>67</v>
      </c>
      <c r="N400" t="b">
        <v>1</v>
      </c>
      <c r="O400" t="s">
        <v>8269</v>
      </c>
      <c r="P400" s="5">
        <f t="shared" si="30"/>
        <v>1.2516</v>
      </c>
      <c r="Q400" s="5" t="str">
        <f t="shared" si="31"/>
        <v>Funded</v>
      </c>
      <c r="R400" s="7">
        <f t="shared" si="32"/>
        <v>140.1044776119403</v>
      </c>
      <c r="S400" t="s">
        <v>8309</v>
      </c>
      <c r="T400" t="s">
        <v>8314</v>
      </c>
      <c r="U400" s="17">
        <f t="shared" si="33"/>
        <v>42123.584791666661</v>
      </c>
      <c r="V400" s="17">
        <f t="shared" si="34"/>
        <v>42078.584791666661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tr">
        <f>VLOOKUP(G401,'Country Codes'!C:D,2,FALSE)</f>
        <v>United Kingdom</v>
      </c>
      <c r="I401" t="s">
        <v>8247</v>
      </c>
      <c r="J401" s="15">
        <v>1481716800</v>
      </c>
      <c r="K401" s="15">
        <v>1479070867</v>
      </c>
      <c r="L401" t="b">
        <v>0</v>
      </c>
      <c r="M401">
        <v>95</v>
      </c>
      <c r="N401" t="b">
        <v>1</v>
      </c>
      <c r="O401" t="s">
        <v>8269</v>
      </c>
      <c r="P401" s="5">
        <f t="shared" si="30"/>
        <v>1.0680499999999999</v>
      </c>
      <c r="Q401" s="5" t="str">
        <f t="shared" si="31"/>
        <v>Funded</v>
      </c>
      <c r="R401" s="7">
        <f t="shared" si="32"/>
        <v>224.85263157894738</v>
      </c>
      <c r="S401" t="s">
        <v>8309</v>
      </c>
      <c r="T401" t="s">
        <v>8314</v>
      </c>
      <c r="U401" s="17">
        <f t="shared" si="33"/>
        <v>42718.291666666664</v>
      </c>
      <c r="V401" s="17">
        <f t="shared" si="34"/>
        <v>42687.667442129627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tr">
        <f>VLOOKUP(G402,'Country Codes'!C:D,2,FALSE)</f>
        <v>United States</v>
      </c>
      <c r="I402" t="s">
        <v>8246</v>
      </c>
      <c r="J402" s="15">
        <v>1400297400</v>
      </c>
      <c r="K402" s="15">
        <v>1397661347</v>
      </c>
      <c r="L402" t="b">
        <v>0</v>
      </c>
      <c r="M402">
        <v>62</v>
      </c>
      <c r="N402" t="b">
        <v>1</v>
      </c>
      <c r="O402" t="s">
        <v>8269</v>
      </c>
      <c r="P402" s="5">
        <f t="shared" si="30"/>
        <v>1.1230249999999999</v>
      </c>
      <c r="Q402" s="5" t="str">
        <f t="shared" si="31"/>
        <v>Funded</v>
      </c>
      <c r="R402" s="7">
        <f t="shared" si="32"/>
        <v>181.13306451612902</v>
      </c>
      <c r="S402" t="s">
        <v>8309</v>
      </c>
      <c r="T402" t="s">
        <v>8314</v>
      </c>
      <c r="U402" s="17">
        <f t="shared" si="33"/>
        <v>41775.9375</v>
      </c>
      <c r="V402" s="17">
        <f t="shared" si="34"/>
        <v>41745.427627314813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tr">
        <f>VLOOKUP(G403,'Country Codes'!C:D,2,FALSE)</f>
        <v>United States</v>
      </c>
      <c r="I403" t="s">
        <v>8246</v>
      </c>
      <c r="J403" s="15">
        <v>1312747970</v>
      </c>
      <c r="K403" s="15">
        <v>1310155970</v>
      </c>
      <c r="L403" t="b">
        <v>0</v>
      </c>
      <c r="M403">
        <v>73</v>
      </c>
      <c r="N403" t="b">
        <v>1</v>
      </c>
      <c r="O403" t="s">
        <v>8269</v>
      </c>
      <c r="P403" s="5">
        <f t="shared" si="30"/>
        <v>1.0381199999999999</v>
      </c>
      <c r="Q403" s="5" t="str">
        <f t="shared" si="31"/>
        <v>Funded</v>
      </c>
      <c r="R403" s="7">
        <f t="shared" si="32"/>
        <v>711.04109589041093</v>
      </c>
      <c r="S403" t="s">
        <v>8309</v>
      </c>
      <c r="T403" t="s">
        <v>8314</v>
      </c>
      <c r="U403" s="17">
        <f t="shared" si="33"/>
        <v>40762.633912037032</v>
      </c>
      <c r="V403" s="17">
        <f t="shared" si="34"/>
        <v>40732.633912037032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tr">
        <f>VLOOKUP(G404,'Country Codes'!C:D,2,FALSE)</f>
        <v>United States</v>
      </c>
      <c r="I404" t="s">
        <v>8246</v>
      </c>
      <c r="J404" s="15">
        <v>1446731817</v>
      </c>
      <c r="K404" s="15">
        <v>1444913817</v>
      </c>
      <c r="L404" t="b">
        <v>0</v>
      </c>
      <c r="M404">
        <v>43</v>
      </c>
      <c r="N404" t="b">
        <v>1</v>
      </c>
      <c r="O404" t="s">
        <v>8269</v>
      </c>
      <c r="P404" s="5">
        <f t="shared" si="30"/>
        <v>1.4165000000000001</v>
      </c>
      <c r="Q404" s="5" t="str">
        <f t="shared" si="31"/>
        <v>Funded</v>
      </c>
      <c r="R404" s="7">
        <f t="shared" si="32"/>
        <v>65.883720930232556</v>
      </c>
      <c r="S404" t="s">
        <v>8309</v>
      </c>
      <c r="T404" t="s">
        <v>8314</v>
      </c>
      <c r="U404" s="17">
        <f t="shared" si="33"/>
        <v>42313.372881944444</v>
      </c>
      <c r="V404" s="17">
        <f t="shared" si="34"/>
        <v>42292.331215277773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tr">
        <f>VLOOKUP(G405,'Country Codes'!C:D,2,FALSE)</f>
        <v>United States</v>
      </c>
      <c r="I405" t="s">
        <v>8246</v>
      </c>
      <c r="J405" s="15">
        <v>1312960080</v>
      </c>
      <c r="K405" s="15">
        <v>1308900441</v>
      </c>
      <c r="L405" t="b">
        <v>0</v>
      </c>
      <c r="M405">
        <v>70</v>
      </c>
      <c r="N405" t="b">
        <v>1</v>
      </c>
      <c r="O405" t="s">
        <v>8269</v>
      </c>
      <c r="P405" s="5">
        <f t="shared" si="30"/>
        <v>1.0526</v>
      </c>
      <c r="Q405" s="5" t="str">
        <f t="shared" si="31"/>
        <v>Funded</v>
      </c>
      <c r="R405" s="7">
        <f t="shared" si="32"/>
        <v>75.185714285714283</v>
      </c>
      <c r="S405" t="s">
        <v>8309</v>
      </c>
      <c r="T405" t="s">
        <v>8314</v>
      </c>
      <c r="U405" s="17">
        <f t="shared" si="33"/>
        <v>40765.088888888888</v>
      </c>
      <c r="V405" s="17">
        <f t="shared" si="34"/>
        <v>40718.102326388886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tr">
        <f>VLOOKUP(G406,'Country Codes'!C:D,2,FALSE)</f>
        <v>United States</v>
      </c>
      <c r="I406" t="s">
        <v>8246</v>
      </c>
      <c r="J406" s="15">
        <v>1391641440</v>
      </c>
      <c r="K406" s="15">
        <v>1389107062</v>
      </c>
      <c r="L406" t="b">
        <v>0</v>
      </c>
      <c r="M406">
        <v>271</v>
      </c>
      <c r="N406" t="b">
        <v>1</v>
      </c>
      <c r="O406" t="s">
        <v>8269</v>
      </c>
      <c r="P406" s="5">
        <f t="shared" si="30"/>
        <v>1.0309142857142857</v>
      </c>
      <c r="Q406" s="5" t="str">
        <f t="shared" si="31"/>
        <v>Funded</v>
      </c>
      <c r="R406" s="7">
        <f t="shared" si="32"/>
        <v>133.14391143911439</v>
      </c>
      <c r="S406" t="s">
        <v>8309</v>
      </c>
      <c r="T406" t="s">
        <v>8314</v>
      </c>
      <c r="U406" s="17">
        <f t="shared" si="33"/>
        <v>41675.752777777772</v>
      </c>
      <c r="V406" s="17">
        <f t="shared" si="34"/>
        <v>41646.419699074075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tr">
        <f>VLOOKUP(G407,'Country Codes'!C:D,2,FALSE)</f>
        <v>United States</v>
      </c>
      <c r="I407" t="s">
        <v>8246</v>
      </c>
      <c r="J407" s="15">
        <v>1394071339</v>
      </c>
      <c r="K407" s="15">
        <v>1391479339</v>
      </c>
      <c r="L407" t="b">
        <v>0</v>
      </c>
      <c r="M407">
        <v>55</v>
      </c>
      <c r="N407" t="b">
        <v>1</v>
      </c>
      <c r="O407" t="s">
        <v>8269</v>
      </c>
      <c r="P407" s="5">
        <f t="shared" si="30"/>
        <v>1.0765957446808512</v>
      </c>
      <c r="Q407" s="5" t="str">
        <f t="shared" si="31"/>
        <v>Funded</v>
      </c>
      <c r="R407" s="7">
        <f t="shared" si="32"/>
        <v>55.2</v>
      </c>
      <c r="S407" t="s">
        <v>8309</v>
      </c>
      <c r="T407" t="s">
        <v>8314</v>
      </c>
      <c r="U407" s="17">
        <f t="shared" si="33"/>
        <v>41703.876608796294</v>
      </c>
      <c r="V407" s="17">
        <f t="shared" si="34"/>
        <v>41673.876608796294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tr">
        <f>VLOOKUP(G408,'Country Codes'!C:D,2,FALSE)</f>
        <v>United States</v>
      </c>
      <c r="I408" t="s">
        <v>8246</v>
      </c>
      <c r="J408" s="15">
        <v>1304920740</v>
      </c>
      <c r="K408" s="15">
        <v>1301975637</v>
      </c>
      <c r="L408" t="b">
        <v>0</v>
      </c>
      <c r="M408">
        <v>35</v>
      </c>
      <c r="N408" t="b">
        <v>1</v>
      </c>
      <c r="O408" t="s">
        <v>8269</v>
      </c>
      <c r="P408" s="5">
        <f t="shared" si="30"/>
        <v>1.0770464285714285</v>
      </c>
      <c r="Q408" s="5" t="str">
        <f t="shared" si="31"/>
        <v>Funded</v>
      </c>
      <c r="R408" s="7">
        <f t="shared" si="32"/>
        <v>86.163714285714292</v>
      </c>
      <c r="S408" t="s">
        <v>8309</v>
      </c>
      <c r="T408" t="s">
        <v>8314</v>
      </c>
      <c r="U408" s="17">
        <f t="shared" si="33"/>
        <v>40672.040972222218</v>
      </c>
      <c r="V408" s="17">
        <f t="shared" si="34"/>
        <v>40637.95413194444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tr">
        <f>VLOOKUP(G409,'Country Codes'!C:D,2,FALSE)</f>
        <v>United States</v>
      </c>
      <c r="I409" t="s">
        <v>8246</v>
      </c>
      <c r="J409" s="15">
        <v>1321739650</v>
      </c>
      <c r="K409" s="15">
        <v>1316552050</v>
      </c>
      <c r="L409" t="b">
        <v>0</v>
      </c>
      <c r="M409">
        <v>22</v>
      </c>
      <c r="N409" t="b">
        <v>1</v>
      </c>
      <c r="O409" t="s">
        <v>8269</v>
      </c>
      <c r="P409" s="5">
        <f t="shared" si="30"/>
        <v>1.0155000000000001</v>
      </c>
      <c r="Q409" s="5" t="str">
        <f t="shared" si="31"/>
        <v>Funded</v>
      </c>
      <c r="R409" s="7">
        <f t="shared" si="32"/>
        <v>92.318181818181813</v>
      </c>
      <c r="S409" t="s">
        <v>8309</v>
      </c>
      <c r="T409" t="s">
        <v>8314</v>
      </c>
      <c r="U409" s="17">
        <f t="shared" si="33"/>
        <v>40866.704282407409</v>
      </c>
      <c r="V409" s="17">
        <f t="shared" si="34"/>
        <v>40806.662615740737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tr">
        <f>VLOOKUP(G410,'Country Codes'!C:D,2,FALSE)</f>
        <v>United States</v>
      </c>
      <c r="I410" t="s">
        <v>8246</v>
      </c>
      <c r="J410" s="15">
        <v>1383676790</v>
      </c>
      <c r="K410" s="15">
        <v>1380217190</v>
      </c>
      <c r="L410" t="b">
        <v>0</v>
      </c>
      <c r="M410">
        <v>38</v>
      </c>
      <c r="N410" t="b">
        <v>1</v>
      </c>
      <c r="O410" t="s">
        <v>8269</v>
      </c>
      <c r="P410" s="5">
        <f t="shared" si="30"/>
        <v>1.0143766666666667</v>
      </c>
      <c r="Q410" s="5" t="str">
        <f t="shared" si="31"/>
        <v>Funded</v>
      </c>
      <c r="R410" s="7">
        <f t="shared" si="32"/>
        <v>160.16473684210527</v>
      </c>
      <c r="S410" t="s">
        <v>8309</v>
      </c>
      <c r="T410" t="s">
        <v>8314</v>
      </c>
      <c r="U410" s="17">
        <f t="shared" si="33"/>
        <v>41583.569328703699</v>
      </c>
      <c r="V410" s="17">
        <f t="shared" si="34"/>
        <v>41543.527662037035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tr">
        <f>VLOOKUP(G411,'Country Codes'!C:D,2,FALSE)</f>
        <v>United Kingdom</v>
      </c>
      <c r="I411" t="s">
        <v>8247</v>
      </c>
      <c r="J411" s="15">
        <v>1469220144</v>
      </c>
      <c r="K411" s="15">
        <v>1466628144</v>
      </c>
      <c r="L411" t="b">
        <v>0</v>
      </c>
      <c r="M411">
        <v>15</v>
      </c>
      <c r="N411" t="b">
        <v>1</v>
      </c>
      <c r="O411" t="s">
        <v>8269</v>
      </c>
      <c r="P411" s="5">
        <f t="shared" si="30"/>
        <v>1.3680000000000001</v>
      </c>
      <c r="Q411" s="5" t="str">
        <f t="shared" si="31"/>
        <v>Funded</v>
      </c>
      <c r="R411" s="7">
        <f t="shared" si="32"/>
        <v>45.6</v>
      </c>
      <c r="S411" t="s">
        <v>8309</v>
      </c>
      <c r="T411" t="s">
        <v>8314</v>
      </c>
      <c r="U411" s="17">
        <f t="shared" si="33"/>
        <v>42573.654444444437</v>
      </c>
      <c r="V411" s="17">
        <f t="shared" si="34"/>
        <v>42543.654444444437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tr">
        <f>VLOOKUP(G412,'Country Codes'!C:D,2,FALSE)</f>
        <v>Canada</v>
      </c>
      <c r="I412" t="s">
        <v>8251</v>
      </c>
      <c r="J412" s="15">
        <v>1434670397</v>
      </c>
      <c r="K412" s="15">
        <v>1429486397</v>
      </c>
      <c r="L412" t="b">
        <v>0</v>
      </c>
      <c r="M412">
        <v>7</v>
      </c>
      <c r="N412" t="b">
        <v>1</v>
      </c>
      <c r="O412" t="s">
        <v>8269</v>
      </c>
      <c r="P412" s="5">
        <f t="shared" si="30"/>
        <v>1.2829999999999999</v>
      </c>
      <c r="Q412" s="5" t="str">
        <f t="shared" si="31"/>
        <v>Funded</v>
      </c>
      <c r="R412" s="7">
        <f t="shared" si="32"/>
        <v>183.28571428571428</v>
      </c>
      <c r="S412" t="s">
        <v>8309</v>
      </c>
      <c r="T412" t="s">
        <v>8314</v>
      </c>
      <c r="U412" s="17">
        <f t="shared" si="33"/>
        <v>42173.77311342593</v>
      </c>
      <c r="V412" s="17">
        <f t="shared" si="34"/>
        <v>42113.77311342593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tr">
        <f>VLOOKUP(G413,'Country Codes'!C:D,2,FALSE)</f>
        <v>United States</v>
      </c>
      <c r="I413" t="s">
        <v>8246</v>
      </c>
      <c r="J413" s="15">
        <v>1387688400</v>
      </c>
      <c r="K413" s="15">
        <v>1384920804</v>
      </c>
      <c r="L413" t="b">
        <v>0</v>
      </c>
      <c r="M413">
        <v>241</v>
      </c>
      <c r="N413" t="b">
        <v>1</v>
      </c>
      <c r="O413" t="s">
        <v>8269</v>
      </c>
      <c r="P413" s="5">
        <f t="shared" si="30"/>
        <v>1.0105</v>
      </c>
      <c r="Q413" s="5" t="str">
        <f t="shared" si="31"/>
        <v>Funded</v>
      </c>
      <c r="R413" s="7">
        <f t="shared" si="32"/>
        <v>125.78838174273859</v>
      </c>
      <c r="S413" t="s">
        <v>8309</v>
      </c>
      <c r="T413" t="s">
        <v>8314</v>
      </c>
      <c r="U413" s="17">
        <f t="shared" si="33"/>
        <v>41630</v>
      </c>
      <c r="V413" s="17">
        <f t="shared" si="34"/>
        <v>41597.967638888884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tr">
        <f>VLOOKUP(G414,'Country Codes'!C:D,2,FALSE)</f>
        <v>United States</v>
      </c>
      <c r="I414" t="s">
        <v>8246</v>
      </c>
      <c r="J414" s="15">
        <v>1343238578</v>
      </c>
      <c r="K414" s="15">
        <v>1341856178</v>
      </c>
      <c r="L414" t="b">
        <v>0</v>
      </c>
      <c r="M414">
        <v>55</v>
      </c>
      <c r="N414" t="b">
        <v>1</v>
      </c>
      <c r="O414" t="s">
        <v>8269</v>
      </c>
      <c r="P414" s="5">
        <f t="shared" si="30"/>
        <v>1.2684</v>
      </c>
      <c r="Q414" s="5" t="str">
        <f t="shared" si="31"/>
        <v>Funded</v>
      </c>
      <c r="R414" s="7">
        <f t="shared" si="32"/>
        <v>57.654545454545456</v>
      </c>
      <c r="S414" t="s">
        <v>8309</v>
      </c>
      <c r="T414" t="s">
        <v>8314</v>
      </c>
      <c r="U414" s="17">
        <f t="shared" si="33"/>
        <v>41115.534467592588</v>
      </c>
      <c r="V414" s="17">
        <f t="shared" si="34"/>
        <v>41099.534467592588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tr">
        <f>VLOOKUP(G415,'Country Codes'!C:D,2,FALSE)</f>
        <v>United States</v>
      </c>
      <c r="I415" t="s">
        <v>8246</v>
      </c>
      <c r="J415" s="15">
        <v>1342731811</v>
      </c>
      <c r="K415" s="15">
        <v>1340139811</v>
      </c>
      <c r="L415" t="b">
        <v>0</v>
      </c>
      <c r="M415">
        <v>171</v>
      </c>
      <c r="N415" t="b">
        <v>1</v>
      </c>
      <c r="O415" t="s">
        <v>8269</v>
      </c>
      <c r="P415" s="5">
        <f t="shared" si="30"/>
        <v>1.0508593749999999</v>
      </c>
      <c r="Q415" s="5" t="str">
        <f t="shared" si="31"/>
        <v>Funded</v>
      </c>
      <c r="R415" s="7">
        <f t="shared" si="32"/>
        <v>78.660818713450297</v>
      </c>
      <c r="S415" t="s">
        <v>8309</v>
      </c>
      <c r="T415" t="s">
        <v>8314</v>
      </c>
      <c r="U415" s="17">
        <f t="shared" si="33"/>
        <v>41109.66910879629</v>
      </c>
      <c r="V415" s="17">
        <f t="shared" si="34"/>
        <v>41079.66910879629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tr">
        <f>VLOOKUP(G416,'Country Codes'!C:D,2,FALSE)</f>
        <v>United States</v>
      </c>
      <c r="I416" t="s">
        <v>8246</v>
      </c>
      <c r="J416" s="15">
        <v>1381541465</v>
      </c>
      <c r="K416" s="15">
        <v>1378949465</v>
      </c>
      <c r="L416" t="b">
        <v>0</v>
      </c>
      <c r="M416">
        <v>208</v>
      </c>
      <c r="N416" t="b">
        <v>1</v>
      </c>
      <c r="O416" t="s">
        <v>8269</v>
      </c>
      <c r="P416" s="5">
        <f t="shared" si="30"/>
        <v>1.0285405405405406</v>
      </c>
      <c r="Q416" s="5" t="str">
        <f t="shared" si="31"/>
        <v>Funded</v>
      </c>
      <c r="R416" s="7">
        <f t="shared" si="32"/>
        <v>91.480769230769226</v>
      </c>
      <c r="S416" t="s">
        <v>8309</v>
      </c>
      <c r="T416" t="s">
        <v>8314</v>
      </c>
      <c r="U416" s="17">
        <f t="shared" si="33"/>
        <v>41558.85491898148</v>
      </c>
      <c r="V416" s="17">
        <f t="shared" si="34"/>
        <v>41528.85491898148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tr">
        <f>VLOOKUP(G417,'Country Codes'!C:D,2,FALSE)</f>
        <v>Canada</v>
      </c>
      <c r="I417" t="s">
        <v>8251</v>
      </c>
      <c r="J417" s="15">
        <v>1413547200</v>
      </c>
      <c r="K417" s="15">
        <v>1411417602</v>
      </c>
      <c r="L417" t="b">
        <v>0</v>
      </c>
      <c r="M417">
        <v>21</v>
      </c>
      <c r="N417" t="b">
        <v>1</v>
      </c>
      <c r="O417" t="s">
        <v>8269</v>
      </c>
      <c r="P417" s="5">
        <f t="shared" si="30"/>
        <v>1.0214714285714286</v>
      </c>
      <c r="Q417" s="5" t="str">
        <f t="shared" si="31"/>
        <v>Funded</v>
      </c>
      <c r="R417" s="7">
        <f t="shared" si="32"/>
        <v>68.09809523809524</v>
      </c>
      <c r="S417" t="s">
        <v>8309</v>
      </c>
      <c r="T417" t="s">
        <v>8314</v>
      </c>
      <c r="U417" s="17">
        <f t="shared" si="33"/>
        <v>41929.291666666664</v>
      </c>
      <c r="V417" s="17">
        <f t="shared" si="34"/>
        <v>41904.643541666665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tr">
        <f>VLOOKUP(G418,'Country Codes'!C:D,2,FALSE)</f>
        <v>United States</v>
      </c>
      <c r="I418" t="s">
        <v>8246</v>
      </c>
      <c r="J418" s="15">
        <v>1391851831</v>
      </c>
      <c r="K418" s="15">
        <v>1389259831</v>
      </c>
      <c r="L418" t="b">
        <v>0</v>
      </c>
      <c r="M418">
        <v>25</v>
      </c>
      <c r="N418" t="b">
        <v>1</v>
      </c>
      <c r="O418" t="s">
        <v>8269</v>
      </c>
      <c r="P418" s="5">
        <f t="shared" si="30"/>
        <v>1.2021700000000002</v>
      </c>
      <c r="Q418" s="5" t="str">
        <f t="shared" si="31"/>
        <v>Funded</v>
      </c>
      <c r="R418" s="7">
        <f t="shared" si="32"/>
        <v>48.086800000000004</v>
      </c>
      <c r="S418" t="s">
        <v>8309</v>
      </c>
      <c r="T418" t="s">
        <v>8314</v>
      </c>
      <c r="U418" s="17">
        <f t="shared" si="33"/>
        <v>41678.187858796293</v>
      </c>
      <c r="V418" s="17">
        <f t="shared" si="34"/>
        <v>41648.187858796293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tr">
        <f>VLOOKUP(G419,'Country Codes'!C:D,2,FALSE)</f>
        <v>United States</v>
      </c>
      <c r="I419" t="s">
        <v>8246</v>
      </c>
      <c r="J419" s="15">
        <v>1365395580</v>
      </c>
      <c r="K419" s="15">
        <v>1364426260</v>
      </c>
      <c r="L419" t="b">
        <v>0</v>
      </c>
      <c r="M419">
        <v>52</v>
      </c>
      <c r="N419" t="b">
        <v>1</v>
      </c>
      <c r="O419" t="s">
        <v>8269</v>
      </c>
      <c r="P419" s="5">
        <f t="shared" si="30"/>
        <v>1.0024761904761905</v>
      </c>
      <c r="Q419" s="5" t="str">
        <f t="shared" si="31"/>
        <v>Funded</v>
      </c>
      <c r="R419" s="7">
        <f t="shared" si="32"/>
        <v>202.42307692307693</v>
      </c>
      <c r="S419" t="s">
        <v>8309</v>
      </c>
      <c r="T419" t="s">
        <v>8314</v>
      </c>
      <c r="U419" s="17">
        <f t="shared" si="33"/>
        <v>41371.981249999997</v>
      </c>
      <c r="V419" s="17">
        <f t="shared" si="34"/>
        <v>41360.76226851852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tr">
        <f>VLOOKUP(G420,'Country Codes'!C:D,2,FALSE)</f>
        <v>United States</v>
      </c>
      <c r="I420" t="s">
        <v>8246</v>
      </c>
      <c r="J420" s="15">
        <v>1437633997</v>
      </c>
      <c r="K420" s="15">
        <v>1435041997</v>
      </c>
      <c r="L420" t="b">
        <v>0</v>
      </c>
      <c r="M420">
        <v>104</v>
      </c>
      <c r="N420" t="b">
        <v>1</v>
      </c>
      <c r="O420" t="s">
        <v>8269</v>
      </c>
      <c r="P420" s="5">
        <f t="shared" si="30"/>
        <v>1.0063392857142857</v>
      </c>
      <c r="Q420" s="5" t="str">
        <f t="shared" si="31"/>
        <v>Funded</v>
      </c>
      <c r="R420" s="7">
        <f t="shared" si="32"/>
        <v>216.75</v>
      </c>
      <c r="S420" t="s">
        <v>8309</v>
      </c>
      <c r="T420" t="s">
        <v>8314</v>
      </c>
      <c r="U420" s="17">
        <f t="shared" si="33"/>
        <v>42208.07403935185</v>
      </c>
      <c r="V420" s="17">
        <f t="shared" si="34"/>
        <v>42178.07403935185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tr">
        <f>VLOOKUP(G421,'Country Codes'!C:D,2,FALSE)</f>
        <v>United States</v>
      </c>
      <c r="I421" t="s">
        <v>8246</v>
      </c>
      <c r="J421" s="15">
        <v>1372536787</v>
      </c>
      <c r="K421" s="15">
        <v>1367352787</v>
      </c>
      <c r="L421" t="b">
        <v>0</v>
      </c>
      <c r="M421">
        <v>73</v>
      </c>
      <c r="N421" t="b">
        <v>1</v>
      </c>
      <c r="O421" t="s">
        <v>8269</v>
      </c>
      <c r="P421" s="5">
        <f t="shared" si="30"/>
        <v>1.004375</v>
      </c>
      <c r="Q421" s="5" t="str">
        <f t="shared" si="31"/>
        <v>Funded</v>
      </c>
      <c r="R421" s="7">
        <f t="shared" si="32"/>
        <v>110.06849315068493</v>
      </c>
      <c r="S421" t="s">
        <v>8309</v>
      </c>
      <c r="T421" t="s">
        <v>8314</v>
      </c>
      <c r="U421" s="17">
        <f t="shared" si="33"/>
        <v>41454.634108796294</v>
      </c>
      <c r="V421" s="17">
        <f t="shared" si="34"/>
        <v>41394.634108796294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tr">
        <f>VLOOKUP(G422,'Country Codes'!C:D,2,FALSE)</f>
        <v>United States</v>
      </c>
      <c r="I422" t="s">
        <v>8246</v>
      </c>
      <c r="J422" s="15">
        <v>1394772031</v>
      </c>
      <c r="K422" s="15">
        <v>1392183631</v>
      </c>
      <c r="L422" t="b">
        <v>0</v>
      </c>
      <c r="M422">
        <v>3</v>
      </c>
      <c r="N422" t="b">
        <v>0</v>
      </c>
      <c r="O422" t="s">
        <v>8270</v>
      </c>
      <c r="P422" s="5">
        <f t="shared" si="30"/>
        <v>4.3939393939393936E-3</v>
      </c>
      <c r="Q422" s="5" t="str">
        <f t="shared" si="31"/>
        <v>Not Funded</v>
      </c>
      <c r="R422" s="7">
        <f t="shared" si="32"/>
        <v>4.833333333333333</v>
      </c>
      <c r="S422" t="s">
        <v>8309</v>
      </c>
      <c r="T422" t="s">
        <v>8315</v>
      </c>
      <c r="U422" s="17">
        <f t="shared" si="33"/>
        <v>41711.986469907402</v>
      </c>
      <c r="V422" s="17">
        <f t="shared" si="34"/>
        <v>41682.028136574074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tr">
        <f>VLOOKUP(G423,'Country Codes'!C:D,2,FALSE)</f>
        <v>United States</v>
      </c>
      <c r="I423" t="s">
        <v>8246</v>
      </c>
      <c r="J423" s="15">
        <v>1440157656</v>
      </c>
      <c r="K423" s="15">
        <v>1434973656</v>
      </c>
      <c r="L423" t="b">
        <v>0</v>
      </c>
      <c r="M423">
        <v>6</v>
      </c>
      <c r="N423" t="b">
        <v>0</v>
      </c>
      <c r="O423" t="s">
        <v>8270</v>
      </c>
      <c r="P423" s="5">
        <f t="shared" si="30"/>
        <v>2.0066666666666667E-2</v>
      </c>
      <c r="Q423" s="5" t="str">
        <f t="shared" si="31"/>
        <v>Not Funded</v>
      </c>
      <c r="R423" s="7">
        <f t="shared" si="32"/>
        <v>50.166666666666664</v>
      </c>
      <c r="S423" t="s">
        <v>8309</v>
      </c>
      <c r="T423" t="s">
        <v>8315</v>
      </c>
      <c r="U423" s="17">
        <f t="shared" si="33"/>
        <v>42237.283055555548</v>
      </c>
      <c r="V423" s="17">
        <f t="shared" si="34"/>
        <v>42177.283055555548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tr">
        <f>VLOOKUP(G424,'Country Codes'!C:D,2,FALSE)</f>
        <v>United States</v>
      </c>
      <c r="I424" t="s">
        <v>8246</v>
      </c>
      <c r="J424" s="15">
        <v>1410416097</v>
      </c>
      <c r="K424" s="15">
        <v>1407824097</v>
      </c>
      <c r="L424" t="b">
        <v>0</v>
      </c>
      <c r="M424">
        <v>12</v>
      </c>
      <c r="N424" t="b">
        <v>0</v>
      </c>
      <c r="O424" t="s">
        <v>8270</v>
      </c>
      <c r="P424" s="5">
        <f t="shared" si="30"/>
        <v>1.0749999999999999E-2</v>
      </c>
      <c r="Q424" s="5" t="str">
        <f t="shared" si="31"/>
        <v>Not Funded</v>
      </c>
      <c r="R424" s="7">
        <f t="shared" si="32"/>
        <v>35.833333333333336</v>
      </c>
      <c r="S424" t="s">
        <v>8309</v>
      </c>
      <c r="T424" t="s">
        <v>8315</v>
      </c>
      <c r="U424" s="17">
        <f t="shared" si="33"/>
        <v>41893.052048611105</v>
      </c>
      <c r="V424" s="17">
        <f t="shared" si="34"/>
        <v>41863.052048611105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tr">
        <f>VLOOKUP(G425,'Country Codes'!C:D,2,FALSE)</f>
        <v>United States</v>
      </c>
      <c r="I425" t="s">
        <v>8246</v>
      </c>
      <c r="J425" s="15">
        <v>1370470430</v>
      </c>
      <c r="K425" s="15">
        <v>1367878430</v>
      </c>
      <c r="L425" t="b">
        <v>0</v>
      </c>
      <c r="M425">
        <v>13</v>
      </c>
      <c r="N425" t="b">
        <v>0</v>
      </c>
      <c r="O425" t="s">
        <v>8270</v>
      </c>
      <c r="P425" s="5">
        <f t="shared" si="30"/>
        <v>7.6499999999999997E-3</v>
      </c>
      <c r="Q425" s="5" t="str">
        <f t="shared" si="31"/>
        <v>Not Funded</v>
      </c>
      <c r="R425" s="7">
        <f t="shared" si="32"/>
        <v>11.76923076923077</v>
      </c>
      <c r="S425" t="s">
        <v>8309</v>
      </c>
      <c r="T425" t="s">
        <v>8315</v>
      </c>
      <c r="U425" s="17">
        <f t="shared" si="33"/>
        <v>41430.717939814815</v>
      </c>
      <c r="V425" s="17">
        <f t="shared" si="34"/>
        <v>41400.717939814815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tr">
        <f>VLOOKUP(G426,'Country Codes'!C:D,2,FALSE)</f>
        <v>United States</v>
      </c>
      <c r="I426" t="s">
        <v>8246</v>
      </c>
      <c r="J426" s="15">
        <v>1332748899</v>
      </c>
      <c r="K426" s="15">
        <v>1327568499</v>
      </c>
      <c r="L426" t="b">
        <v>0</v>
      </c>
      <c r="M426">
        <v>5</v>
      </c>
      <c r="N426" t="b">
        <v>0</v>
      </c>
      <c r="O426" t="s">
        <v>8270</v>
      </c>
      <c r="P426" s="5">
        <f t="shared" si="30"/>
        <v>6.7966666666666675E-2</v>
      </c>
      <c r="Q426" s="5" t="str">
        <f t="shared" si="31"/>
        <v>Not Funded</v>
      </c>
      <c r="R426" s="7">
        <f t="shared" si="32"/>
        <v>40.78</v>
      </c>
      <c r="S426" t="s">
        <v>8309</v>
      </c>
      <c r="T426" t="s">
        <v>8315</v>
      </c>
      <c r="U426" s="17">
        <f t="shared" si="33"/>
        <v>40994.126145833332</v>
      </c>
      <c r="V426" s="17">
        <f t="shared" si="34"/>
        <v>40934.167812499996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tr">
        <f>VLOOKUP(G427,'Country Codes'!C:D,2,FALSE)</f>
        <v>United States</v>
      </c>
      <c r="I427" t="s">
        <v>8246</v>
      </c>
      <c r="J427" s="15">
        <v>1448660404</v>
      </c>
      <c r="K427" s="15">
        <v>1443472804</v>
      </c>
      <c r="L427" t="b">
        <v>0</v>
      </c>
      <c r="M427">
        <v>2</v>
      </c>
      <c r="N427" t="b">
        <v>0</v>
      </c>
      <c r="O427" t="s">
        <v>8270</v>
      </c>
      <c r="P427" s="5">
        <f t="shared" si="30"/>
        <v>1.2E-4</v>
      </c>
      <c r="Q427" s="5" t="str">
        <f t="shared" si="31"/>
        <v>Not Funded</v>
      </c>
      <c r="R427" s="7">
        <f t="shared" si="32"/>
        <v>3</v>
      </c>
      <c r="S427" t="s">
        <v>8309</v>
      </c>
      <c r="T427" t="s">
        <v>8315</v>
      </c>
      <c r="U427" s="17">
        <f t="shared" si="33"/>
        <v>42335.694490740738</v>
      </c>
      <c r="V427" s="17">
        <f t="shared" si="34"/>
        <v>42275.652824074066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tr">
        <f>VLOOKUP(G428,'Country Codes'!C:D,2,FALSE)</f>
        <v>United States</v>
      </c>
      <c r="I428" t="s">
        <v>8246</v>
      </c>
      <c r="J428" s="15">
        <v>1456851914</v>
      </c>
      <c r="K428" s="15">
        <v>1454259914</v>
      </c>
      <c r="L428" t="b">
        <v>0</v>
      </c>
      <c r="M428">
        <v>8</v>
      </c>
      <c r="N428" t="b">
        <v>0</v>
      </c>
      <c r="O428" t="s">
        <v>8270</v>
      </c>
      <c r="P428" s="5">
        <f t="shared" si="30"/>
        <v>1.3299999999999999E-2</v>
      </c>
      <c r="Q428" s="5" t="str">
        <f t="shared" si="31"/>
        <v>Not Funded</v>
      </c>
      <c r="R428" s="7">
        <f t="shared" si="32"/>
        <v>16.625</v>
      </c>
      <c r="S428" t="s">
        <v>8309</v>
      </c>
      <c r="T428" t="s">
        <v>8315</v>
      </c>
      <c r="U428" s="17">
        <f t="shared" si="33"/>
        <v>42430.503634259258</v>
      </c>
      <c r="V428" s="17">
        <f t="shared" si="34"/>
        <v>42400.503634259258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tr">
        <f>VLOOKUP(G429,'Country Codes'!C:D,2,FALSE)</f>
        <v>United States</v>
      </c>
      <c r="I429" t="s">
        <v>8246</v>
      </c>
      <c r="J429" s="15">
        <v>1445540340</v>
      </c>
      <c r="K429" s="15">
        <v>1444340940</v>
      </c>
      <c r="L429" t="b">
        <v>0</v>
      </c>
      <c r="M429">
        <v>0</v>
      </c>
      <c r="N429" t="b">
        <v>0</v>
      </c>
      <c r="O429" t="s">
        <v>8270</v>
      </c>
      <c r="P429" s="5">
        <f t="shared" si="30"/>
        <v>0</v>
      </c>
      <c r="Q429" s="5" t="str">
        <f t="shared" si="31"/>
        <v>Not Funded</v>
      </c>
      <c r="R429" s="7" t="e">
        <f t="shared" si="32"/>
        <v>#DIV/0!</v>
      </c>
      <c r="S429" t="s">
        <v>8309</v>
      </c>
      <c r="T429" t="s">
        <v>8315</v>
      </c>
      <c r="U429" s="17">
        <f t="shared" si="33"/>
        <v>42299.582638888889</v>
      </c>
      <c r="V429" s="17">
        <f t="shared" si="34"/>
        <v>42285.700694444437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tr">
        <f>VLOOKUP(G430,'Country Codes'!C:D,2,FALSE)</f>
        <v>United States</v>
      </c>
      <c r="I430" t="s">
        <v>8246</v>
      </c>
      <c r="J430" s="15">
        <v>1402956000</v>
      </c>
      <c r="K430" s="15">
        <v>1400523845</v>
      </c>
      <c r="L430" t="b">
        <v>0</v>
      </c>
      <c r="M430">
        <v>13</v>
      </c>
      <c r="N430" t="b">
        <v>0</v>
      </c>
      <c r="O430" t="s">
        <v>8270</v>
      </c>
      <c r="P430" s="5">
        <f t="shared" si="30"/>
        <v>5.6333333333333332E-2</v>
      </c>
      <c r="Q430" s="5" t="str">
        <f t="shared" si="31"/>
        <v>Not Funded</v>
      </c>
      <c r="R430" s="7">
        <f t="shared" si="32"/>
        <v>52</v>
      </c>
      <c r="S430" t="s">
        <v>8309</v>
      </c>
      <c r="T430" t="s">
        <v>8315</v>
      </c>
      <c r="U430" s="17">
        <f t="shared" si="33"/>
        <v>41806.708333333328</v>
      </c>
      <c r="V430" s="17">
        <f t="shared" si="34"/>
        <v>41778.558391203704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tr">
        <f>VLOOKUP(G431,'Country Codes'!C:D,2,FALSE)</f>
        <v>United States</v>
      </c>
      <c r="I431" t="s">
        <v>8246</v>
      </c>
      <c r="J431" s="15">
        <v>1259297940</v>
      </c>
      <c r="K431" s="15">
        <v>1252964282</v>
      </c>
      <c r="L431" t="b">
        <v>0</v>
      </c>
      <c r="M431">
        <v>0</v>
      </c>
      <c r="N431" t="b">
        <v>0</v>
      </c>
      <c r="O431" t="s">
        <v>8270</v>
      </c>
      <c r="P431" s="5">
        <f t="shared" si="30"/>
        <v>0</v>
      </c>
      <c r="Q431" s="5" t="str">
        <f t="shared" si="31"/>
        <v>Not Funded</v>
      </c>
      <c r="R431" s="7" t="e">
        <f t="shared" si="32"/>
        <v>#DIV/0!</v>
      </c>
      <c r="S431" t="s">
        <v>8309</v>
      </c>
      <c r="T431" t="s">
        <v>8315</v>
      </c>
      <c r="U431" s="17">
        <f t="shared" si="33"/>
        <v>40143.999305555553</v>
      </c>
      <c r="V431" s="17">
        <f t="shared" si="34"/>
        <v>40070.693078703705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tr">
        <f>VLOOKUP(G432,'Country Codes'!C:D,2,FALSE)</f>
        <v>United States</v>
      </c>
      <c r="I432" t="s">
        <v>8246</v>
      </c>
      <c r="J432" s="15">
        <v>1378866867</v>
      </c>
      <c r="K432" s="15">
        <v>1377570867</v>
      </c>
      <c r="L432" t="b">
        <v>0</v>
      </c>
      <c r="M432">
        <v>5</v>
      </c>
      <c r="N432" t="b">
        <v>0</v>
      </c>
      <c r="O432" t="s">
        <v>8270</v>
      </c>
      <c r="P432" s="5">
        <f t="shared" si="30"/>
        <v>2.4E-2</v>
      </c>
      <c r="Q432" s="5" t="str">
        <f t="shared" si="31"/>
        <v>Not Funded</v>
      </c>
      <c r="R432" s="7">
        <f t="shared" si="32"/>
        <v>4.8</v>
      </c>
      <c r="S432" t="s">
        <v>8309</v>
      </c>
      <c r="T432" t="s">
        <v>8315</v>
      </c>
      <c r="U432" s="17">
        <f t="shared" si="33"/>
        <v>41527.898923611108</v>
      </c>
      <c r="V432" s="17">
        <f t="shared" si="34"/>
        <v>41512.898923611108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tr">
        <f>VLOOKUP(G433,'Country Codes'!C:D,2,FALSE)</f>
        <v>United Kingdom</v>
      </c>
      <c r="I433" t="s">
        <v>8247</v>
      </c>
      <c r="J433" s="15">
        <v>1467752083</v>
      </c>
      <c r="K433" s="15">
        <v>1465160083</v>
      </c>
      <c r="L433" t="b">
        <v>0</v>
      </c>
      <c r="M433">
        <v>8</v>
      </c>
      <c r="N433" t="b">
        <v>0</v>
      </c>
      <c r="O433" t="s">
        <v>8270</v>
      </c>
      <c r="P433" s="5">
        <f t="shared" si="30"/>
        <v>0.13833333333333334</v>
      </c>
      <c r="Q433" s="5" t="str">
        <f t="shared" si="31"/>
        <v>Not Funded</v>
      </c>
      <c r="R433" s="7">
        <f t="shared" si="32"/>
        <v>51.875</v>
      </c>
      <c r="S433" t="s">
        <v>8309</v>
      </c>
      <c r="T433" t="s">
        <v>8315</v>
      </c>
      <c r="U433" s="17">
        <f t="shared" si="33"/>
        <v>42556.662997685176</v>
      </c>
      <c r="V433" s="17">
        <f t="shared" si="34"/>
        <v>42526.662997685176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tr">
        <f>VLOOKUP(G434,'Country Codes'!C:D,2,FALSE)</f>
        <v>United States</v>
      </c>
      <c r="I434" t="s">
        <v>8246</v>
      </c>
      <c r="J434" s="15">
        <v>1445448381</v>
      </c>
      <c r="K434" s="15">
        <v>1440264381</v>
      </c>
      <c r="L434" t="b">
        <v>0</v>
      </c>
      <c r="M434">
        <v>8</v>
      </c>
      <c r="N434" t="b">
        <v>0</v>
      </c>
      <c r="O434" t="s">
        <v>8270</v>
      </c>
      <c r="P434" s="5">
        <f t="shared" si="30"/>
        <v>9.5000000000000001E-2</v>
      </c>
      <c r="Q434" s="5" t="str">
        <f t="shared" si="31"/>
        <v>Not Funded</v>
      </c>
      <c r="R434" s="7">
        <f t="shared" si="32"/>
        <v>71.25</v>
      </c>
      <c r="S434" t="s">
        <v>8309</v>
      </c>
      <c r="T434" t="s">
        <v>8315</v>
      </c>
      <c r="U434" s="17">
        <f t="shared" si="33"/>
        <v>42298.51829861111</v>
      </c>
      <c r="V434" s="17">
        <f t="shared" si="34"/>
        <v>42238.51829861111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tr">
        <f>VLOOKUP(G435,'Country Codes'!C:D,2,FALSE)</f>
        <v>United States</v>
      </c>
      <c r="I435" t="s">
        <v>8246</v>
      </c>
      <c r="J435" s="15">
        <v>1444576022</v>
      </c>
      <c r="K435" s="15">
        <v>1439392022</v>
      </c>
      <c r="L435" t="b">
        <v>0</v>
      </c>
      <c r="M435">
        <v>0</v>
      </c>
      <c r="N435" t="b">
        <v>0</v>
      </c>
      <c r="O435" t="s">
        <v>8270</v>
      </c>
      <c r="P435" s="5">
        <f t="shared" si="30"/>
        <v>0</v>
      </c>
      <c r="Q435" s="5" t="str">
        <f t="shared" si="31"/>
        <v>Not Funded</v>
      </c>
      <c r="R435" s="7" t="e">
        <f t="shared" si="32"/>
        <v>#DIV/0!</v>
      </c>
      <c r="S435" t="s">
        <v>8309</v>
      </c>
      <c r="T435" t="s">
        <v>8315</v>
      </c>
      <c r="U435" s="17">
        <f t="shared" si="33"/>
        <v>42288.42155092593</v>
      </c>
      <c r="V435" s="17">
        <f t="shared" si="34"/>
        <v>42228.42155092593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tr">
        <f>VLOOKUP(G436,'Country Codes'!C:D,2,FALSE)</f>
        <v>United States</v>
      </c>
      <c r="I436" t="s">
        <v>8246</v>
      </c>
      <c r="J436" s="15">
        <v>1385931702</v>
      </c>
      <c r="K436" s="15">
        <v>1383076902</v>
      </c>
      <c r="L436" t="b">
        <v>0</v>
      </c>
      <c r="M436">
        <v>2</v>
      </c>
      <c r="N436" t="b">
        <v>0</v>
      </c>
      <c r="O436" t="s">
        <v>8270</v>
      </c>
      <c r="P436" s="5">
        <f t="shared" si="30"/>
        <v>0.05</v>
      </c>
      <c r="Q436" s="5" t="str">
        <f t="shared" si="31"/>
        <v>Not Funded</v>
      </c>
      <c r="R436" s="7">
        <f t="shared" si="32"/>
        <v>62.5</v>
      </c>
      <c r="S436" t="s">
        <v>8309</v>
      </c>
      <c r="T436" t="s">
        <v>8315</v>
      </c>
      <c r="U436" s="17">
        <f t="shared" si="33"/>
        <v>41609.667847222219</v>
      </c>
      <c r="V436" s="17">
        <f t="shared" si="34"/>
        <v>41576.626180555555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tr">
        <f>VLOOKUP(G437,'Country Codes'!C:D,2,FALSE)</f>
        <v>United States</v>
      </c>
      <c r="I437" t="s">
        <v>8246</v>
      </c>
      <c r="J437" s="15">
        <v>1379094980</v>
      </c>
      <c r="K437" s="15">
        <v>1376502980</v>
      </c>
      <c r="L437" t="b">
        <v>0</v>
      </c>
      <c r="M437">
        <v>3</v>
      </c>
      <c r="N437" t="b">
        <v>0</v>
      </c>
      <c r="O437" t="s">
        <v>8270</v>
      </c>
      <c r="P437" s="5">
        <f t="shared" si="30"/>
        <v>2.7272727272727273E-5</v>
      </c>
      <c r="Q437" s="5" t="str">
        <f t="shared" si="31"/>
        <v>Not Funded</v>
      </c>
      <c r="R437" s="7">
        <f t="shared" si="32"/>
        <v>1</v>
      </c>
      <c r="S437" t="s">
        <v>8309</v>
      </c>
      <c r="T437" t="s">
        <v>8315</v>
      </c>
      <c r="U437" s="17">
        <f t="shared" si="33"/>
        <v>41530.539120370369</v>
      </c>
      <c r="V437" s="17">
        <f t="shared" si="34"/>
        <v>41500.539120370369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tr">
        <f>VLOOKUP(G438,'Country Codes'!C:D,2,FALSE)</f>
        <v>United States</v>
      </c>
      <c r="I438" t="s">
        <v>8246</v>
      </c>
      <c r="J438" s="15">
        <v>1375260113</v>
      </c>
      <c r="K438" s="15">
        <v>1372668113</v>
      </c>
      <c r="L438" t="b">
        <v>0</v>
      </c>
      <c r="M438">
        <v>0</v>
      </c>
      <c r="N438" t="b">
        <v>0</v>
      </c>
      <c r="O438" t="s">
        <v>8270</v>
      </c>
      <c r="P438" s="5">
        <f t="shared" si="30"/>
        <v>0</v>
      </c>
      <c r="Q438" s="5" t="str">
        <f t="shared" si="31"/>
        <v>Not Funded</v>
      </c>
      <c r="R438" s="7" t="e">
        <f t="shared" si="32"/>
        <v>#DIV/0!</v>
      </c>
      <c r="S438" t="s">
        <v>8309</v>
      </c>
      <c r="T438" t="s">
        <v>8315</v>
      </c>
      <c r="U438" s="17">
        <f t="shared" si="33"/>
        <v>41486.154085648144</v>
      </c>
      <c r="V438" s="17">
        <f t="shared" si="34"/>
        <v>41456.154085648144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tr">
        <f>VLOOKUP(G439,'Country Codes'!C:D,2,FALSE)</f>
        <v>Canada</v>
      </c>
      <c r="I439" t="s">
        <v>8251</v>
      </c>
      <c r="J439" s="15">
        <v>1475912326</v>
      </c>
      <c r="K439" s="15">
        <v>1470728326</v>
      </c>
      <c r="L439" t="b">
        <v>0</v>
      </c>
      <c r="M439">
        <v>0</v>
      </c>
      <c r="N439" t="b">
        <v>0</v>
      </c>
      <c r="O439" t="s">
        <v>8270</v>
      </c>
      <c r="P439" s="5">
        <f t="shared" si="30"/>
        <v>0</v>
      </c>
      <c r="Q439" s="5" t="str">
        <f t="shared" si="31"/>
        <v>Not Funded</v>
      </c>
      <c r="R439" s="7" t="e">
        <f t="shared" si="32"/>
        <v>#DIV/0!</v>
      </c>
      <c r="S439" t="s">
        <v>8309</v>
      </c>
      <c r="T439" t="s">
        <v>8315</v>
      </c>
      <c r="U439" s="17">
        <f t="shared" si="33"/>
        <v>42651.110254629624</v>
      </c>
      <c r="V439" s="17">
        <f t="shared" si="34"/>
        <v>42591.110254629624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tr">
        <f>VLOOKUP(G440,'Country Codes'!C:D,2,FALSE)</f>
        <v>United States</v>
      </c>
      <c r="I440" t="s">
        <v>8246</v>
      </c>
      <c r="J440" s="15">
        <v>1447830958</v>
      </c>
      <c r="K440" s="15">
        <v>1445235358</v>
      </c>
      <c r="L440" t="b">
        <v>0</v>
      </c>
      <c r="M440">
        <v>11</v>
      </c>
      <c r="N440" t="b">
        <v>0</v>
      </c>
      <c r="O440" t="s">
        <v>8270</v>
      </c>
      <c r="P440" s="5">
        <f t="shared" si="30"/>
        <v>9.3799999999999994E-2</v>
      </c>
      <c r="Q440" s="5" t="str">
        <f t="shared" si="31"/>
        <v>Not Funded</v>
      </c>
      <c r="R440" s="7">
        <f t="shared" si="32"/>
        <v>170.54545454545453</v>
      </c>
      <c r="S440" t="s">
        <v>8309</v>
      </c>
      <c r="T440" t="s">
        <v>8315</v>
      </c>
      <c r="U440" s="17">
        <f t="shared" si="33"/>
        <v>42326.094421296293</v>
      </c>
      <c r="V440" s="17">
        <f t="shared" si="34"/>
        <v>42296.052754629629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tr">
        <f>VLOOKUP(G441,'Country Codes'!C:D,2,FALSE)</f>
        <v>United States</v>
      </c>
      <c r="I441" t="s">
        <v>8246</v>
      </c>
      <c r="J441" s="15">
        <v>1413569818</v>
      </c>
      <c r="K441" s="15">
        <v>1412705818</v>
      </c>
      <c r="L441" t="b">
        <v>0</v>
      </c>
      <c r="M441">
        <v>0</v>
      </c>
      <c r="N441" t="b">
        <v>0</v>
      </c>
      <c r="O441" t="s">
        <v>8270</v>
      </c>
      <c r="P441" s="5">
        <f t="shared" si="30"/>
        <v>0</v>
      </c>
      <c r="Q441" s="5" t="str">
        <f t="shared" si="31"/>
        <v>Not Funded</v>
      </c>
      <c r="R441" s="7" t="e">
        <f t="shared" si="32"/>
        <v>#DIV/0!</v>
      </c>
      <c r="S441" t="s">
        <v>8309</v>
      </c>
      <c r="T441" t="s">
        <v>8315</v>
      </c>
      <c r="U441" s="17">
        <f t="shared" si="33"/>
        <v>41929.553449074068</v>
      </c>
      <c r="V441" s="17">
        <f t="shared" si="34"/>
        <v>41919.553449074068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tr">
        <f>VLOOKUP(G442,'Country Codes'!C:D,2,FALSE)</f>
        <v>United States</v>
      </c>
      <c r="I442" t="s">
        <v>8246</v>
      </c>
      <c r="J442" s="15">
        <v>1458859153</v>
      </c>
      <c r="K442" s="15">
        <v>1456270753</v>
      </c>
      <c r="L442" t="b">
        <v>0</v>
      </c>
      <c r="M442">
        <v>1</v>
      </c>
      <c r="N442" t="b">
        <v>0</v>
      </c>
      <c r="O442" t="s">
        <v>8270</v>
      </c>
      <c r="P442" s="5">
        <f t="shared" si="30"/>
        <v>1E-3</v>
      </c>
      <c r="Q442" s="5" t="str">
        <f t="shared" si="31"/>
        <v>Not Funded</v>
      </c>
      <c r="R442" s="7">
        <f t="shared" si="32"/>
        <v>5</v>
      </c>
      <c r="S442" t="s">
        <v>8309</v>
      </c>
      <c r="T442" t="s">
        <v>8315</v>
      </c>
      <c r="U442" s="17">
        <f t="shared" si="33"/>
        <v>42453.735567129632</v>
      </c>
      <c r="V442" s="17">
        <f t="shared" si="34"/>
        <v>42423.777233796289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tr">
        <f>VLOOKUP(G443,'Country Codes'!C:D,2,FALSE)</f>
        <v>United Kingdom</v>
      </c>
      <c r="I443" t="s">
        <v>8247</v>
      </c>
      <c r="J443" s="15">
        <v>1383418996</v>
      </c>
      <c r="K443" s="15">
        <v>1380826996</v>
      </c>
      <c r="L443" t="b">
        <v>0</v>
      </c>
      <c r="M443">
        <v>0</v>
      </c>
      <c r="N443" t="b">
        <v>0</v>
      </c>
      <c r="O443" t="s">
        <v>8270</v>
      </c>
      <c r="P443" s="5">
        <f t="shared" si="30"/>
        <v>0</v>
      </c>
      <c r="Q443" s="5" t="str">
        <f t="shared" si="31"/>
        <v>Not Funded</v>
      </c>
      <c r="R443" s="7" t="e">
        <f t="shared" si="32"/>
        <v>#DIV/0!</v>
      </c>
      <c r="S443" t="s">
        <v>8309</v>
      </c>
      <c r="T443" t="s">
        <v>8315</v>
      </c>
      <c r="U443" s="17">
        <f t="shared" si="33"/>
        <v>41580.585601851846</v>
      </c>
      <c r="V443" s="17">
        <f t="shared" si="34"/>
        <v>41550.585601851846</v>
      </c>
    </row>
    <row r="444" spans="1:22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tr">
        <f>VLOOKUP(G444,'Country Codes'!C:D,2,FALSE)</f>
        <v>United States</v>
      </c>
      <c r="I444" t="s">
        <v>8246</v>
      </c>
      <c r="J444" s="15">
        <v>1424380783</v>
      </c>
      <c r="K444" s="15">
        <v>1421788783</v>
      </c>
      <c r="L444" t="b">
        <v>0</v>
      </c>
      <c r="M444">
        <v>17</v>
      </c>
      <c r="N444" t="b">
        <v>0</v>
      </c>
      <c r="O444" t="s">
        <v>8270</v>
      </c>
      <c r="P444" s="5">
        <f t="shared" si="30"/>
        <v>0.39358823529411763</v>
      </c>
      <c r="Q444" s="5" t="str">
        <f t="shared" si="31"/>
        <v>Not Funded</v>
      </c>
      <c r="R444" s="7">
        <f t="shared" si="32"/>
        <v>393.58823529411762</v>
      </c>
      <c r="S444" t="s">
        <v>8309</v>
      </c>
      <c r="T444" t="s">
        <v>8315</v>
      </c>
      <c r="U444" s="17">
        <f t="shared" si="33"/>
        <v>42054.680358796293</v>
      </c>
      <c r="V444" s="17">
        <f t="shared" si="34"/>
        <v>42024.680358796293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tr">
        <f>VLOOKUP(G445,'Country Codes'!C:D,2,FALSE)</f>
        <v>Canada</v>
      </c>
      <c r="I445" t="s">
        <v>8251</v>
      </c>
      <c r="J445" s="15">
        <v>1391991701</v>
      </c>
      <c r="K445" s="15">
        <v>1389399701</v>
      </c>
      <c r="L445" t="b">
        <v>0</v>
      </c>
      <c r="M445">
        <v>2</v>
      </c>
      <c r="N445" t="b">
        <v>0</v>
      </c>
      <c r="O445" t="s">
        <v>8270</v>
      </c>
      <c r="P445" s="5">
        <f t="shared" si="30"/>
        <v>1E-3</v>
      </c>
      <c r="Q445" s="5" t="str">
        <f t="shared" si="31"/>
        <v>Not Funded</v>
      </c>
      <c r="R445" s="7">
        <f t="shared" si="32"/>
        <v>5</v>
      </c>
      <c r="S445" t="s">
        <v>8309</v>
      </c>
      <c r="T445" t="s">
        <v>8315</v>
      </c>
      <c r="U445" s="17">
        <f t="shared" si="33"/>
        <v>41679.806724537033</v>
      </c>
      <c r="V445" s="17">
        <f t="shared" si="34"/>
        <v>41649.806724537033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tr">
        <f>VLOOKUP(G446,'Country Codes'!C:D,2,FALSE)</f>
        <v>United States</v>
      </c>
      <c r="I446" t="s">
        <v>8246</v>
      </c>
      <c r="J446" s="15">
        <v>1329342361</v>
      </c>
      <c r="K446" s="15">
        <v>1324158361</v>
      </c>
      <c r="L446" t="b">
        <v>0</v>
      </c>
      <c r="M446">
        <v>1</v>
      </c>
      <c r="N446" t="b">
        <v>0</v>
      </c>
      <c r="O446" t="s">
        <v>8270</v>
      </c>
      <c r="P446" s="5">
        <f t="shared" si="30"/>
        <v>0.05</v>
      </c>
      <c r="Q446" s="5" t="str">
        <f t="shared" si="31"/>
        <v>Not Funded</v>
      </c>
      <c r="R446" s="7">
        <f t="shared" si="32"/>
        <v>50</v>
      </c>
      <c r="S446" t="s">
        <v>8309</v>
      </c>
      <c r="T446" t="s">
        <v>8315</v>
      </c>
      <c r="U446" s="17">
        <f t="shared" si="33"/>
        <v>40954.69862268518</v>
      </c>
      <c r="V446" s="17">
        <f t="shared" si="34"/>
        <v>40894.69862268518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tr">
        <f>VLOOKUP(G447,'Country Codes'!C:D,2,FALSE)</f>
        <v>United States</v>
      </c>
      <c r="I447" t="s">
        <v>8246</v>
      </c>
      <c r="J447" s="15">
        <v>1432195375</v>
      </c>
      <c r="K447" s="15">
        <v>1430899375</v>
      </c>
      <c r="L447" t="b">
        <v>0</v>
      </c>
      <c r="M447">
        <v>2</v>
      </c>
      <c r="N447" t="b">
        <v>0</v>
      </c>
      <c r="O447" t="s">
        <v>8270</v>
      </c>
      <c r="P447" s="5">
        <f t="shared" si="30"/>
        <v>3.3333333333333335E-5</v>
      </c>
      <c r="Q447" s="5" t="str">
        <f t="shared" si="31"/>
        <v>Not Funded</v>
      </c>
      <c r="R447" s="7">
        <f t="shared" si="32"/>
        <v>1</v>
      </c>
      <c r="S447" t="s">
        <v>8309</v>
      </c>
      <c r="T447" t="s">
        <v>8315</v>
      </c>
      <c r="U447" s="17">
        <f t="shared" si="33"/>
        <v>42145.127025462956</v>
      </c>
      <c r="V447" s="17">
        <f t="shared" si="34"/>
        <v>42130.127025462956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tr">
        <f>VLOOKUP(G448,'Country Codes'!C:D,2,FALSE)</f>
        <v>United States</v>
      </c>
      <c r="I448" t="s">
        <v>8246</v>
      </c>
      <c r="J448" s="15">
        <v>1425434420</v>
      </c>
      <c r="K448" s="15">
        <v>1422842420</v>
      </c>
      <c r="L448" t="b">
        <v>0</v>
      </c>
      <c r="M448">
        <v>16</v>
      </c>
      <c r="N448" t="b">
        <v>0</v>
      </c>
      <c r="O448" t="s">
        <v>8270</v>
      </c>
      <c r="P448" s="5">
        <f t="shared" si="30"/>
        <v>7.2952380952380949E-2</v>
      </c>
      <c r="Q448" s="5" t="str">
        <f t="shared" si="31"/>
        <v>Not Funded</v>
      </c>
      <c r="R448" s="7">
        <f t="shared" si="32"/>
        <v>47.875</v>
      </c>
      <c r="S448" t="s">
        <v>8309</v>
      </c>
      <c r="T448" t="s">
        <v>8315</v>
      </c>
      <c r="U448" s="17">
        <f t="shared" si="33"/>
        <v>42066.875231481477</v>
      </c>
      <c r="V448" s="17">
        <f t="shared" si="34"/>
        <v>42036.875231481477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tr">
        <f>VLOOKUP(G449,'Country Codes'!C:D,2,FALSE)</f>
        <v>United Kingdom</v>
      </c>
      <c r="I449" t="s">
        <v>8247</v>
      </c>
      <c r="J449" s="15">
        <v>1364041163</v>
      </c>
      <c r="K449" s="15">
        <v>1361884763</v>
      </c>
      <c r="L449" t="b">
        <v>0</v>
      </c>
      <c r="M449">
        <v>1</v>
      </c>
      <c r="N449" t="b">
        <v>0</v>
      </c>
      <c r="O449" t="s">
        <v>8270</v>
      </c>
      <c r="P449" s="5">
        <f t="shared" si="30"/>
        <v>1.6666666666666666E-4</v>
      </c>
      <c r="Q449" s="5" t="str">
        <f t="shared" si="31"/>
        <v>Not Funded</v>
      </c>
      <c r="R449" s="7">
        <f t="shared" si="32"/>
        <v>5</v>
      </c>
      <c r="S449" t="s">
        <v>8309</v>
      </c>
      <c r="T449" t="s">
        <v>8315</v>
      </c>
      <c r="U449" s="17">
        <f t="shared" si="33"/>
        <v>41356.305127314808</v>
      </c>
      <c r="V449" s="17">
        <f t="shared" si="34"/>
        <v>41331.34679398148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tr">
        <f>VLOOKUP(G450,'Country Codes'!C:D,2,FALSE)</f>
        <v>United States</v>
      </c>
      <c r="I450" t="s">
        <v>8246</v>
      </c>
      <c r="J450" s="15">
        <v>1400091095</v>
      </c>
      <c r="K450" s="15">
        <v>1398363095</v>
      </c>
      <c r="L450" t="b">
        <v>0</v>
      </c>
      <c r="M450">
        <v>4</v>
      </c>
      <c r="N450" t="b">
        <v>0</v>
      </c>
      <c r="O450" t="s">
        <v>8270</v>
      </c>
      <c r="P450" s="5">
        <f t="shared" si="30"/>
        <v>3.2804E-2</v>
      </c>
      <c r="Q450" s="5" t="str">
        <f t="shared" si="31"/>
        <v>Not Funded</v>
      </c>
      <c r="R450" s="7">
        <f t="shared" si="32"/>
        <v>20.502500000000001</v>
      </c>
      <c r="S450" t="s">
        <v>8309</v>
      </c>
      <c r="T450" t="s">
        <v>8315</v>
      </c>
      <c r="U450" s="17">
        <f t="shared" si="33"/>
        <v>41773.549710648142</v>
      </c>
      <c r="V450" s="17">
        <f t="shared" si="34"/>
        <v>41753.549710648142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tr">
        <f>VLOOKUP(G451,'Country Codes'!C:D,2,FALSE)</f>
        <v>United Kingdom</v>
      </c>
      <c r="I451" t="s">
        <v>8247</v>
      </c>
      <c r="J451" s="15">
        <v>1382017085</v>
      </c>
      <c r="K451" s="15">
        <v>1379425085</v>
      </c>
      <c r="L451" t="b">
        <v>0</v>
      </c>
      <c r="M451">
        <v>5</v>
      </c>
      <c r="N451" t="b">
        <v>0</v>
      </c>
      <c r="O451" t="s">
        <v>8270</v>
      </c>
      <c r="P451" s="5">
        <f t="shared" ref="P451:P514" si="35">(E451/D451)</f>
        <v>2.2499999999999999E-2</v>
      </c>
      <c r="Q451" s="5" t="str">
        <f t="shared" ref="Q451:Q514" si="36">IF(P451&gt;=1,"Funded","Not Funded")</f>
        <v>Not Funded</v>
      </c>
      <c r="R451" s="7">
        <f t="shared" ref="R451:R514" si="37">(E451/M451)</f>
        <v>9</v>
      </c>
      <c r="S451" t="s">
        <v>8309</v>
      </c>
      <c r="T451" t="s">
        <v>8315</v>
      </c>
      <c r="U451" s="17">
        <f t="shared" ref="U451:U514" si="38">(((J451/60)/60)/24)+DATE(1970,1,1)+(-5/24)</f>
        <v>41564.359780092593</v>
      </c>
      <c r="V451" s="17">
        <f t="shared" ref="V451:V514" si="39">(((K451/60)/60)/24)+DATE(1970,1,1)+(-5/24)</f>
        <v>41534.359780092593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tr">
        <f>VLOOKUP(G452,'Country Codes'!C:D,2,FALSE)</f>
        <v>United States</v>
      </c>
      <c r="I452" t="s">
        <v>8246</v>
      </c>
      <c r="J452" s="15">
        <v>1392417800</v>
      </c>
      <c r="K452" s="15">
        <v>1389825800</v>
      </c>
      <c r="L452" t="b">
        <v>0</v>
      </c>
      <c r="M452">
        <v>7</v>
      </c>
      <c r="N452" t="b">
        <v>0</v>
      </c>
      <c r="O452" t="s">
        <v>8270</v>
      </c>
      <c r="P452" s="5">
        <f t="shared" si="35"/>
        <v>7.92E-3</v>
      </c>
      <c r="Q452" s="5" t="str">
        <f t="shared" si="36"/>
        <v>Not Funded</v>
      </c>
      <c r="R452" s="7">
        <f t="shared" si="37"/>
        <v>56.571428571428569</v>
      </c>
      <c r="S452" t="s">
        <v>8309</v>
      </c>
      <c r="T452" t="s">
        <v>8315</v>
      </c>
      <c r="U452" s="17">
        <f t="shared" si="38"/>
        <v>41684.73842592592</v>
      </c>
      <c r="V452" s="17">
        <f t="shared" si="39"/>
        <v>41654.73842592592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tr">
        <f>VLOOKUP(G453,'Country Codes'!C:D,2,FALSE)</f>
        <v>United States</v>
      </c>
      <c r="I453" t="s">
        <v>8246</v>
      </c>
      <c r="J453" s="15">
        <v>1390669791</v>
      </c>
      <c r="K453" s="15">
        <v>1388077791</v>
      </c>
      <c r="L453" t="b">
        <v>0</v>
      </c>
      <c r="M453">
        <v>0</v>
      </c>
      <c r="N453" t="b">
        <v>0</v>
      </c>
      <c r="O453" t="s">
        <v>8270</v>
      </c>
      <c r="P453" s="5">
        <f t="shared" si="35"/>
        <v>0</v>
      </c>
      <c r="Q453" s="5" t="str">
        <f t="shared" si="36"/>
        <v>Not Funded</v>
      </c>
      <c r="R453" s="7" t="e">
        <f t="shared" si="37"/>
        <v>#DIV/0!</v>
      </c>
      <c r="S453" t="s">
        <v>8309</v>
      </c>
      <c r="T453" t="s">
        <v>8315</v>
      </c>
      <c r="U453" s="17">
        <f t="shared" si="38"/>
        <v>41664.506840277776</v>
      </c>
      <c r="V453" s="17">
        <f t="shared" si="39"/>
        <v>41634.506840277776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tr">
        <f>VLOOKUP(G454,'Country Codes'!C:D,2,FALSE)</f>
        <v>United States</v>
      </c>
      <c r="I454" t="s">
        <v>8246</v>
      </c>
      <c r="J454" s="15">
        <v>1431536015</v>
      </c>
      <c r="K454" s="15">
        <v>1428944015</v>
      </c>
      <c r="L454" t="b">
        <v>0</v>
      </c>
      <c r="M454">
        <v>12</v>
      </c>
      <c r="N454" t="b">
        <v>0</v>
      </c>
      <c r="O454" t="s">
        <v>8270</v>
      </c>
      <c r="P454" s="5">
        <f t="shared" si="35"/>
        <v>0.64</v>
      </c>
      <c r="Q454" s="5" t="str">
        <f t="shared" si="36"/>
        <v>Not Funded</v>
      </c>
      <c r="R454" s="7">
        <f t="shared" si="37"/>
        <v>40</v>
      </c>
      <c r="S454" t="s">
        <v>8309</v>
      </c>
      <c r="T454" t="s">
        <v>8315</v>
      </c>
      <c r="U454" s="17">
        <f t="shared" si="38"/>
        <v>42137.495543981473</v>
      </c>
      <c r="V454" s="17">
        <f t="shared" si="39"/>
        <v>42107.495543981473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tr">
        <f>VLOOKUP(G455,'Country Codes'!C:D,2,FALSE)</f>
        <v>United States</v>
      </c>
      <c r="I455" t="s">
        <v>8246</v>
      </c>
      <c r="J455" s="15">
        <v>1424375279</v>
      </c>
      <c r="K455" s="15">
        <v>1422992879</v>
      </c>
      <c r="L455" t="b">
        <v>0</v>
      </c>
      <c r="M455">
        <v>2</v>
      </c>
      <c r="N455" t="b">
        <v>0</v>
      </c>
      <c r="O455" t="s">
        <v>8270</v>
      </c>
      <c r="P455" s="5">
        <f t="shared" si="35"/>
        <v>2.740447957839262E-4</v>
      </c>
      <c r="Q455" s="5" t="str">
        <f t="shared" si="36"/>
        <v>Not Funded</v>
      </c>
      <c r="R455" s="7">
        <f t="shared" si="37"/>
        <v>13</v>
      </c>
      <c r="S455" t="s">
        <v>8309</v>
      </c>
      <c r="T455" t="s">
        <v>8315</v>
      </c>
      <c r="U455" s="17">
        <f t="shared" si="38"/>
        <v>42054.616655092592</v>
      </c>
      <c r="V455" s="17">
        <f t="shared" si="39"/>
        <v>42038.616655092592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tr">
        <f>VLOOKUP(G456,'Country Codes'!C:D,2,FALSE)</f>
        <v>United States</v>
      </c>
      <c r="I456" t="s">
        <v>8246</v>
      </c>
      <c r="J456" s="15">
        <v>1417007640</v>
      </c>
      <c r="K456" s="15">
        <v>1414343571</v>
      </c>
      <c r="L456" t="b">
        <v>0</v>
      </c>
      <c r="M456">
        <v>5</v>
      </c>
      <c r="N456" t="b">
        <v>0</v>
      </c>
      <c r="O456" t="s">
        <v>8270</v>
      </c>
      <c r="P456" s="5">
        <f t="shared" si="35"/>
        <v>8.2000000000000007E-3</v>
      </c>
      <c r="Q456" s="5" t="str">
        <f t="shared" si="36"/>
        <v>Not Funded</v>
      </c>
      <c r="R456" s="7">
        <f t="shared" si="37"/>
        <v>16.399999999999999</v>
      </c>
      <c r="S456" t="s">
        <v>8309</v>
      </c>
      <c r="T456" t="s">
        <v>8315</v>
      </c>
      <c r="U456" s="17">
        <f t="shared" si="38"/>
        <v>41969.343055555553</v>
      </c>
      <c r="V456" s="17">
        <f t="shared" si="39"/>
        <v>41938.508923611109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tr">
        <f>VLOOKUP(G457,'Country Codes'!C:D,2,FALSE)</f>
        <v>United States</v>
      </c>
      <c r="I457" t="s">
        <v>8246</v>
      </c>
      <c r="J457" s="15">
        <v>1334622660</v>
      </c>
      <c r="K457" s="15">
        <v>1330733022</v>
      </c>
      <c r="L457" t="b">
        <v>0</v>
      </c>
      <c r="M457">
        <v>2</v>
      </c>
      <c r="N457" t="b">
        <v>0</v>
      </c>
      <c r="O457" t="s">
        <v>8270</v>
      </c>
      <c r="P457" s="5">
        <f t="shared" si="35"/>
        <v>6.9230769230769226E-4</v>
      </c>
      <c r="Q457" s="5" t="str">
        <f t="shared" si="36"/>
        <v>Not Funded</v>
      </c>
      <c r="R457" s="7">
        <f t="shared" si="37"/>
        <v>22.5</v>
      </c>
      <c r="S457" t="s">
        <v>8309</v>
      </c>
      <c r="T457" t="s">
        <v>8315</v>
      </c>
      <c r="U457" s="17">
        <f t="shared" si="38"/>
        <v>41015.813194444439</v>
      </c>
      <c r="V457" s="17">
        <f t="shared" si="39"/>
        <v>40970.794236111105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tr">
        <f>VLOOKUP(G458,'Country Codes'!C:D,2,FALSE)</f>
        <v>United States</v>
      </c>
      <c r="I458" t="s">
        <v>8246</v>
      </c>
      <c r="J458" s="15">
        <v>1382414340</v>
      </c>
      <c r="K458" s="15">
        <v>1380559201</v>
      </c>
      <c r="L458" t="b">
        <v>0</v>
      </c>
      <c r="M458">
        <v>3</v>
      </c>
      <c r="N458" t="b">
        <v>0</v>
      </c>
      <c r="O458" t="s">
        <v>8270</v>
      </c>
      <c r="P458" s="5">
        <f t="shared" si="35"/>
        <v>6.8631863186318634E-3</v>
      </c>
      <c r="Q458" s="5" t="str">
        <f t="shared" si="36"/>
        <v>Not Funded</v>
      </c>
      <c r="R458" s="7">
        <f t="shared" si="37"/>
        <v>20.333333333333332</v>
      </c>
      <c r="S458" t="s">
        <v>8309</v>
      </c>
      <c r="T458" t="s">
        <v>8315</v>
      </c>
      <c r="U458" s="17">
        <f t="shared" si="38"/>
        <v>41568.957638888889</v>
      </c>
      <c r="V458" s="17">
        <f t="shared" si="39"/>
        <v>41547.486122685179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tr">
        <f>VLOOKUP(G459,'Country Codes'!C:D,2,FALSE)</f>
        <v>Canada</v>
      </c>
      <c r="I459" t="s">
        <v>8251</v>
      </c>
      <c r="J459" s="15">
        <v>1408213512</v>
      </c>
      <c r="K459" s="15">
        <v>1405621512</v>
      </c>
      <c r="L459" t="b">
        <v>0</v>
      </c>
      <c r="M459">
        <v>0</v>
      </c>
      <c r="N459" t="b">
        <v>0</v>
      </c>
      <c r="O459" t="s">
        <v>8270</v>
      </c>
      <c r="P459" s="5">
        <f t="shared" si="35"/>
        <v>0</v>
      </c>
      <c r="Q459" s="5" t="str">
        <f t="shared" si="36"/>
        <v>Not Funded</v>
      </c>
      <c r="R459" s="7" t="e">
        <f t="shared" si="37"/>
        <v>#DIV/0!</v>
      </c>
      <c r="S459" t="s">
        <v>8309</v>
      </c>
      <c r="T459" t="s">
        <v>8315</v>
      </c>
      <c r="U459" s="17">
        <f t="shared" si="38"/>
        <v>41867.559166666666</v>
      </c>
      <c r="V459" s="17">
        <f t="shared" si="39"/>
        <v>41837.559166666666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tr">
        <f>VLOOKUP(G460,'Country Codes'!C:D,2,FALSE)</f>
        <v>United Kingdom</v>
      </c>
      <c r="I460" t="s">
        <v>8247</v>
      </c>
      <c r="J460" s="15">
        <v>1368550060</v>
      </c>
      <c r="K460" s="15">
        <v>1365958060</v>
      </c>
      <c r="L460" t="b">
        <v>0</v>
      </c>
      <c r="M460">
        <v>49</v>
      </c>
      <c r="N460" t="b">
        <v>0</v>
      </c>
      <c r="O460" t="s">
        <v>8270</v>
      </c>
      <c r="P460" s="5">
        <f t="shared" si="35"/>
        <v>8.2100000000000006E-2</v>
      </c>
      <c r="Q460" s="5" t="str">
        <f t="shared" si="36"/>
        <v>Not Funded</v>
      </c>
      <c r="R460" s="7">
        <f t="shared" si="37"/>
        <v>16.755102040816325</v>
      </c>
      <c r="S460" t="s">
        <v>8309</v>
      </c>
      <c r="T460" t="s">
        <v>8315</v>
      </c>
      <c r="U460" s="17">
        <f t="shared" si="38"/>
        <v>41408.491435185184</v>
      </c>
      <c r="V460" s="17">
        <f t="shared" si="39"/>
        <v>41378.491435185184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tr">
        <f>VLOOKUP(G461,'Country Codes'!C:D,2,FALSE)</f>
        <v>United States</v>
      </c>
      <c r="I461" t="s">
        <v>8246</v>
      </c>
      <c r="J461" s="15">
        <v>1321201327</v>
      </c>
      <c r="K461" s="15">
        <v>1316013727</v>
      </c>
      <c r="L461" t="b">
        <v>0</v>
      </c>
      <c r="M461">
        <v>1</v>
      </c>
      <c r="N461" t="b">
        <v>0</v>
      </c>
      <c r="O461" t="s">
        <v>8270</v>
      </c>
      <c r="P461" s="5">
        <f t="shared" si="35"/>
        <v>6.4102564102564103E-4</v>
      </c>
      <c r="Q461" s="5" t="str">
        <f t="shared" si="36"/>
        <v>Not Funded</v>
      </c>
      <c r="R461" s="7">
        <f t="shared" si="37"/>
        <v>25</v>
      </c>
      <c r="S461" t="s">
        <v>8309</v>
      </c>
      <c r="T461" t="s">
        <v>8315</v>
      </c>
      <c r="U461" s="17">
        <f t="shared" si="38"/>
        <v>40860.473692129628</v>
      </c>
      <c r="V461" s="17">
        <f t="shared" si="39"/>
        <v>40800.432025462964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tr">
        <f>VLOOKUP(G462,'Country Codes'!C:D,2,FALSE)</f>
        <v>United States</v>
      </c>
      <c r="I462" t="s">
        <v>8246</v>
      </c>
      <c r="J462" s="15">
        <v>1401595200</v>
      </c>
      <c r="K462" s="15">
        <v>1398862875</v>
      </c>
      <c r="L462" t="b">
        <v>0</v>
      </c>
      <c r="M462">
        <v>2</v>
      </c>
      <c r="N462" t="b">
        <v>0</v>
      </c>
      <c r="O462" t="s">
        <v>8270</v>
      </c>
      <c r="P462" s="5">
        <f t="shared" si="35"/>
        <v>2.9411764705882353E-3</v>
      </c>
      <c r="Q462" s="5" t="str">
        <f t="shared" si="36"/>
        <v>Not Funded</v>
      </c>
      <c r="R462" s="7">
        <f t="shared" si="37"/>
        <v>12.5</v>
      </c>
      <c r="S462" t="s">
        <v>8309</v>
      </c>
      <c r="T462" t="s">
        <v>8315</v>
      </c>
      <c r="U462" s="17">
        <f t="shared" si="38"/>
        <v>41790.958333333328</v>
      </c>
      <c r="V462" s="17">
        <f t="shared" si="39"/>
        <v>41759.334201388883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tr">
        <f>VLOOKUP(G463,'Country Codes'!C:D,2,FALSE)</f>
        <v>United Kingdom</v>
      </c>
      <c r="I463" t="s">
        <v>8247</v>
      </c>
      <c r="J463" s="15">
        <v>1370204367</v>
      </c>
      <c r="K463" s="15">
        <v>1368476367</v>
      </c>
      <c r="L463" t="b">
        <v>0</v>
      </c>
      <c r="M463">
        <v>0</v>
      </c>
      <c r="N463" t="b">
        <v>0</v>
      </c>
      <c r="O463" t="s">
        <v>8270</v>
      </c>
      <c r="P463" s="5">
        <f t="shared" si="35"/>
        <v>0</v>
      </c>
      <c r="Q463" s="5" t="str">
        <f t="shared" si="36"/>
        <v>Not Funded</v>
      </c>
      <c r="R463" s="7" t="e">
        <f t="shared" si="37"/>
        <v>#DIV/0!</v>
      </c>
      <c r="S463" t="s">
        <v>8309</v>
      </c>
      <c r="T463" t="s">
        <v>8315</v>
      </c>
      <c r="U463" s="17">
        <f t="shared" si="38"/>
        <v>41427.638506944444</v>
      </c>
      <c r="V463" s="17">
        <f t="shared" si="39"/>
        <v>41407.638506944444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tr">
        <f>VLOOKUP(G464,'Country Codes'!C:D,2,FALSE)</f>
        <v>United States</v>
      </c>
      <c r="I464" t="s">
        <v>8246</v>
      </c>
      <c r="J464" s="15">
        <v>1312945341</v>
      </c>
      <c r="K464" s="15">
        <v>1307761341</v>
      </c>
      <c r="L464" t="b">
        <v>0</v>
      </c>
      <c r="M464">
        <v>0</v>
      </c>
      <c r="N464" t="b">
        <v>0</v>
      </c>
      <c r="O464" t="s">
        <v>8270</v>
      </c>
      <c r="P464" s="5">
        <f t="shared" si="35"/>
        <v>0</v>
      </c>
      <c r="Q464" s="5" t="str">
        <f t="shared" si="36"/>
        <v>Not Funded</v>
      </c>
      <c r="R464" s="7" t="e">
        <f t="shared" si="37"/>
        <v>#DIV/0!</v>
      </c>
      <c r="S464" t="s">
        <v>8309</v>
      </c>
      <c r="T464" t="s">
        <v>8315</v>
      </c>
      <c r="U464" s="17">
        <f t="shared" si="38"/>
        <v>40764.918298611112</v>
      </c>
      <c r="V464" s="17">
        <f t="shared" si="39"/>
        <v>40704.918298611112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tr">
        <f>VLOOKUP(G465,'Country Codes'!C:D,2,FALSE)</f>
        <v>United States</v>
      </c>
      <c r="I465" t="s">
        <v>8246</v>
      </c>
      <c r="J465" s="15">
        <v>1316883753</v>
      </c>
      <c r="K465" s="15">
        <v>1311699753</v>
      </c>
      <c r="L465" t="b">
        <v>0</v>
      </c>
      <c r="M465">
        <v>11</v>
      </c>
      <c r="N465" t="b">
        <v>0</v>
      </c>
      <c r="O465" t="s">
        <v>8270</v>
      </c>
      <c r="P465" s="5">
        <f t="shared" si="35"/>
        <v>2.2727272727272728E-2</v>
      </c>
      <c r="Q465" s="5" t="str">
        <f t="shared" si="36"/>
        <v>Not Funded</v>
      </c>
      <c r="R465" s="7">
        <f t="shared" si="37"/>
        <v>113.63636363636364</v>
      </c>
      <c r="S465" t="s">
        <v>8309</v>
      </c>
      <c r="T465" t="s">
        <v>8315</v>
      </c>
      <c r="U465" s="17">
        <f t="shared" si="38"/>
        <v>40810.501770833333</v>
      </c>
      <c r="V465" s="17">
        <f t="shared" si="39"/>
        <v>40750.501770833333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tr">
        <f>VLOOKUP(G466,'Country Codes'!C:D,2,FALSE)</f>
        <v>Germany</v>
      </c>
      <c r="I466" t="s">
        <v>8249</v>
      </c>
      <c r="J466" s="15">
        <v>1463602935</v>
      </c>
      <c r="K466" s="15">
        <v>1461874935</v>
      </c>
      <c r="L466" t="b">
        <v>0</v>
      </c>
      <c r="M466">
        <v>1</v>
      </c>
      <c r="N466" t="b">
        <v>0</v>
      </c>
      <c r="O466" t="s">
        <v>8270</v>
      </c>
      <c r="P466" s="5">
        <f t="shared" si="35"/>
        <v>9.9009900990099011E-4</v>
      </c>
      <c r="Q466" s="5" t="str">
        <f t="shared" si="36"/>
        <v>Not Funded</v>
      </c>
      <c r="R466" s="7">
        <f t="shared" si="37"/>
        <v>1</v>
      </c>
      <c r="S466" t="s">
        <v>8309</v>
      </c>
      <c r="T466" t="s">
        <v>8315</v>
      </c>
      <c r="U466" s="17">
        <f t="shared" si="38"/>
        <v>42508.640451388892</v>
      </c>
      <c r="V466" s="17">
        <f t="shared" si="39"/>
        <v>42488.640451388892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tr">
        <f>VLOOKUP(G467,'Country Codes'!C:D,2,FALSE)</f>
        <v>United States</v>
      </c>
      <c r="I467" t="s">
        <v>8246</v>
      </c>
      <c r="J467" s="15">
        <v>1403837574</v>
      </c>
      <c r="K467" s="15">
        <v>1402455174</v>
      </c>
      <c r="L467" t="b">
        <v>0</v>
      </c>
      <c r="M467">
        <v>8</v>
      </c>
      <c r="N467" t="b">
        <v>0</v>
      </c>
      <c r="O467" t="s">
        <v>8270</v>
      </c>
      <c r="P467" s="5">
        <f t="shared" si="35"/>
        <v>0.26953125</v>
      </c>
      <c r="Q467" s="5" t="str">
        <f t="shared" si="36"/>
        <v>Not Funded</v>
      </c>
      <c r="R467" s="7">
        <f t="shared" si="37"/>
        <v>17.25</v>
      </c>
      <c r="S467" t="s">
        <v>8309</v>
      </c>
      <c r="T467" t="s">
        <v>8315</v>
      </c>
      <c r="U467" s="17">
        <f t="shared" si="38"/>
        <v>41816.911736111106</v>
      </c>
      <c r="V467" s="17">
        <f t="shared" si="39"/>
        <v>41800.911736111106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tr">
        <f>VLOOKUP(G468,'Country Codes'!C:D,2,FALSE)</f>
        <v>United States</v>
      </c>
      <c r="I468" t="s">
        <v>8246</v>
      </c>
      <c r="J468" s="15">
        <v>1347057464</v>
      </c>
      <c r="K468" s="15">
        <v>1344465464</v>
      </c>
      <c r="L468" t="b">
        <v>0</v>
      </c>
      <c r="M468">
        <v>5</v>
      </c>
      <c r="N468" t="b">
        <v>0</v>
      </c>
      <c r="O468" t="s">
        <v>8270</v>
      </c>
      <c r="P468" s="5">
        <f t="shared" si="35"/>
        <v>7.6E-3</v>
      </c>
      <c r="Q468" s="5" t="str">
        <f t="shared" si="36"/>
        <v>Not Funded</v>
      </c>
      <c r="R468" s="7">
        <f t="shared" si="37"/>
        <v>15.2</v>
      </c>
      <c r="S468" t="s">
        <v>8309</v>
      </c>
      <c r="T468" t="s">
        <v>8315</v>
      </c>
      <c r="U468" s="17">
        <f t="shared" si="38"/>
        <v>41159.734537037039</v>
      </c>
      <c r="V468" s="17">
        <f t="shared" si="39"/>
        <v>41129.734537037039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tr">
        <f>VLOOKUP(G469,'Country Codes'!C:D,2,FALSE)</f>
        <v>United States</v>
      </c>
      <c r="I469" t="s">
        <v>8246</v>
      </c>
      <c r="J469" s="15">
        <v>1348849134</v>
      </c>
      <c r="K469" s="15">
        <v>1344961134</v>
      </c>
      <c r="L469" t="b">
        <v>0</v>
      </c>
      <c r="M469">
        <v>39</v>
      </c>
      <c r="N469" t="b">
        <v>0</v>
      </c>
      <c r="O469" t="s">
        <v>8270</v>
      </c>
      <c r="P469" s="5">
        <f t="shared" si="35"/>
        <v>0.21575</v>
      </c>
      <c r="Q469" s="5" t="str">
        <f t="shared" si="36"/>
        <v>Not Funded</v>
      </c>
      <c r="R469" s="7">
        <f t="shared" si="37"/>
        <v>110.64102564102564</v>
      </c>
      <c r="S469" t="s">
        <v>8309</v>
      </c>
      <c r="T469" t="s">
        <v>8315</v>
      </c>
      <c r="U469" s="17">
        <f t="shared" si="38"/>
        <v>41180.471458333333</v>
      </c>
      <c r="V469" s="17">
        <f t="shared" si="39"/>
        <v>41135.471458333333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tr">
        <f>VLOOKUP(G470,'Country Codes'!C:D,2,FALSE)</f>
        <v>United States</v>
      </c>
      <c r="I470" t="s">
        <v>8246</v>
      </c>
      <c r="J470" s="15">
        <v>1341978665</v>
      </c>
      <c r="K470" s="15">
        <v>1336795283</v>
      </c>
      <c r="L470" t="b">
        <v>0</v>
      </c>
      <c r="M470">
        <v>0</v>
      </c>
      <c r="N470" t="b">
        <v>0</v>
      </c>
      <c r="O470" t="s">
        <v>8270</v>
      </c>
      <c r="P470" s="5">
        <f t="shared" si="35"/>
        <v>0</v>
      </c>
      <c r="Q470" s="5" t="str">
        <f t="shared" si="36"/>
        <v>Not Funded</v>
      </c>
      <c r="R470" s="7" t="e">
        <f t="shared" si="37"/>
        <v>#DIV/0!</v>
      </c>
      <c r="S470" t="s">
        <v>8309</v>
      </c>
      <c r="T470" t="s">
        <v>8315</v>
      </c>
      <c r="U470" s="17">
        <f t="shared" si="38"/>
        <v>41100.952141203699</v>
      </c>
      <c r="V470" s="17">
        <f t="shared" si="39"/>
        <v>41040.959293981476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tr">
        <f>VLOOKUP(G471,'Country Codes'!C:D,2,FALSE)</f>
        <v>United Kingdom</v>
      </c>
      <c r="I471" t="s">
        <v>8247</v>
      </c>
      <c r="J471" s="15">
        <v>1409960724</v>
      </c>
      <c r="K471" s="15">
        <v>1404776724</v>
      </c>
      <c r="L471" t="b">
        <v>0</v>
      </c>
      <c r="M471">
        <v>0</v>
      </c>
      <c r="N471" t="b">
        <v>0</v>
      </c>
      <c r="O471" t="s">
        <v>8270</v>
      </c>
      <c r="P471" s="5">
        <f t="shared" si="35"/>
        <v>0</v>
      </c>
      <c r="Q471" s="5" t="str">
        <f t="shared" si="36"/>
        <v>Not Funded</v>
      </c>
      <c r="R471" s="7" t="e">
        <f t="shared" si="37"/>
        <v>#DIV/0!</v>
      </c>
      <c r="S471" t="s">
        <v>8309</v>
      </c>
      <c r="T471" t="s">
        <v>8315</v>
      </c>
      <c r="U471" s="17">
        <f t="shared" si="38"/>
        <v>41887.781527777777</v>
      </c>
      <c r="V471" s="17">
        <f t="shared" si="39"/>
        <v>41827.781527777777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tr">
        <f>VLOOKUP(G472,'Country Codes'!C:D,2,FALSE)</f>
        <v>United States</v>
      </c>
      <c r="I472" t="s">
        <v>8246</v>
      </c>
      <c r="J472" s="15">
        <v>1389844800</v>
      </c>
      <c r="K472" s="15">
        <v>1385524889</v>
      </c>
      <c r="L472" t="b">
        <v>0</v>
      </c>
      <c r="M472">
        <v>2</v>
      </c>
      <c r="N472" t="b">
        <v>0</v>
      </c>
      <c r="O472" t="s">
        <v>8270</v>
      </c>
      <c r="P472" s="5">
        <f t="shared" si="35"/>
        <v>1.0200000000000001E-2</v>
      </c>
      <c r="Q472" s="5" t="str">
        <f t="shared" si="36"/>
        <v>Not Funded</v>
      </c>
      <c r="R472" s="7">
        <f t="shared" si="37"/>
        <v>25.5</v>
      </c>
      <c r="S472" t="s">
        <v>8309</v>
      </c>
      <c r="T472" t="s">
        <v>8315</v>
      </c>
      <c r="U472" s="17">
        <f t="shared" si="38"/>
        <v>41654.958333333328</v>
      </c>
      <c r="V472" s="17">
        <f t="shared" si="39"/>
        <v>41604.959363425922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tr">
        <f>VLOOKUP(G473,'Country Codes'!C:D,2,FALSE)</f>
        <v>United States</v>
      </c>
      <c r="I473" t="s">
        <v>8246</v>
      </c>
      <c r="J473" s="15">
        <v>1397924379</v>
      </c>
      <c r="K473" s="15">
        <v>1394039979</v>
      </c>
      <c r="L473" t="b">
        <v>0</v>
      </c>
      <c r="M473">
        <v>170</v>
      </c>
      <c r="N473" t="b">
        <v>0</v>
      </c>
      <c r="O473" t="s">
        <v>8270</v>
      </c>
      <c r="P473" s="5">
        <f t="shared" si="35"/>
        <v>0.11892727272727273</v>
      </c>
      <c r="Q473" s="5" t="str">
        <f t="shared" si="36"/>
        <v>Not Funded</v>
      </c>
      <c r="R473" s="7">
        <f t="shared" si="37"/>
        <v>38.476470588235294</v>
      </c>
      <c r="S473" t="s">
        <v>8309</v>
      </c>
      <c r="T473" t="s">
        <v>8315</v>
      </c>
      <c r="U473" s="17">
        <f t="shared" si="38"/>
        <v>41748.471979166665</v>
      </c>
      <c r="V473" s="17">
        <f t="shared" si="39"/>
        <v>41703.513645833329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tr">
        <f>VLOOKUP(G474,'Country Codes'!C:D,2,FALSE)</f>
        <v>United States</v>
      </c>
      <c r="I474" t="s">
        <v>8246</v>
      </c>
      <c r="J474" s="15">
        <v>1408831718</v>
      </c>
      <c r="K474" s="15">
        <v>1406239718</v>
      </c>
      <c r="L474" t="b">
        <v>0</v>
      </c>
      <c r="M474">
        <v>5</v>
      </c>
      <c r="N474" t="b">
        <v>0</v>
      </c>
      <c r="O474" t="s">
        <v>8270</v>
      </c>
      <c r="P474" s="5">
        <f t="shared" si="35"/>
        <v>0.17624999999999999</v>
      </c>
      <c r="Q474" s="5" t="str">
        <f t="shared" si="36"/>
        <v>Not Funded</v>
      </c>
      <c r="R474" s="7">
        <f t="shared" si="37"/>
        <v>28.2</v>
      </c>
      <c r="S474" t="s">
        <v>8309</v>
      </c>
      <c r="T474" t="s">
        <v>8315</v>
      </c>
      <c r="U474" s="17">
        <f t="shared" si="38"/>
        <v>41874.714328703703</v>
      </c>
      <c r="V474" s="17">
        <f t="shared" si="39"/>
        <v>41844.714328703703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tr">
        <f>VLOOKUP(G475,'Country Codes'!C:D,2,FALSE)</f>
        <v>United States</v>
      </c>
      <c r="I475" t="s">
        <v>8246</v>
      </c>
      <c r="J475" s="15">
        <v>1410972319</v>
      </c>
      <c r="K475" s="15">
        <v>1408380319</v>
      </c>
      <c r="L475" t="b">
        <v>0</v>
      </c>
      <c r="M475">
        <v>14</v>
      </c>
      <c r="N475" t="b">
        <v>0</v>
      </c>
      <c r="O475" t="s">
        <v>8270</v>
      </c>
      <c r="P475" s="5">
        <f t="shared" si="35"/>
        <v>2.87E-2</v>
      </c>
      <c r="Q475" s="5" t="str">
        <f t="shared" si="36"/>
        <v>Not Funded</v>
      </c>
      <c r="R475" s="7">
        <f t="shared" si="37"/>
        <v>61.5</v>
      </c>
      <c r="S475" t="s">
        <v>8309</v>
      </c>
      <c r="T475" t="s">
        <v>8315</v>
      </c>
      <c r="U475" s="17">
        <f t="shared" si="38"/>
        <v>41899.489803240736</v>
      </c>
      <c r="V475" s="17">
        <f t="shared" si="39"/>
        <v>41869.489803240736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tr">
        <f>VLOOKUP(G476,'Country Codes'!C:D,2,FALSE)</f>
        <v>United States</v>
      </c>
      <c r="I476" t="s">
        <v>8246</v>
      </c>
      <c r="J476" s="15">
        <v>1487318029</v>
      </c>
      <c r="K476" s="15">
        <v>1484726029</v>
      </c>
      <c r="L476" t="b">
        <v>0</v>
      </c>
      <c r="M476">
        <v>1</v>
      </c>
      <c r="N476" t="b">
        <v>0</v>
      </c>
      <c r="O476" t="s">
        <v>8270</v>
      </c>
      <c r="P476" s="5">
        <f t="shared" si="35"/>
        <v>3.0303030303030303E-4</v>
      </c>
      <c r="Q476" s="5" t="str">
        <f t="shared" si="36"/>
        <v>Not Funded</v>
      </c>
      <c r="R476" s="7">
        <f t="shared" si="37"/>
        <v>1</v>
      </c>
      <c r="S476" t="s">
        <v>8309</v>
      </c>
      <c r="T476" t="s">
        <v>8315</v>
      </c>
      <c r="U476" s="17">
        <f t="shared" si="38"/>
        <v>42783.120706018519</v>
      </c>
      <c r="V476" s="17">
        <f t="shared" si="39"/>
        <v>42753.120706018519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tr">
        <f>VLOOKUP(G477,'Country Codes'!C:D,2,FALSE)</f>
        <v>United States</v>
      </c>
      <c r="I477" t="s">
        <v>8246</v>
      </c>
      <c r="J477" s="15">
        <v>1430877843</v>
      </c>
      <c r="K477" s="15">
        <v>1428285843</v>
      </c>
      <c r="L477" t="b">
        <v>0</v>
      </c>
      <c r="M477">
        <v>0</v>
      </c>
      <c r="N477" t="b">
        <v>0</v>
      </c>
      <c r="O477" t="s">
        <v>8270</v>
      </c>
      <c r="P477" s="5">
        <f t="shared" si="35"/>
        <v>0</v>
      </c>
      <c r="Q477" s="5" t="str">
        <f t="shared" si="36"/>
        <v>Not Funded</v>
      </c>
      <c r="R477" s="7" t="e">
        <f t="shared" si="37"/>
        <v>#DIV/0!</v>
      </c>
      <c r="S477" t="s">
        <v>8309</v>
      </c>
      <c r="T477" t="s">
        <v>8315</v>
      </c>
      <c r="U477" s="17">
        <f t="shared" si="38"/>
        <v>42129.877812500003</v>
      </c>
      <c r="V477" s="17">
        <f t="shared" si="39"/>
        <v>42099.877812500003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tr">
        <f>VLOOKUP(G478,'Country Codes'!C:D,2,FALSE)</f>
        <v>United States</v>
      </c>
      <c r="I478" t="s">
        <v>8246</v>
      </c>
      <c r="J478" s="15">
        <v>1401767940</v>
      </c>
      <c r="K478" s="15">
        <v>1398727441</v>
      </c>
      <c r="L478" t="b">
        <v>0</v>
      </c>
      <c r="M478">
        <v>124</v>
      </c>
      <c r="N478" t="b">
        <v>0</v>
      </c>
      <c r="O478" t="s">
        <v>8270</v>
      </c>
      <c r="P478" s="5">
        <f t="shared" si="35"/>
        <v>2.2302681818181819E-2</v>
      </c>
      <c r="Q478" s="5" t="str">
        <f t="shared" si="36"/>
        <v>Not Funded</v>
      </c>
      <c r="R478" s="7">
        <f t="shared" si="37"/>
        <v>39.569274193548388</v>
      </c>
      <c r="S478" t="s">
        <v>8309</v>
      </c>
      <c r="T478" t="s">
        <v>8315</v>
      </c>
      <c r="U478" s="17">
        <f t="shared" si="38"/>
        <v>41792.957638888889</v>
      </c>
      <c r="V478" s="17">
        <f t="shared" si="39"/>
        <v>41757.76667824074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tr">
        <f>VLOOKUP(G479,'Country Codes'!C:D,2,FALSE)</f>
        <v>United States</v>
      </c>
      <c r="I479" t="s">
        <v>8246</v>
      </c>
      <c r="J479" s="15">
        <v>1337371334</v>
      </c>
      <c r="K479" s="15">
        <v>1332187334</v>
      </c>
      <c r="L479" t="b">
        <v>0</v>
      </c>
      <c r="M479">
        <v>0</v>
      </c>
      <c r="N479" t="b">
        <v>0</v>
      </c>
      <c r="O479" t="s">
        <v>8270</v>
      </c>
      <c r="P479" s="5">
        <f t="shared" si="35"/>
        <v>0</v>
      </c>
      <c r="Q479" s="5" t="str">
        <f t="shared" si="36"/>
        <v>Not Funded</v>
      </c>
      <c r="R479" s="7" t="e">
        <f t="shared" si="37"/>
        <v>#DIV/0!</v>
      </c>
      <c r="S479" t="s">
        <v>8309</v>
      </c>
      <c r="T479" t="s">
        <v>8315</v>
      </c>
      <c r="U479" s="17">
        <f t="shared" si="38"/>
        <v>41047.626550925925</v>
      </c>
      <c r="V479" s="17">
        <f t="shared" si="39"/>
        <v>40987.626550925925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tr">
        <f>VLOOKUP(G480,'Country Codes'!C:D,2,FALSE)</f>
        <v>United States</v>
      </c>
      <c r="I480" t="s">
        <v>8246</v>
      </c>
      <c r="J480" s="15">
        <v>1427921509</v>
      </c>
      <c r="K480" s="15">
        <v>1425333109</v>
      </c>
      <c r="L480" t="b">
        <v>0</v>
      </c>
      <c r="M480">
        <v>0</v>
      </c>
      <c r="N480" t="b">
        <v>0</v>
      </c>
      <c r="O480" t="s">
        <v>8270</v>
      </c>
      <c r="P480" s="5">
        <f t="shared" si="35"/>
        <v>0</v>
      </c>
      <c r="Q480" s="5" t="str">
        <f t="shared" si="36"/>
        <v>Not Funded</v>
      </c>
      <c r="R480" s="7" t="e">
        <f t="shared" si="37"/>
        <v>#DIV/0!</v>
      </c>
      <c r="S480" t="s">
        <v>8309</v>
      </c>
      <c r="T480" t="s">
        <v>8315</v>
      </c>
      <c r="U480" s="17">
        <f t="shared" si="38"/>
        <v>42095.660983796297</v>
      </c>
      <c r="V480" s="17">
        <f t="shared" si="39"/>
        <v>42065.702650462961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tr">
        <f>VLOOKUP(G481,'Country Codes'!C:D,2,FALSE)</f>
        <v>United States</v>
      </c>
      <c r="I481" t="s">
        <v>8246</v>
      </c>
      <c r="J481" s="15">
        <v>1416566835</v>
      </c>
      <c r="K481" s="15">
        <v>1411379235</v>
      </c>
      <c r="L481" t="b">
        <v>0</v>
      </c>
      <c r="M481">
        <v>55</v>
      </c>
      <c r="N481" t="b">
        <v>0</v>
      </c>
      <c r="O481" t="s">
        <v>8270</v>
      </c>
      <c r="P481" s="5">
        <f t="shared" si="35"/>
        <v>0.3256</v>
      </c>
      <c r="Q481" s="5" t="str">
        <f t="shared" si="36"/>
        <v>Not Funded</v>
      </c>
      <c r="R481" s="7">
        <f t="shared" si="37"/>
        <v>88.8</v>
      </c>
      <c r="S481" t="s">
        <v>8309</v>
      </c>
      <c r="T481" t="s">
        <v>8315</v>
      </c>
      <c r="U481" s="17">
        <f t="shared" si="38"/>
        <v>41964.24114583333</v>
      </c>
      <c r="V481" s="17">
        <f t="shared" si="39"/>
        <v>41904.199479166666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tr">
        <f>VLOOKUP(G482,'Country Codes'!C:D,2,FALSE)</f>
        <v>United States</v>
      </c>
      <c r="I482" t="s">
        <v>8246</v>
      </c>
      <c r="J482" s="15">
        <v>1376049615</v>
      </c>
      <c r="K482" s="15">
        <v>1373457615</v>
      </c>
      <c r="L482" t="b">
        <v>0</v>
      </c>
      <c r="M482">
        <v>140</v>
      </c>
      <c r="N482" t="b">
        <v>0</v>
      </c>
      <c r="O482" t="s">
        <v>8270</v>
      </c>
      <c r="P482" s="5">
        <f t="shared" si="35"/>
        <v>0.19409999999999999</v>
      </c>
      <c r="Q482" s="5" t="str">
        <f t="shared" si="36"/>
        <v>Not Funded</v>
      </c>
      <c r="R482" s="7">
        <f t="shared" si="37"/>
        <v>55.457142857142856</v>
      </c>
      <c r="S482" t="s">
        <v>8309</v>
      </c>
      <c r="T482" t="s">
        <v>8315</v>
      </c>
      <c r="U482" s="17">
        <f t="shared" si="38"/>
        <v>41495.291840277772</v>
      </c>
      <c r="V482" s="17">
        <f t="shared" si="39"/>
        <v>41465.291840277772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tr">
        <f>VLOOKUP(G483,'Country Codes'!C:D,2,FALSE)</f>
        <v>United States</v>
      </c>
      <c r="I483" t="s">
        <v>8246</v>
      </c>
      <c r="J483" s="15">
        <v>1349885289</v>
      </c>
      <c r="K483" s="15">
        <v>1347293289</v>
      </c>
      <c r="L483" t="b">
        <v>0</v>
      </c>
      <c r="M483">
        <v>21</v>
      </c>
      <c r="N483" t="b">
        <v>0</v>
      </c>
      <c r="O483" t="s">
        <v>8270</v>
      </c>
      <c r="P483" s="5">
        <f t="shared" si="35"/>
        <v>6.0999999999999999E-2</v>
      </c>
      <c r="Q483" s="5" t="str">
        <f t="shared" si="36"/>
        <v>Not Funded</v>
      </c>
      <c r="R483" s="7">
        <f t="shared" si="37"/>
        <v>87.142857142857139</v>
      </c>
      <c r="S483" t="s">
        <v>8309</v>
      </c>
      <c r="T483" t="s">
        <v>8315</v>
      </c>
      <c r="U483" s="17">
        <f t="shared" si="38"/>
        <v>41192.46399305555</v>
      </c>
      <c r="V483" s="17">
        <f t="shared" si="39"/>
        <v>41162.46399305555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tr">
        <f>VLOOKUP(G484,'Country Codes'!C:D,2,FALSE)</f>
        <v>United States</v>
      </c>
      <c r="I484" t="s">
        <v>8246</v>
      </c>
      <c r="J484" s="15">
        <v>1460644440</v>
      </c>
      <c r="K484" s="15">
        <v>1458336690</v>
      </c>
      <c r="L484" t="b">
        <v>0</v>
      </c>
      <c r="M484">
        <v>1</v>
      </c>
      <c r="N484" t="b">
        <v>0</v>
      </c>
      <c r="O484" t="s">
        <v>8270</v>
      </c>
      <c r="P484" s="5">
        <f t="shared" si="35"/>
        <v>1E-3</v>
      </c>
      <c r="Q484" s="5" t="str">
        <f t="shared" si="36"/>
        <v>Not Funded</v>
      </c>
      <c r="R484" s="7">
        <f t="shared" si="37"/>
        <v>10</v>
      </c>
      <c r="S484" t="s">
        <v>8309</v>
      </c>
      <c r="T484" t="s">
        <v>8315</v>
      </c>
      <c r="U484" s="17">
        <f t="shared" si="38"/>
        <v>42474.398611111108</v>
      </c>
      <c r="V484" s="17">
        <f t="shared" si="39"/>
        <v>42447.68854166667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tr">
        <f>VLOOKUP(G485,'Country Codes'!C:D,2,FALSE)</f>
        <v>United Kingdom</v>
      </c>
      <c r="I485" t="s">
        <v>8247</v>
      </c>
      <c r="J485" s="15">
        <v>1359434672</v>
      </c>
      <c r="K485" s="15">
        <v>1354250672</v>
      </c>
      <c r="L485" t="b">
        <v>0</v>
      </c>
      <c r="M485">
        <v>147</v>
      </c>
      <c r="N485" t="b">
        <v>0</v>
      </c>
      <c r="O485" t="s">
        <v>8270</v>
      </c>
      <c r="P485" s="5">
        <f t="shared" si="35"/>
        <v>0.502</v>
      </c>
      <c r="Q485" s="5" t="str">
        <f t="shared" si="36"/>
        <v>Not Funded</v>
      </c>
      <c r="R485" s="7">
        <f t="shared" si="37"/>
        <v>51.224489795918366</v>
      </c>
      <c r="S485" t="s">
        <v>8309</v>
      </c>
      <c r="T485" t="s">
        <v>8315</v>
      </c>
      <c r="U485" s="17">
        <f t="shared" si="38"/>
        <v>41302.989259259259</v>
      </c>
      <c r="V485" s="17">
        <f t="shared" si="39"/>
        <v>41242.989259259259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tr">
        <f>VLOOKUP(G486,'Country Codes'!C:D,2,FALSE)</f>
        <v>United Kingdom</v>
      </c>
      <c r="I486" t="s">
        <v>8247</v>
      </c>
      <c r="J486" s="15">
        <v>1446766372</v>
      </c>
      <c r="K486" s="15">
        <v>1443220372</v>
      </c>
      <c r="L486" t="b">
        <v>0</v>
      </c>
      <c r="M486">
        <v>11</v>
      </c>
      <c r="N486" t="b">
        <v>0</v>
      </c>
      <c r="O486" t="s">
        <v>8270</v>
      </c>
      <c r="P486" s="5">
        <f t="shared" si="35"/>
        <v>1.8625E-3</v>
      </c>
      <c r="Q486" s="5" t="str">
        <f t="shared" si="36"/>
        <v>Not Funded</v>
      </c>
      <c r="R486" s="7">
        <f t="shared" si="37"/>
        <v>13.545454545454545</v>
      </c>
      <c r="S486" t="s">
        <v>8309</v>
      </c>
      <c r="T486" t="s">
        <v>8315</v>
      </c>
      <c r="U486" s="17">
        <f t="shared" si="38"/>
        <v>42313.772824074076</v>
      </c>
      <c r="V486" s="17">
        <f t="shared" si="39"/>
        <v>42272.731157407405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tr">
        <f>VLOOKUP(G487,'Country Codes'!C:D,2,FALSE)</f>
        <v>United Kingdom</v>
      </c>
      <c r="I487" t="s">
        <v>8247</v>
      </c>
      <c r="J487" s="15">
        <v>1368792499</v>
      </c>
      <c r="K487" s="15">
        <v>1366200499</v>
      </c>
      <c r="L487" t="b">
        <v>0</v>
      </c>
      <c r="M487">
        <v>125</v>
      </c>
      <c r="N487" t="b">
        <v>0</v>
      </c>
      <c r="O487" t="s">
        <v>8270</v>
      </c>
      <c r="P487" s="5">
        <f t="shared" si="35"/>
        <v>0.21906971229845085</v>
      </c>
      <c r="Q487" s="5" t="str">
        <f t="shared" si="36"/>
        <v>Not Funded</v>
      </c>
      <c r="R487" s="7">
        <f t="shared" si="37"/>
        <v>66.520080000000007</v>
      </c>
      <c r="S487" t="s">
        <v>8309</v>
      </c>
      <c r="T487" t="s">
        <v>8315</v>
      </c>
      <c r="U487" s="17">
        <f t="shared" si="38"/>
        <v>41411.297442129624</v>
      </c>
      <c r="V487" s="17">
        <f t="shared" si="39"/>
        <v>41381.297442129624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tr">
        <f>VLOOKUP(G488,'Country Codes'!C:D,2,FALSE)</f>
        <v>Australia</v>
      </c>
      <c r="I488" t="s">
        <v>8248</v>
      </c>
      <c r="J488" s="15">
        <v>1401662239</v>
      </c>
      <c r="K488" s="15">
        <v>1399070239</v>
      </c>
      <c r="L488" t="b">
        <v>0</v>
      </c>
      <c r="M488">
        <v>1</v>
      </c>
      <c r="N488" t="b">
        <v>0</v>
      </c>
      <c r="O488" t="s">
        <v>8270</v>
      </c>
      <c r="P488" s="5">
        <f t="shared" si="35"/>
        <v>9.0909090909090904E-5</v>
      </c>
      <c r="Q488" s="5" t="str">
        <f t="shared" si="36"/>
        <v>Not Funded</v>
      </c>
      <c r="R488" s="7">
        <f t="shared" si="37"/>
        <v>50</v>
      </c>
      <c r="S488" t="s">
        <v>8309</v>
      </c>
      <c r="T488" t="s">
        <v>8315</v>
      </c>
      <c r="U488" s="17">
        <f t="shared" si="38"/>
        <v>41791.734247685185</v>
      </c>
      <c r="V488" s="17">
        <f t="shared" si="39"/>
        <v>41761.734247685185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tr">
        <f>VLOOKUP(G489,'Country Codes'!C:D,2,FALSE)</f>
        <v>Canada</v>
      </c>
      <c r="I489" t="s">
        <v>8251</v>
      </c>
      <c r="J489" s="15">
        <v>1482678994</v>
      </c>
      <c r="K489" s="15">
        <v>1477491394</v>
      </c>
      <c r="L489" t="b">
        <v>0</v>
      </c>
      <c r="M489">
        <v>0</v>
      </c>
      <c r="N489" t="b">
        <v>0</v>
      </c>
      <c r="O489" t="s">
        <v>8270</v>
      </c>
      <c r="P489" s="5">
        <f t="shared" si="35"/>
        <v>0</v>
      </c>
      <c r="Q489" s="5" t="str">
        <f t="shared" si="36"/>
        <v>Not Funded</v>
      </c>
      <c r="R489" s="7" t="e">
        <f t="shared" si="37"/>
        <v>#DIV/0!</v>
      </c>
      <c r="S489" t="s">
        <v>8309</v>
      </c>
      <c r="T489" t="s">
        <v>8315</v>
      </c>
      <c r="U489" s="17">
        <f t="shared" si="38"/>
        <v>42729.428171296291</v>
      </c>
      <c r="V489" s="17">
        <f t="shared" si="39"/>
        <v>42669.386504629627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tr">
        <f>VLOOKUP(G490,'Country Codes'!C:D,2,FALSE)</f>
        <v>United States</v>
      </c>
      <c r="I490" t="s">
        <v>8246</v>
      </c>
      <c r="J490" s="15">
        <v>1483924700</v>
      </c>
      <c r="K490" s="15">
        <v>1481332700</v>
      </c>
      <c r="L490" t="b">
        <v>0</v>
      </c>
      <c r="M490">
        <v>0</v>
      </c>
      <c r="N490" t="b">
        <v>0</v>
      </c>
      <c r="O490" t="s">
        <v>8270</v>
      </c>
      <c r="P490" s="5">
        <f t="shared" si="35"/>
        <v>0</v>
      </c>
      <c r="Q490" s="5" t="str">
        <f t="shared" si="36"/>
        <v>Not Funded</v>
      </c>
      <c r="R490" s="7" t="e">
        <f t="shared" si="37"/>
        <v>#DIV/0!</v>
      </c>
      <c r="S490" t="s">
        <v>8309</v>
      </c>
      <c r="T490" t="s">
        <v>8315</v>
      </c>
      <c r="U490" s="17">
        <f t="shared" si="38"/>
        <v>42743.84606481481</v>
      </c>
      <c r="V490" s="17">
        <f t="shared" si="39"/>
        <v>42713.84606481481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tr">
        <f>VLOOKUP(G491,'Country Codes'!C:D,2,FALSE)</f>
        <v>United States</v>
      </c>
      <c r="I491" t="s">
        <v>8246</v>
      </c>
      <c r="J491" s="15">
        <v>1325763180</v>
      </c>
      <c r="K491" s="15">
        <v>1323084816</v>
      </c>
      <c r="L491" t="b">
        <v>0</v>
      </c>
      <c r="M491">
        <v>3</v>
      </c>
      <c r="N491" t="b">
        <v>0</v>
      </c>
      <c r="O491" t="s">
        <v>8270</v>
      </c>
      <c r="P491" s="5">
        <f t="shared" si="35"/>
        <v>2.8667813379201833E-3</v>
      </c>
      <c r="Q491" s="5" t="str">
        <f t="shared" si="36"/>
        <v>Not Funded</v>
      </c>
      <c r="R491" s="7">
        <f t="shared" si="37"/>
        <v>71.666666666666671</v>
      </c>
      <c r="S491" t="s">
        <v>8309</v>
      </c>
      <c r="T491" t="s">
        <v>8315</v>
      </c>
      <c r="U491" s="17">
        <f t="shared" si="38"/>
        <v>40913.272916666661</v>
      </c>
      <c r="V491" s="17">
        <f t="shared" si="39"/>
        <v>40882.273333333331</v>
      </c>
    </row>
    <row r="492" spans="1:22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tr">
        <f>VLOOKUP(G492,'Country Codes'!C:D,2,FALSE)</f>
        <v>United States</v>
      </c>
      <c r="I492" t="s">
        <v>8246</v>
      </c>
      <c r="J492" s="15">
        <v>1345677285</v>
      </c>
      <c r="K492" s="15">
        <v>1343085285</v>
      </c>
      <c r="L492" t="b">
        <v>0</v>
      </c>
      <c r="M492">
        <v>0</v>
      </c>
      <c r="N492" t="b">
        <v>0</v>
      </c>
      <c r="O492" t="s">
        <v>8270</v>
      </c>
      <c r="P492" s="5">
        <f t="shared" si="35"/>
        <v>0</v>
      </c>
      <c r="Q492" s="5" t="str">
        <f t="shared" si="36"/>
        <v>Not Funded</v>
      </c>
      <c r="R492" s="7" t="e">
        <f t="shared" si="37"/>
        <v>#DIV/0!</v>
      </c>
      <c r="S492" t="s">
        <v>8309</v>
      </c>
      <c r="T492" t="s">
        <v>8315</v>
      </c>
      <c r="U492" s="17">
        <f t="shared" si="38"/>
        <v>41143.760243055556</v>
      </c>
      <c r="V492" s="17">
        <f t="shared" si="39"/>
        <v>41113.760243055556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tr">
        <f>VLOOKUP(G493,'Country Codes'!C:D,2,FALSE)</f>
        <v>United States</v>
      </c>
      <c r="I493" t="s">
        <v>8246</v>
      </c>
      <c r="J493" s="15">
        <v>1453937699</v>
      </c>
      <c r="K493" s="15">
        <v>1451345699</v>
      </c>
      <c r="L493" t="b">
        <v>0</v>
      </c>
      <c r="M493">
        <v>0</v>
      </c>
      <c r="N493" t="b">
        <v>0</v>
      </c>
      <c r="O493" t="s">
        <v>8270</v>
      </c>
      <c r="P493" s="5">
        <f t="shared" si="35"/>
        <v>0</v>
      </c>
      <c r="Q493" s="5" t="str">
        <f t="shared" si="36"/>
        <v>Not Funded</v>
      </c>
      <c r="R493" s="7" t="e">
        <f t="shared" si="37"/>
        <v>#DIV/0!</v>
      </c>
      <c r="S493" t="s">
        <v>8309</v>
      </c>
      <c r="T493" t="s">
        <v>8315</v>
      </c>
      <c r="U493" s="17">
        <f t="shared" si="38"/>
        <v>42396.774293981485</v>
      </c>
      <c r="V493" s="17">
        <f t="shared" si="39"/>
        <v>42366.774293981485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tr">
        <f>VLOOKUP(G494,'Country Codes'!C:D,2,FALSE)</f>
        <v>Sweden</v>
      </c>
      <c r="I494" t="s">
        <v>8255</v>
      </c>
      <c r="J494" s="15">
        <v>1476319830</v>
      </c>
      <c r="K494" s="15">
        <v>1471135830</v>
      </c>
      <c r="L494" t="b">
        <v>0</v>
      </c>
      <c r="M494">
        <v>0</v>
      </c>
      <c r="N494" t="b">
        <v>0</v>
      </c>
      <c r="O494" t="s">
        <v>8270</v>
      </c>
      <c r="P494" s="5">
        <f t="shared" si="35"/>
        <v>0</v>
      </c>
      <c r="Q494" s="5" t="str">
        <f t="shared" si="36"/>
        <v>Not Funded</v>
      </c>
      <c r="R494" s="7" t="e">
        <f t="shared" si="37"/>
        <v>#DIV/0!</v>
      </c>
      <c r="S494" t="s">
        <v>8309</v>
      </c>
      <c r="T494" t="s">
        <v>8315</v>
      </c>
      <c r="U494" s="17">
        <f t="shared" si="38"/>
        <v>42655.826736111114</v>
      </c>
      <c r="V494" s="17">
        <f t="shared" si="39"/>
        <v>42595.826736111114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tr">
        <f>VLOOKUP(G495,'Country Codes'!C:D,2,FALSE)</f>
        <v>United Kingdom</v>
      </c>
      <c r="I495" t="s">
        <v>8247</v>
      </c>
      <c r="J495" s="15">
        <v>1432142738</v>
      </c>
      <c r="K495" s="15">
        <v>1429550738</v>
      </c>
      <c r="L495" t="b">
        <v>0</v>
      </c>
      <c r="M495">
        <v>0</v>
      </c>
      <c r="N495" t="b">
        <v>0</v>
      </c>
      <c r="O495" t="s">
        <v>8270</v>
      </c>
      <c r="P495" s="5">
        <f t="shared" si="35"/>
        <v>0</v>
      </c>
      <c r="Q495" s="5" t="str">
        <f t="shared" si="36"/>
        <v>Not Funded</v>
      </c>
      <c r="R495" s="7" t="e">
        <f t="shared" si="37"/>
        <v>#DIV/0!</v>
      </c>
      <c r="S495" t="s">
        <v>8309</v>
      </c>
      <c r="T495" t="s">
        <v>8315</v>
      </c>
      <c r="U495" s="17">
        <f t="shared" si="38"/>
        <v>42144.517800925918</v>
      </c>
      <c r="V495" s="17">
        <f t="shared" si="39"/>
        <v>42114.517800925918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tr">
        <f>VLOOKUP(G496,'Country Codes'!C:D,2,FALSE)</f>
        <v>United States</v>
      </c>
      <c r="I496" t="s">
        <v>8246</v>
      </c>
      <c r="J496" s="15">
        <v>1404356400</v>
      </c>
      <c r="K496" s="15">
        <v>1402343765</v>
      </c>
      <c r="L496" t="b">
        <v>0</v>
      </c>
      <c r="M496">
        <v>3</v>
      </c>
      <c r="N496" t="b">
        <v>0</v>
      </c>
      <c r="O496" t="s">
        <v>8270</v>
      </c>
      <c r="P496" s="5">
        <f t="shared" si="35"/>
        <v>1.5499999999999999E-3</v>
      </c>
      <c r="Q496" s="5" t="str">
        <f t="shared" si="36"/>
        <v>Not Funded</v>
      </c>
      <c r="R496" s="7">
        <f t="shared" si="37"/>
        <v>10.333333333333334</v>
      </c>
      <c r="S496" t="s">
        <v>8309</v>
      </c>
      <c r="T496" t="s">
        <v>8315</v>
      </c>
      <c r="U496" s="17">
        <f t="shared" si="38"/>
        <v>41822.916666666664</v>
      </c>
      <c r="V496" s="17">
        <f t="shared" si="39"/>
        <v>41799.62228009259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tr">
        <f>VLOOKUP(G497,'Country Codes'!C:D,2,FALSE)</f>
        <v>United States</v>
      </c>
      <c r="I497" t="s">
        <v>8246</v>
      </c>
      <c r="J497" s="15">
        <v>1437076305</v>
      </c>
      <c r="K497" s="15">
        <v>1434484305</v>
      </c>
      <c r="L497" t="b">
        <v>0</v>
      </c>
      <c r="M497">
        <v>0</v>
      </c>
      <c r="N497" t="b">
        <v>0</v>
      </c>
      <c r="O497" t="s">
        <v>8270</v>
      </c>
      <c r="P497" s="5">
        <f t="shared" si="35"/>
        <v>0</v>
      </c>
      <c r="Q497" s="5" t="str">
        <f t="shared" si="36"/>
        <v>Not Funded</v>
      </c>
      <c r="R497" s="7" t="e">
        <f t="shared" si="37"/>
        <v>#DIV/0!</v>
      </c>
      <c r="S497" t="s">
        <v>8309</v>
      </c>
      <c r="T497" t="s">
        <v>8315</v>
      </c>
      <c r="U497" s="17">
        <f t="shared" si="38"/>
        <v>42201.619270833333</v>
      </c>
      <c r="V497" s="17">
        <f t="shared" si="39"/>
        <v>42171.619270833333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tr">
        <f>VLOOKUP(G498,'Country Codes'!C:D,2,FALSE)</f>
        <v>United States</v>
      </c>
      <c r="I498" t="s">
        <v>8246</v>
      </c>
      <c r="J498" s="15">
        <v>1392070874</v>
      </c>
      <c r="K498" s="15">
        <v>1386886874</v>
      </c>
      <c r="L498" t="b">
        <v>0</v>
      </c>
      <c r="M498">
        <v>1</v>
      </c>
      <c r="N498" t="b">
        <v>0</v>
      </c>
      <c r="O498" t="s">
        <v>8270</v>
      </c>
      <c r="P498" s="5">
        <f t="shared" si="35"/>
        <v>1.6666666666666667E-5</v>
      </c>
      <c r="Q498" s="5" t="str">
        <f t="shared" si="36"/>
        <v>Not Funded</v>
      </c>
      <c r="R498" s="7">
        <f t="shared" si="37"/>
        <v>1</v>
      </c>
      <c r="S498" t="s">
        <v>8309</v>
      </c>
      <c r="T498" t="s">
        <v>8315</v>
      </c>
      <c r="U498" s="17">
        <f t="shared" si="38"/>
        <v>41680.723078703704</v>
      </c>
      <c r="V498" s="17">
        <f t="shared" si="39"/>
        <v>41620.723078703704</v>
      </c>
    </row>
    <row r="499" spans="1:22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tr">
        <f>VLOOKUP(G499,'Country Codes'!C:D,2,FALSE)</f>
        <v>United States</v>
      </c>
      <c r="I499" t="s">
        <v>8246</v>
      </c>
      <c r="J499" s="15">
        <v>1419483600</v>
      </c>
      <c r="K499" s="15">
        <v>1414889665</v>
      </c>
      <c r="L499" t="b">
        <v>0</v>
      </c>
      <c r="M499">
        <v>3</v>
      </c>
      <c r="N499" t="b">
        <v>0</v>
      </c>
      <c r="O499" t="s">
        <v>8270</v>
      </c>
      <c r="P499" s="5">
        <f t="shared" si="35"/>
        <v>6.6964285714285711E-3</v>
      </c>
      <c r="Q499" s="5" t="str">
        <f t="shared" si="36"/>
        <v>Not Funded</v>
      </c>
      <c r="R499" s="7">
        <f t="shared" si="37"/>
        <v>10</v>
      </c>
      <c r="S499" t="s">
        <v>8309</v>
      </c>
      <c r="T499" t="s">
        <v>8315</v>
      </c>
      <c r="U499" s="17">
        <f t="shared" si="38"/>
        <v>41997.999999999993</v>
      </c>
      <c r="V499" s="17">
        <f t="shared" si="39"/>
        <v>41944.829456018517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tr">
        <f>VLOOKUP(G500,'Country Codes'!C:D,2,FALSE)</f>
        <v>United States</v>
      </c>
      <c r="I500" t="s">
        <v>8246</v>
      </c>
      <c r="J500" s="15">
        <v>1324664249</v>
      </c>
      <c r="K500" s="15">
        <v>1321035449</v>
      </c>
      <c r="L500" t="b">
        <v>0</v>
      </c>
      <c r="M500">
        <v>22</v>
      </c>
      <c r="N500" t="b">
        <v>0</v>
      </c>
      <c r="O500" t="s">
        <v>8270</v>
      </c>
      <c r="P500" s="5">
        <f t="shared" si="35"/>
        <v>4.5985132395404561E-2</v>
      </c>
      <c r="Q500" s="5" t="str">
        <f t="shared" si="36"/>
        <v>Not Funded</v>
      </c>
      <c r="R500" s="7">
        <f t="shared" si="37"/>
        <v>136.09090909090909</v>
      </c>
      <c r="S500" t="s">
        <v>8309</v>
      </c>
      <c r="T500" t="s">
        <v>8315</v>
      </c>
      <c r="U500" s="17">
        <f t="shared" si="38"/>
        <v>40900.553807870368</v>
      </c>
      <c r="V500" s="17">
        <f t="shared" si="39"/>
        <v>40858.553807870368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tr">
        <f>VLOOKUP(G501,'Country Codes'!C:D,2,FALSE)</f>
        <v>United States</v>
      </c>
      <c r="I501" t="s">
        <v>8246</v>
      </c>
      <c r="J501" s="15">
        <v>1255381140</v>
      </c>
      <c r="K501" s="15">
        <v>1250630968</v>
      </c>
      <c r="L501" t="b">
        <v>0</v>
      </c>
      <c r="M501">
        <v>26</v>
      </c>
      <c r="N501" t="b">
        <v>0</v>
      </c>
      <c r="O501" t="s">
        <v>8270</v>
      </c>
      <c r="P501" s="5">
        <f t="shared" si="35"/>
        <v>9.5500000000000002E-2</v>
      </c>
      <c r="Q501" s="5" t="str">
        <f t="shared" si="36"/>
        <v>Not Funded</v>
      </c>
      <c r="R501" s="7">
        <f t="shared" si="37"/>
        <v>73.461538461538467</v>
      </c>
      <c r="S501" t="s">
        <v>8309</v>
      </c>
      <c r="T501" t="s">
        <v>8315</v>
      </c>
      <c r="U501" s="17">
        <f t="shared" si="38"/>
        <v>40098.665972222218</v>
      </c>
      <c r="V501" s="17">
        <f t="shared" si="39"/>
        <v>40043.687129629623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tr">
        <f>VLOOKUP(G502,'Country Codes'!C:D,2,FALSE)</f>
        <v>United States</v>
      </c>
      <c r="I502" t="s">
        <v>8246</v>
      </c>
      <c r="J502" s="15">
        <v>1273356960</v>
      </c>
      <c r="K502" s="15">
        <v>1268255751</v>
      </c>
      <c r="L502" t="b">
        <v>0</v>
      </c>
      <c r="M502">
        <v>4</v>
      </c>
      <c r="N502" t="b">
        <v>0</v>
      </c>
      <c r="O502" t="s">
        <v>8270</v>
      </c>
      <c r="P502" s="5">
        <f t="shared" si="35"/>
        <v>3.307692307692308E-2</v>
      </c>
      <c r="Q502" s="5" t="str">
        <f t="shared" si="36"/>
        <v>Not Funded</v>
      </c>
      <c r="R502" s="7">
        <f t="shared" si="37"/>
        <v>53.75</v>
      </c>
      <c r="S502" t="s">
        <v>8309</v>
      </c>
      <c r="T502" t="s">
        <v>8315</v>
      </c>
      <c r="U502" s="17">
        <f t="shared" si="38"/>
        <v>40306.719444444439</v>
      </c>
      <c r="V502" s="17">
        <f t="shared" si="39"/>
        <v>40247.677673611113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tr">
        <f>VLOOKUP(G503,'Country Codes'!C:D,2,FALSE)</f>
        <v>United States</v>
      </c>
      <c r="I503" t="s">
        <v>8246</v>
      </c>
      <c r="J503" s="15">
        <v>1310189851</v>
      </c>
      <c r="K503" s="15">
        <v>1307597851</v>
      </c>
      <c r="L503" t="b">
        <v>0</v>
      </c>
      <c r="M503">
        <v>0</v>
      </c>
      <c r="N503" t="b">
        <v>0</v>
      </c>
      <c r="O503" t="s">
        <v>8270</v>
      </c>
      <c r="P503" s="5">
        <f t="shared" si="35"/>
        <v>0</v>
      </c>
      <c r="Q503" s="5" t="str">
        <f t="shared" si="36"/>
        <v>Not Funded</v>
      </c>
      <c r="R503" s="7" t="e">
        <f t="shared" si="37"/>
        <v>#DIV/0!</v>
      </c>
      <c r="S503" t="s">
        <v>8309</v>
      </c>
      <c r="T503" t="s">
        <v>8315</v>
      </c>
      <c r="U503" s="17">
        <f t="shared" si="38"/>
        <v>40733.026053240741</v>
      </c>
      <c r="V503" s="17">
        <f t="shared" si="39"/>
        <v>40703.026053240741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tr">
        <f>VLOOKUP(G504,'Country Codes'!C:D,2,FALSE)</f>
        <v>United States</v>
      </c>
      <c r="I504" t="s">
        <v>8246</v>
      </c>
      <c r="J504" s="15">
        <v>1332073025</v>
      </c>
      <c r="K504" s="15">
        <v>1329484625</v>
      </c>
      <c r="L504" t="b">
        <v>0</v>
      </c>
      <c r="M504">
        <v>4</v>
      </c>
      <c r="N504" t="b">
        <v>0</v>
      </c>
      <c r="O504" t="s">
        <v>8270</v>
      </c>
      <c r="P504" s="5">
        <f t="shared" si="35"/>
        <v>1.15E-2</v>
      </c>
      <c r="Q504" s="5" t="str">
        <f t="shared" si="36"/>
        <v>Not Funded</v>
      </c>
      <c r="R504" s="7">
        <f t="shared" si="37"/>
        <v>57.5</v>
      </c>
      <c r="S504" t="s">
        <v>8309</v>
      </c>
      <c r="T504" t="s">
        <v>8315</v>
      </c>
      <c r="U504" s="17">
        <f t="shared" si="38"/>
        <v>40986.303530092591</v>
      </c>
      <c r="V504" s="17">
        <f t="shared" si="39"/>
        <v>40956.345196759255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tr">
        <f>VLOOKUP(G505,'Country Codes'!C:D,2,FALSE)</f>
        <v>United Kingdom</v>
      </c>
      <c r="I505" t="s">
        <v>8247</v>
      </c>
      <c r="J505" s="15">
        <v>1421498303</v>
      </c>
      <c r="K505" s="15">
        <v>1418906303</v>
      </c>
      <c r="L505" t="b">
        <v>0</v>
      </c>
      <c r="M505">
        <v>9</v>
      </c>
      <c r="N505" t="b">
        <v>0</v>
      </c>
      <c r="O505" t="s">
        <v>8270</v>
      </c>
      <c r="P505" s="5">
        <f t="shared" si="35"/>
        <v>1.7538461538461537E-2</v>
      </c>
      <c r="Q505" s="5" t="str">
        <f t="shared" si="36"/>
        <v>Not Funded</v>
      </c>
      <c r="R505" s="7">
        <f t="shared" si="37"/>
        <v>12.666666666666666</v>
      </c>
      <c r="S505" t="s">
        <v>8309</v>
      </c>
      <c r="T505" t="s">
        <v>8315</v>
      </c>
      <c r="U505" s="17">
        <f t="shared" si="38"/>
        <v>42021.318321759252</v>
      </c>
      <c r="V505" s="17">
        <f t="shared" si="39"/>
        <v>41991.318321759252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tr">
        <f>VLOOKUP(G506,'Country Codes'!C:D,2,FALSE)</f>
        <v>United States</v>
      </c>
      <c r="I506" t="s">
        <v>8246</v>
      </c>
      <c r="J506" s="15">
        <v>1334097387</v>
      </c>
      <c r="K506" s="15">
        <v>1328916987</v>
      </c>
      <c r="L506" t="b">
        <v>0</v>
      </c>
      <c r="M506">
        <v>5</v>
      </c>
      <c r="N506" t="b">
        <v>0</v>
      </c>
      <c r="O506" t="s">
        <v>8270</v>
      </c>
      <c r="P506" s="5">
        <f t="shared" si="35"/>
        <v>1.3673469387755101E-2</v>
      </c>
      <c r="Q506" s="5" t="str">
        <f t="shared" si="36"/>
        <v>Not Funded</v>
      </c>
      <c r="R506" s="7">
        <f t="shared" si="37"/>
        <v>67</v>
      </c>
      <c r="S506" t="s">
        <v>8309</v>
      </c>
      <c r="T506" t="s">
        <v>8315</v>
      </c>
      <c r="U506" s="17">
        <f t="shared" si="38"/>
        <v>41009.73364583333</v>
      </c>
      <c r="V506" s="17">
        <f t="shared" si="39"/>
        <v>40949.775312499994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tr">
        <f>VLOOKUP(G507,'Country Codes'!C:D,2,FALSE)</f>
        <v>United States</v>
      </c>
      <c r="I507" t="s">
        <v>8246</v>
      </c>
      <c r="J507" s="15">
        <v>1451010086</v>
      </c>
      <c r="K507" s="15">
        <v>1447122086</v>
      </c>
      <c r="L507" t="b">
        <v>0</v>
      </c>
      <c r="M507">
        <v>14</v>
      </c>
      <c r="N507" t="b">
        <v>0</v>
      </c>
      <c r="O507" t="s">
        <v>8270</v>
      </c>
      <c r="P507" s="5">
        <f t="shared" si="35"/>
        <v>4.3333333333333331E-3</v>
      </c>
      <c r="Q507" s="5" t="str">
        <f t="shared" si="36"/>
        <v>Not Funded</v>
      </c>
      <c r="R507" s="7">
        <f t="shared" si="37"/>
        <v>3.7142857142857144</v>
      </c>
      <c r="S507" t="s">
        <v>8309</v>
      </c>
      <c r="T507" t="s">
        <v>8315</v>
      </c>
      <c r="U507" s="17">
        <f t="shared" si="38"/>
        <v>42362.889884259253</v>
      </c>
      <c r="V507" s="17">
        <f t="shared" si="39"/>
        <v>42317.889884259253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tr">
        <f>VLOOKUP(G508,'Country Codes'!C:D,2,FALSE)</f>
        <v>United States</v>
      </c>
      <c r="I508" t="s">
        <v>8246</v>
      </c>
      <c r="J508" s="15">
        <v>1376140520</v>
      </c>
      <c r="K508" s="15">
        <v>1373548520</v>
      </c>
      <c r="L508" t="b">
        <v>0</v>
      </c>
      <c r="M508">
        <v>1</v>
      </c>
      <c r="N508" t="b">
        <v>0</v>
      </c>
      <c r="O508" t="s">
        <v>8270</v>
      </c>
      <c r="P508" s="5">
        <f t="shared" si="35"/>
        <v>1.25E-3</v>
      </c>
      <c r="Q508" s="5" t="str">
        <f t="shared" si="36"/>
        <v>Not Funded</v>
      </c>
      <c r="R508" s="7">
        <f t="shared" si="37"/>
        <v>250</v>
      </c>
      <c r="S508" t="s">
        <v>8309</v>
      </c>
      <c r="T508" t="s">
        <v>8315</v>
      </c>
      <c r="U508" s="17">
        <f t="shared" si="38"/>
        <v>41496.343981481477</v>
      </c>
      <c r="V508" s="17">
        <f t="shared" si="39"/>
        <v>41466.343981481477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tr">
        <f>VLOOKUP(G509,'Country Codes'!C:D,2,FALSE)</f>
        <v>United States</v>
      </c>
      <c r="I509" t="s">
        <v>8246</v>
      </c>
      <c r="J509" s="15">
        <v>1350687657</v>
      </c>
      <c r="K509" s="15">
        <v>1346799657</v>
      </c>
      <c r="L509" t="b">
        <v>0</v>
      </c>
      <c r="M509">
        <v>10</v>
      </c>
      <c r="N509" t="b">
        <v>0</v>
      </c>
      <c r="O509" t="s">
        <v>8270</v>
      </c>
      <c r="P509" s="5">
        <f t="shared" si="35"/>
        <v>3.2000000000000001E-2</v>
      </c>
      <c r="Q509" s="5" t="str">
        <f t="shared" si="36"/>
        <v>Not Funded</v>
      </c>
      <c r="R509" s="7">
        <f t="shared" si="37"/>
        <v>64</v>
      </c>
      <c r="S509" t="s">
        <v>8309</v>
      </c>
      <c r="T509" t="s">
        <v>8315</v>
      </c>
      <c r="U509" s="17">
        <f t="shared" si="38"/>
        <v>41201.750659722216</v>
      </c>
      <c r="V509" s="17">
        <f t="shared" si="39"/>
        <v>41156.750659722216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tr">
        <f>VLOOKUP(G510,'Country Codes'!C:D,2,FALSE)</f>
        <v>United States</v>
      </c>
      <c r="I510" t="s">
        <v>8246</v>
      </c>
      <c r="J510" s="15">
        <v>1337955240</v>
      </c>
      <c r="K510" s="15">
        <v>1332808501</v>
      </c>
      <c r="L510" t="b">
        <v>0</v>
      </c>
      <c r="M510">
        <v>3</v>
      </c>
      <c r="N510" t="b">
        <v>0</v>
      </c>
      <c r="O510" t="s">
        <v>8270</v>
      </c>
      <c r="P510" s="5">
        <f t="shared" si="35"/>
        <v>8.0000000000000002E-3</v>
      </c>
      <c r="Q510" s="5" t="str">
        <f t="shared" si="36"/>
        <v>Not Funded</v>
      </c>
      <c r="R510" s="7">
        <f t="shared" si="37"/>
        <v>133.33333333333334</v>
      </c>
      <c r="S510" t="s">
        <v>8309</v>
      </c>
      <c r="T510" t="s">
        <v>8315</v>
      </c>
      <c r="U510" s="17">
        <f t="shared" si="38"/>
        <v>41054.384722222218</v>
      </c>
      <c r="V510" s="17">
        <f t="shared" si="39"/>
        <v>40994.815983796296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tr">
        <f>VLOOKUP(G511,'Country Codes'!C:D,2,FALSE)</f>
        <v>United Kingdom</v>
      </c>
      <c r="I511" t="s">
        <v>8247</v>
      </c>
      <c r="J511" s="15">
        <v>1435504170</v>
      </c>
      <c r="K511" s="15">
        <v>1432912170</v>
      </c>
      <c r="L511" t="b">
        <v>0</v>
      </c>
      <c r="M511">
        <v>1</v>
      </c>
      <c r="N511" t="b">
        <v>0</v>
      </c>
      <c r="O511" t="s">
        <v>8270</v>
      </c>
      <c r="P511" s="5">
        <f t="shared" si="35"/>
        <v>2E-3</v>
      </c>
      <c r="Q511" s="5" t="str">
        <f t="shared" si="36"/>
        <v>Not Funded</v>
      </c>
      <c r="R511" s="7">
        <f t="shared" si="37"/>
        <v>10</v>
      </c>
      <c r="S511" t="s">
        <v>8309</v>
      </c>
      <c r="T511" t="s">
        <v>8315</v>
      </c>
      <c r="U511" s="17">
        <f t="shared" si="38"/>
        <v>42183.423263888886</v>
      </c>
      <c r="V511" s="17">
        <f t="shared" si="39"/>
        <v>42153.423263888886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tr">
        <f>VLOOKUP(G512,'Country Codes'!C:D,2,FALSE)</f>
        <v>United States</v>
      </c>
      <c r="I512" t="s">
        <v>8246</v>
      </c>
      <c r="J512" s="15">
        <v>1456805639</v>
      </c>
      <c r="K512" s="15">
        <v>1454213639</v>
      </c>
      <c r="L512" t="b">
        <v>0</v>
      </c>
      <c r="M512">
        <v>0</v>
      </c>
      <c r="N512" t="b">
        <v>0</v>
      </c>
      <c r="O512" t="s">
        <v>8270</v>
      </c>
      <c r="P512" s="5">
        <f t="shared" si="35"/>
        <v>0</v>
      </c>
      <c r="Q512" s="5" t="str">
        <f t="shared" si="36"/>
        <v>Not Funded</v>
      </c>
      <c r="R512" s="7" t="e">
        <f t="shared" si="37"/>
        <v>#DIV/0!</v>
      </c>
      <c r="S512" t="s">
        <v>8309</v>
      </c>
      <c r="T512" t="s">
        <v>8315</v>
      </c>
      <c r="U512" s="17">
        <f t="shared" si="38"/>
        <v>42429.968043981477</v>
      </c>
      <c r="V512" s="17">
        <f t="shared" si="39"/>
        <v>42399.968043981477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tr">
        <f>VLOOKUP(G513,'Country Codes'!C:D,2,FALSE)</f>
        <v>United States</v>
      </c>
      <c r="I513" t="s">
        <v>8246</v>
      </c>
      <c r="J513" s="15">
        <v>1365228982</v>
      </c>
      <c r="K513" s="15">
        <v>1362640582</v>
      </c>
      <c r="L513" t="b">
        <v>0</v>
      </c>
      <c r="M513">
        <v>5</v>
      </c>
      <c r="N513" t="b">
        <v>0</v>
      </c>
      <c r="O513" t="s">
        <v>8270</v>
      </c>
      <c r="P513" s="5">
        <f t="shared" si="35"/>
        <v>0.03</v>
      </c>
      <c r="Q513" s="5" t="str">
        <f t="shared" si="36"/>
        <v>Not Funded</v>
      </c>
      <c r="R513" s="7">
        <f t="shared" si="37"/>
        <v>30</v>
      </c>
      <c r="S513" t="s">
        <v>8309</v>
      </c>
      <c r="T513" t="s">
        <v>8315</v>
      </c>
      <c r="U513" s="17">
        <f t="shared" si="38"/>
        <v>41370.053032407406</v>
      </c>
      <c r="V513" s="17">
        <f t="shared" si="39"/>
        <v>41340.09469907407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tr">
        <f>VLOOKUP(G514,'Country Codes'!C:D,2,FALSE)</f>
        <v>United States</v>
      </c>
      <c r="I514" t="s">
        <v>8246</v>
      </c>
      <c r="J514" s="15">
        <v>1479667727</v>
      </c>
      <c r="K514" s="15">
        <v>1475776127</v>
      </c>
      <c r="L514" t="b">
        <v>0</v>
      </c>
      <c r="M514">
        <v>2</v>
      </c>
      <c r="N514" t="b">
        <v>0</v>
      </c>
      <c r="O514" t="s">
        <v>8270</v>
      </c>
      <c r="P514" s="5">
        <f t="shared" si="35"/>
        <v>1.3749999999999999E-3</v>
      </c>
      <c r="Q514" s="5" t="str">
        <f t="shared" si="36"/>
        <v>Not Funded</v>
      </c>
      <c r="R514" s="7">
        <f t="shared" si="37"/>
        <v>5.5</v>
      </c>
      <c r="S514" t="s">
        <v>8309</v>
      </c>
      <c r="T514" t="s">
        <v>8315</v>
      </c>
      <c r="U514" s="17">
        <f t="shared" si="38"/>
        <v>42694.575543981475</v>
      </c>
      <c r="V514" s="17">
        <f t="shared" si="39"/>
        <v>42649.533877314818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tr">
        <f>VLOOKUP(G515,'Country Codes'!C:D,2,FALSE)</f>
        <v>United States</v>
      </c>
      <c r="I515" t="s">
        <v>8246</v>
      </c>
      <c r="J515" s="15">
        <v>1471244400</v>
      </c>
      <c r="K515" s="15">
        <v>1467387705</v>
      </c>
      <c r="L515" t="b">
        <v>0</v>
      </c>
      <c r="M515">
        <v>68</v>
      </c>
      <c r="N515" t="b">
        <v>0</v>
      </c>
      <c r="O515" t="s">
        <v>8270</v>
      </c>
      <c r="P515" s="5">
        <f t="shared" ref="P515:P578" si="40">(E515/D515)</f>
        <v>0.13924</v>
      </c>
      <c r="Q515" s="5" t="str">
        <f t="shared" ref="Q515:Q578" si="41">IF(P515&gt;=1,"Funded","Not Funded")</f>
        <v>Not Funded</v>
      </c>
      <c r="R515" s="7">
        <f t="shared" ref="R515:R578" si="42">(E515/M515)</f>
        <v>102.38235294117646</v>
      </c>
      <c r="S515" t="s">
        <v>8309</v>
      </c>
      <c r="T515" t="s">
        <v>8315</v>
      </c>
      <c r="U515" s="17">
        <f t="shared" ref="U515:U578" si="43">(((J515/60)/60)/24)+DATE(1970,1,1)+(-5/24)</f>
        <v>42597.083333333336</v>
      </c>
      <c r="V515" s="17">
        <f t="shared" ref="V515:V578" si="44">(((K515/60)/60)/24)+DATE(1970,1,1)+(-5/24)</f>
        <v>42552.445659722223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tr">
        <f>VLOOKUP(G516,'Country Codes'!C:D,2,FALSE)</f>
        <v>Canada</v>
      </c>
      <c r="I516" t="s">
        <v>8251</v>
      </c>
      <c r="J516" s="15">
        <v>1407595447</v>
      </c>
      <c r="K516" s="15">
        <v>1405003447</v>
      </c>
      <c r="L516" t="b">
        <v>0</v>
      </c>
      <c r="M516">
        <v>3</v>
      </c>
      <c r="N516" t="b">
        <v>0</v>
      </c>
      <c r="O516" t="s">
        <v>8270</v>
      </c>
      <c r="P516" s="5">
        <f t="shared" si="40"/>
        <v>3.3333333333333333E-2</v>
      </c>
      <c r="Q516" s="5" t="str">
        <f t="shared" si="41"/>
        <v>Not Funded</v>
      </c>
      <c r="R516" s="7">
        <f t="shared" si="42"/>
        <v>16.666666666666668</v>
      </c>
      <c r="S516" t="s">
        <v>8309</v>
      </c>
      <c r="T516" t="s">
        <v>8315</v>
      </c>
      <c r="U516" s="17">
        <f t="shared" si="43"/>
        <v>41860.405636574069</v>
      </c>
      <c r="V516" s="17">
        <f t="shared" si="44"/>
        <v>41830.405636574069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tr">
        <f>VLOOKUP(G517,'Country Codes'!C:D,2,FALSE)</f>
        <v>United States</v>
      </c>
      <c r="I517" t="s">
        <v>8246</v>
      </c>
      <c r="J517" s="15">
        <v>1451389601</v>
      </c>
      <c r="K517" s="15">
        <v>1447933601</v>
      </c>
      <c r="L517" t="b">
        <v>0</v>
      </c>
      <c r="M517">
        <v>34</v>
      </c>
      <c r="N517" t="b">
        <v>0</v>
      </c>
      <c r="O517" t="s">
        <v>8270</v>
      </c>
      <c r="P517" s="5">
        <f t="shared" si="40"/>
        <v>0.25413402061855672</v>
      </c>
      <c r="Q517" s="5" t="str">
        <f t="shared" si="41"/>
        <v>Not Funded</v>
      </c>
      <c r="R517" s="7">
        <f t="shared" si="42"/>
        <v>725.02941176470586</v>
      </c>
      <c r="S517" t="s">
        <v>8309</v>
      </c>
      <c r="T517" t="s">
        <v>8315</v>
      </c>
      <c r="U517" s="17">
        <f t="shared" si="43"/>
        <v>42367.282418981478</v>
      </c>
      <c r="V517" s="17">
        <f t="shared" si="44"/>
        <v>42327.282418981478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tr">
        <f>VLOOKUP(G518,'Country Codes'!C:D,2,FALSE)</f>
        <v>United Kingdom</v>
      </c>
      <c r="I518" t="s">
        <v>8247</v>
      </c>
      <c r="J518" s="15">
        <v>1432752080</v>
      </c>
      <c r="K518" s="15">
        <v>1427568080</v>
      </c>
      <c r="L518" t="b">
        <v>0</v>
      </c>
      <c r="M518">
        <v>0</v>
      </c>
      <c r="N518" t="b">
        <v>0</v>
      </c>
      <c r="O518" t="s">
        <v>8270</v>
      </c>
      <c r="P518" s="5">
        <f t="shared" si="40"/>
        <v>0</v>
      </c>
      <c r="Q518" s="5" t="str">
        <f t="shared" si="41"/>
        <v>Not Funded</v>
      </c>
      <c r="R518" s="7" t="e">
        <f t="shared" si="42"/>
        <v>#DIV/0!</v>
      </c>
      <c r="S518" t="s">
        <v>8309</v>
      </c>
      <c r="T518" t="s">
        <v>8315</v>
      </c>
      <c r="U518" s="17">
        <f t="shared" si="43"/>
        <v>42151.570370370369</v>
      </c>
      <c r="V518" s="17">
        <f t="shared" si="44"/>
        <v>42091.570370370369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tr">
        <f>VLOOKUP(G519,'Country Codes'!C:D,2,FALSE)</f>
        <v>United States</v>
      </c>
      <c r="I519" t="s">
        <v>8246</v>
      </c>
      <c r="J519" s="15">
        <v>1486046761</v>
      </c>
      <c r="K519" s="15">
        <v>1483454761</v>
      </c>
      <c r="L519" t="b">
        <v>0</v>
      </c>
      <c r="M519">
        <v>3</v>
      </c>
      <c r="N519" t="b">
        <v>0</v>
      </c>
      <c r="O519" t="s">
        <v>8270</v>
      </c>
      <c r="P519" s="5">
        <f t="shared" si="40"/>
        <v>1.3666666666666667E-2</v>
      </c>
      <c r="Q519" s="5" t="str">
        <f t="shared" si="41"/>
        <v>Not Funded</v>
      </c>
      <c r="R519" s="7">
        <f t="shared" si="42"/>
        <v>68.333333333333329</v>
      </c>
      <c r="S519" t="s">
        <v>8309</v>
      </c>
      <c r="T519" t="s">
        <v>8315</v>
      </c>
      <c r="U519" s="17">
        <f t="shared" si="43"/>
        <v>42768.406956018516</v>
      </c>
      <c r="V519" s="17">
        <f t="shared" si="44"/>
        <v>42738.406956018516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tr">
        <f>VLOOKUP(G520,'Country Codes'!C:D,2,FALSE)</f>
        <v>United States</v>
      </c>
      <c r="I520" t="s">
        <v>8246</v>
      </c>
      <c r="J520" s="15">
        <v>1441550760</v>
      </c>
      <c r="K520" s="15">
        <v>1438958824</v>
      </c>
      <c r="L520" t="b">
        <v>0</v>
      </c>
      <c r="M520">
        <v>0</v>
      </c>
      <c r="N520" t="b">
        <v>0</v>
      </c>
      <c r="O520" t="s">
        <v>8270</v>
      </c>
      <c r="P520" s="5">
        <f t="shared" si="40"/>
        <v>0</v>
      </c>
      <c r="Q520" s="5" t="str">
        <f t="shared" si="41"/>
        <v>Not Funded</v>
      </c>
      <c r="R520" s="7" t="e">
        <f t="shared" si="42"/>
        <v>#DIV/0!</v>
      </c>
      <c r="S520" t="s">
        <v>8309</v>
      </c>
      <c r="T520" t="s">
        <v>8315</v>
      </c>
      <c r="U520" s="17">
        <f t="shared" si="43"/>
        <v>42253.406944444439</v>
      </c>
      <c r="V520" s="17">
        <f t="shared" si="44"/>
        <v>42223.407685185179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tr">
        <f>VLOOKUP(G521,'Country Codes'!C:D,2,FALSE)</f>
        <v>United States</v>
      </c>
      <c r="I521" t="s">
        <v>8246</v>
      </c>
      <c r="J521" s="15">
        <v>1354699421</v>
      </c>
      <c r="K521" s="15">
        <v>1352107421</v>
      </c>
      <c r="L521" t="b">
        <v>0</v>
      </c>
      <c r="M521">
        <v>70</v>
      </c>
      <c r="N521" t="b">
        <v>0</v>
      </c>
      <c r="O521" t="s">
        <v>8270</v>
      </c>
      <c r="P521" s="5">
        <f t="shared" si="40"/>
        <v>0.22881426547787684</v>
      </c>
      <c r="Q521" s="5" t="str">
        <f t="shared" si="41"/>
        <v>Not Funded</v>
      </c>
      <c r="R521" s="7">
        <f t="shared" si="42"/>
        <v>39.228571428571428</v>
      </c>
      <c r="S521" t="s">
        <v>8309</v>
      </c>
      <c r="T521" t="s">
        <v>8315</v>
      </c>
      <c r="U521" s="17">
        <f t="shared" si="43"/>
        <v>41248.183113425926</v>
      </c>
      <c r="V521" s="17">
        <f t="shared" si="44"/>
        <v>41218.183113425926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tr">
        <f>VLOOKUP(G522,'Country Codes'!C:D,2,FALSE)</f>
        <v>United Kingdom</v>
      </c>
      <c r="I522" t="s">
        <v>8247</v>
      </c>
      <c r="J522" s="15">
        <v>1449766261</v>
      </c>
      <c r="K522" s="15">
        <v>1447174261</v>
      </c>
      <c r="L522" t="b">
        <v>0</v>
      </c>
      <c r="M522">
        <v>34</v>
      </c>
      <c r="N522" t="b">
        <v>1</v>
      </c>
      <c r="O522" t="s">
        <v>8271</v>
      </c>
      <c r="P522" s="5">
        <f t="shared" si="40"/>
        <v>1.0209999999999999</v>
      </c>
      <c r="Q522" s="5" t="str">
        <f t="shared" si="41"/>
        <v>Funded</v>
      </c>
      <c r="R522" s="7">
        <f t="shared" si="42"/>
        <v>150.14705882352942</v>
      </c>
      <c r="S522" t="s">
        <v>8316</v>
      </c>
      <c r="T522" t="s">
        <v>8317</v>
      </c>
      <c r="U522" s="17">
        <f t="shared" si="43"/>
        <v>42348.493761574071</v>
      </c>
      <c r="V522" s="17">
        <f t="shared" si="44"/>
        <v>42318.493761574071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tr">
        <f>VLOOKUP(G523,'Country Codes'!C:D,2,FALSE)</f>
        <v>United States</v>
      </c>
      <c r="I523" t="s">
        <v>8246</v>
      </c>
      <c r="J523" s="15">
        <v>1477976340</v>
      </c>
      <c r="K523" s="15">
        <v>1475460819</v>
      </c>
      <c r="L523" t="b">
        <v>0</v>
      </c>
      <c r="M523">
        <v>56</v>
      </c>
      <c r="N523" t="b">
        <v>1</v>
      </c>
      <c r="O523" t="s">
        <v>8271</v>
      </c>
      <c r="P523" s="5">
        <f t="shared" si="40"/>
        <v>1.0464</v>
      </c>
      <c r="Q523" s="5" t="str">
        <f t="shared" si="41"/>
        <v>Funded</v>
      </c>
      <c r="R523" s="7">
        <f t="shared" si="42"/>
        <v>93.428571428571431</v>
      </c>
      <c r="S523" t="s">
        <v>8316</v>
      </c>
      <c r="T523" t="s">
        <v>8317</v>
      </c>
      <c r="U523" s="17">
        <f t="shared" si="43"/>
        <v>42674.999305555553</v>
      </c>
      <c r="V523" s="17">
        <f t="shared" si="44"/>
        <v>42645.884479166663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tr">
        <f>VLOOKUP(G524,'Country Codes'!C:D,2,FALSE)</f>
        <v>United States</v>
      </c>
      <c r="I524" t="s">
        <v>8246</v>
      </c>
      <c r="J524" s="15">
        <v>1458518325</v>
      </c>
      <c r="K524" s="15">
        <v>1456793925</v>
      </c>
      <c r="L524" t="b">
        <v>0</v>
      </c>
      <c r="M524">
        <v>31</v>
      </c>
      <c r="N524" t="b">
        <v>1</v>
      </c>
      <c r="O524" t="s">
        <v>8271</v>
      </c>
      <c r="P524" s="5">
        <f t="shared" si="40"/>
        <v>1.1466666666666667</v>
      </c>
      <c r="Q524" s="5" t="str">
        <f t="shared" si="41"/>
        <v>Funded</v>
      </c>
      <c r="R524" s="7">
        <f t="shared" si="42"/>
        <v>110.96774193548387</v>
      </c>
      <c r="S524" t="s">
        <v>8316</v>
      </c>
      <c r="T524" t="s">
        <v>8317</v>
      </c>
      <c r="U524" s="17">
        <f t="shared" si="43"/>
        <v>42449.790798611109</v>
      </c>
      <c r="V524" s="17">
        <f t="shared" si="44"/>
        <v>42429.832465277774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tr">
        <f>VLOOKUP(G525,'Country Codes'!C:D,2,FALSE)</f>
        <v>United States</v>
      </c>
      <c r="I525" t="s">
        <v>8246</v>
      </c>
      <c r="J525" s="15">
        <v>1442805076</v>
      </c>
      <c r="K525" s="15">
        <v>1440213076</v>
      </c>
      <c r="L525" t="b">
        <v>0</v>
      </c>
      <c r="M525">
        <v>84</v>
      </c>
      <c r="N525" t="b">
        <v>1</v>
      </c>
      <c r="O525" t="s">
        <v>8271</v>
      </c>
      <c r="P525" s="5">
        <f t="shared" si="40"/>
        <v>1.206</v>
      </c>
      <c r="Q525" s="5" t="str">
        <f t="shared" si="41"/>
        <v>Funded</v>
      </c>
      <c r="R525" s="7">
        <f t="shared" si="42"/>
        <v>71.785714285714292</v>
      </c>
      <c r="S525" t="s">
        <v>8316</v>
      </c>
      <c r="T525" t="s">
        <v>8317</v>
      </c>
      <c r="U525" s="17">
        <f t="shared" si="43"/>
        <v>42267.924490740734</v>
      </c>
      <c r="V525" s="17">
        <f t="shared" si="44"/>
        <v>42237.924490740734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tr">
        <f>VLOOKUP(G526,'Country Codes'!C:D,2,FALSE)</f>
        <v>United Kingdom</v>
      </c>
      <c r="I526" t="s">
        <v>8247</v>
      </c>
      <c r="J526" s="15">
        <v>1464801169</v>
      </c>
      <c r="K526" s="15">
        <v>1462209169</v>
      </c>
      <c r="L526" t="b">
        <v>0</v>
      </c>
      <c r="M526">
        <v>130</v>
      </c>
      <c r="N526" t="b">
        <v>1</v>
      </c>
      <c r="O526" t="s">
        <v>8271</v>
      </c>
      <c r="P526" s="5">
        <f t="shared" si="40"/>
        <v>1.0867285714285715</v>
      </c>
      <c r="Q526" s="5" t="str">
        <f t="shared" si="41"/>
        <v>Funded</v>
      </c>
      <c r="R526" s="7">
        <f t="shared" si="42"/>
        <v>29.258076923076924</v>
      </c>
      <c r="S526" t="s">
        <v>8316</v>
      </c>
      <c r="T526" t="s">
        <v>8317</v>
      </c>
      <c r="U526" s="17">
        <f t="shared" si="43"/>
        <v>42522.508900462963</v>
      </c>
      <c r="V526" s="17">
        <f t="shared" si="44"/>
        <v>42492.508900462963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tr">
        <f>VLOOKUP(G527,'Country Codes'!C:D,2,FALSE)</f>
        <v>United States</v>
      </c>
      <c r="I527" t="s">
        <v>8246</v>
      </c>
      <c r="J527" s="15">
        <v>1410601041</v>
      </c>
      <c r="K527" s="15">
        <v>1406713041</v>
      </c>
      <c r="L527" t="b">
        <v>0</v>
      </c>
      <c r="M527">
        <v>12</v>
      </c>
      <c r="N527" t="b">
        <v>1</v>
      </c>
      <c r="O527" t="s">
        <v>8271</v>
      </c>
      <c r="P527" s="5">
        <f t="shared" si="40"/>
        <v>1</v>
      </c>
      <c r="Q527" s="5" t="str">
        <f t="shared" si="41"/>
        <v>Funded</v>
      </c>
      <c r="R527" s="7">
        <f t="shared" si="42"/>
        <v>1000</v>
      </c>
      <c r="S527" t="s">
        <v>8316</v>
      </c>
      <c r="T527" t="s">
        <v>8317</v>
      </c>
      <c r="U527" s="17">
        <f t="shared" si="43"/>
        <v>41895.192604166667</v>
      </c>
      <c r="V527" s="17">
        <f t="shared" si="44"/>
        <v>41850.192604166667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tr">
        <f>VLOOKUP(G528,'Country Codes'!C:D,2,FALSE)</f>
        <v>United Kingdom</v>
      </c>
      <c r="I528" t="s">
        <v>8247</v>
      </c>
      <c r="J528" s="15">
        <v>1438966800</v>
      </c>
      <c r="K528" s="15">
        <v>1436278344</v>
      </c>
      <c r="L528" t="b">
        <v>0</v>
      </c>
      <c r="M528">
        <v>23</v>
      </c>
      <c r="N528" t="b">
        <v>1</v>
      </c>
      <c r="O528" t="s">
        <v>8271</v>
      </c>
      <c r="P528" s="5">
        <f t="shared" si="40"/>
        <v>1.1399999999999999</v>
      </c>
      <c r="Q528" s="5" t="str">
        <f t="shared" si="41"/>
        <v>Funded</v>
      </c>
      <c r="R528" s="7">
        <f t="shared" si="42"/>
        <v>74.347826086956516</v>
      </c>
      <c r="S528" t="s">
        <v>8316</v>
      </c>
      <c r="T528" t="s">
        <v>8317</v>
      </c>
      <c r="U528" s="17">
        <f t="shared" si="43"/>
        <v>42223.499999999993</v>
      </c>
      <c r="V528" s="17">
        <f t="shared" si="44"/>
        <v>42192.383611111109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tr">
        <f>VLOOKUP(G529,'Country Codes'!C:D,2,FALSE)</f>
        <v>United States</v>
      </c>
      <c r="I529" t="s">
        <v>8246</v>
      </c>
      <c r="J529" s="15">
        <v>1487347500</v>
      </c>
      <c r="K529" s="15">
        <v>1484715366</v>
      </c>
      <c r="L529" t="b">
        <v>0</v>
      </c>
      <c r="M529">
        <v>158</v>
      </c>
      <c r="N529" t="b">
        <v>1</v>
      </c>
      <c r="O529" t="s">
        <v>8271</v>
      </c>
      <c r="P529" s="5">
        <f t="shared" si="40"/>
        <v>1.0085</v>
      </c>
      <c r="Q529" s="5" t="str">
        <f t="shared" si="41"/>
        <v>Funded</v>
      </c>
      <c r="R529" s="7">
        <f t="shared" si="42"/>
        <v>63.829113924050631</v>
      </c>
      <c r="S529" t="s">
        <v>8316</v>
      </c>
      <c r="T529" t="s">
        <v>8317</v>
      </c>
      <c r="U529" s="17">
        <f t="shared" si="43"/>
        <v>42783.461805555555</v>
      </c>
      <c r="V529" s="17">
        <f t="shared" si="44"/>
        <v>42752.997291666667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tr">
        <f>VLOOKUP(G530,'Country Codes'!C:D,2,FALSE)</f>
        <v>United States</v>
      </c>
      <c r="I530" t="s">
        <v>8246</v>
      </c>
      <c r="J530" s="15">
        <v>1434921600</v>
      </c>
      <c r="K530" s="15">
        <v>1433109907</v>
      </c>
      <c r="L530" t="b">
        <v>0</v>
      </c>
      <c r="M530">
        <v>30</v>
      </c>
      <c r="N530" t="b">
        <v>1</v>
      </c>
      <c r="O530" t="s">
        <v>8271</v>
      </c>
      <c r="P530" s="5">
        <f t="shared" si="40"/>
        <v>1.1565217391304348</v>
      </c>
      <c r="Q530" s="5" t="str">
        <f t="shared" si="41"/>
        <v>Funded</v>
      </c>
      <c r="R530" s="7">
        <f t="shared" si="42"/>
        <v>44.333333333333336</v>
      </c>
      <c r="S530" t="s">
        <v>8316</v>
      </c>
      <c r="T530" t="s">
        <v>8317</v>
      </c>
      <c r="U530" s="17">
        <f t="shared" si="43"/>
        <v>42176.680555555555</v>
      </c>
      <c r="V530" s="17">
        <f t="shared" si="44"/>
        <v>42155.71188657407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tr">
        <f>VLOOKUP(G531,'Country Codes'!C:D,2,FALSE)</f>
        <v>Canada</v>
      </c>
      <c r="I531" t="s">
        <v>8251</v>
      </c>
      <c r="J531" s="15">
        <v>1484110800</v>
      </c>
      <c r="K531" s="15">
        <v>1482281094</v>
      </c>
      <c r="L531" t="b">
        <v>0</v>
      </c>
      <c r="M531">
        <v>18</v>
      </c>
      <c r="N531" t="b">
        <v>1</v>
      </c>
      <c r="O531" t="s">
        <v>8271</v>
      </c>
      <c r="P531" s="5">
        <f t="shared" si="40"/>
        <v>1.3041666666666667</v>
      </c>
      <c r="Q531" s="5" t="str">
        <f t="shared" si="41"/>
        <v>Funded</v>
      </c>
      <c r="R531" s="7">
        <f t="shared" si="42"/>
        <v>86.944444444444443</v>
      </c>
      <c r="S531" t="s">
        <v>8316</v>
      </c>
      <c r="T531" t="s">
        <v>8317</v>
      </c>
      <c r="U531" s="17">
        <f t="shared" si="43"/>
        <v>42745.999999999993</v>
      </c>
      <c r="V531" s="17">
        <f t="shared" si="44"/>
        <v>42724.822847222218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tr">
        <f>VLOOKUP(G532,'Country Codes'!C:D,2,FALSE)</f>
        <v>United States</v>
      </c>
      <c r="I532" t="s">
        <v>8246</v>
      </c>
      <c r="J532" s="15">
        <v>1435111200</v>
      </c>
      <c r="K532" s="15">
        <v>1433254268</v>
      </c>
      <c r="L532" t="b">
        <v>0</v>
      </c>
      <c r="M532">
        <v>29</v>
      </c>
      <c r="N532" t="b">
        <v>1</v>
      </c>
      <c r="O532" t="s">
        <v>8271</v>
      </c>
      <c r="P532" s="5">
        <f t="shared" si="40"/>
        <v>1.0778267254038179</v>
      </c>
      <c r="Q532" s="5" t="str">
        <f t="shared" si="41"/>
        <v>Funded</v>
      </c>
      <c r="R532" s="7">
        <f t="shared" si="42"/>
        <v>126.55172413793103</v>
      </c>
      <c r="S532" t="s">
        <v>8316</v>
      </c>
      <c r="T532" t="s">
        <v>8317</v>
      </c>
      <c r="U532" s="17">
        <f t="shared" si="43"/>
        <v>42178.874999999993</v>
      </c>
      <c r="V532" s="17">
        <f t="shared" si="44"/>
        <v>42157.382731481477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tr">
        <f>VLOOKUP(G533,'Country Codes'!C:D,2,FALSE)</f>
        <v>United States</v>
      </c>
      <c r="I533" t="s">
        <v>8246</v>
      </c>
      <c r="J533" s="15">
        <v>1481957940</v>
      </c>
      <c r="K533" s="15">
        <v>1478050429</v>
      </c>
      <c r="L533" t="b">
        <v>0</v>
      </c>
      <c r="M533">
        <v>31</v>
      </c>
      <c r="N533" t="b">
        <v>1</v>
      </c>
      <c r="O533" t="s">
        <v>8271</v>
      </c>
      <c r="P533" s="5">
        <f t="shared" si="40"/>
        <v>1</v>
      </c>
      <c r="Q533" s="5" t="str">
        <f t="shared" si="41"/>
        <v>Funded</v>
      </c>
      <c r="R533" s="7">
        <f t="shared" si="42"/>
        <v>129.03225806451613</v>
      </c>
      <c r="S533" t="s">
        <v>8316</v>
      </c>
      <c r="T533" t="s">
        <v>8317</v>
      </c>
      <c r="U533" s="17">
        <f t="shared" si="43"/>
        <v>42721.082638888889</v>
      </c>
      <c r="V533" s="17">
        <f t="shared" si="44"/>
        <v>42675.856817129628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tr">
        <f>VLOOKUP(G534,'Country Codes'!C:D,2,FALSE)</f>
        <v>United States</v>
      </c>
      <c r="I534" t="s">
        <v>8246</v>
      </c>
      <c r="J534" s="15">
        <v>1463098208</v>
      </c>
      <c r="K534" s="15">
        <v>1460506208</v>
      </c>
      <c r="L534" t="b">
        <v>0</v>
      </c>
      <c r="M534">
        <v>173</v>
      </c>
      <c r="N534" t="b">
        <v>1</v>
      </c>
      <c r="O534" t="s">
        <v>8271</v>
      </c>
      <c r="P534" s="5">
        <f t="shared" si="40"/>
        <v>1.2324999999999999</v>
      </c>
      <c r="Q534" s="5" t="str">
        <f t="shared" si="41"/>
        <v>Funded</v>
      </c>
      <c r="R534" s="7">
        <f t="shared" si="42"/>
        <v>71.242774566473983</v>
      </c>
      <c r="S534" t="s">
        <v>8316</v>
      </c>
      <c r="T534" t="s">
        <v>8317</v>
      </c>
      <c r="U534" s="17">
        <f t="shared" si="43"/>
        <v>42502.798703703702</v>
      </c>
      <c r="V534" s="17">
        <f t="shared" si="44"/>
        <v>42472.798703703702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tr">
        <f>VLOOKUP(G535,'Country Codes'!C:D,2,FALSE)</f>
        <v>United Kingdom</v>
      </c>
      <c r="I535" t="s">
        <v>8247</v>
      </c>
      <c r="J535" s="15">
        <v>1463394365</v>
      </c>
      <c r="K535" s="15">
        <v>1461320765</v>
      </c>
      <c r="L535" t="b">
        <v>0</v>
      </c>
      <c r="M535">
        <v>17</v>
      </c>
      <c r="N535" t="b">
        <v>1</v>
      </c>
      <c r="O535" t="s">
        <v>8271</v>
      </c>
      <c r="P535" s="5">
        <f t="shared" si="40"/>
        <v>1.002</v>
      </c>
      <c r="Q535" s="5" t="str">
        <f t="shared" si="41"/>
        <v>Funded</v>
      </c>
      <c r="R535" s="7">
        <f t="shared" si="42"/>
        <v>117.88235294117646</v>
      </c>
      <c r="S535" t="s">
        <v>8316</v>
      </c>
      <c r="T535" t="s">
        <v>8317</v>
      </c>
      <c r="U535" s="17">
        <f t="shared" si="43"/>
        <v>42506.226446759254</v>
      </c>
      <c r="V535" s="17">
        <f t="shared" si="44"/>
        <v>42482.226446759254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tr">
        <f>VLOOKUP(G536,'Country Codes'!C:D,2,FALSE)</f>
        <v>Norway</v>
      </c>
      <c r="I536" t="s">
        <v>8254</v>
      </c>
      <c r="J536" s="15">
        <v>1446418800</v>
      </c>
      <c r="K536" s="15">
        <v>1443036470</v>
      </c>
      <c r="L536" t="b">
        <v>0</v>
      </c>
      <c r="M536">
        <v>48</v>
      </c>
      <c r="N536" t="b">
        <v>1</v>
      </c>
      <c r="O536" t="s">
        <v>8271</v>
      </c>
      <c r="P536" s="5">
        <f t="shared" si="40"/>
        <v>1.0466666666666666</v>
      </c>
      <c r="Q536" s="5" t="str">
        <f t="shared" si="41"/>
        <v>Funded</v>
      </c>
      <c r="R536" s="7">
        <f t="shared" si="42"/>
        <v>327.08333333333331</v>
      </c>
      <c r="S536" t="s">
        <v>8316</v>
      </c>
      <c r="T536" t="s">
        <v>8317</v>
      </c>
      <c r="U536" s="17">
        <f t="shared" si="43"/>
        <v>42309.749999999993</v>
      </c>
      <c r="V536" s="17">
        <f t="shared" si="44"/>
        <v>42270.602662037032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tr">
        <f>VLOOKUP(G537,'Country Codes'!C:D,2,FALSE)</f>
        <v>United Kingdom</v>
      </c>
      <c r="I537" t="s">
        <v>8247</v>
      </c>
      <c r="J537" s="15">
        <v>1483707905</v>
      </c>
      <c r="K537" s="15">
        <v>1481115905</v>
      </c>
      <c r="L537" t="b">
        <v>0</v>
      </c>
      <c r="M537">
        <v>59</v>
      </c>
      <c r="N537" t="b">
        <v>1</v>
      </c>
      <c r="O537" t="s">
        <v>8271</v>
      </c>
      <c r="P537" s="5">
        <f t="shared" si="40"/>
        <v>1.0249999999999999</v>
      </c>
      <c r="Q537" s="5" t="str">
        <f t="shared" si="41"/>
        <v>Funded</v>
      </c>
      <c r="R537" s="7">
        <f t="shared" si="42"/>
        <v>34.745762711864408</v>
      </c>
      <c r="S537" t="s">
        <v>8316</v>
      </c>
      <c r="T537" t="s">
        <v>8317</v>
      </c>
      <c r="U537" s="17">
        <f t="shared" si="43"/>
        <v>42741.336863425917</v>
      </c>
      <c r="V537" s="17">
        <f t="shared" si="44"/>
        <v>42711.336863425917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tr">
        <f>VLOOKUP(G538,'Country Codes'!C:D,2,FALSE)</f>
        <v>United Kingdom</v>
      </c>
      <c r="I538" t="s">
        <v>8247</v>
      </c>
      <c r="J538" s="15">
        <v>1438624800</v>
      </c>
      <c r="K538" s="15">
        <v>1435133807</v>
      </c>
      <c r="L538" t="b">
        <v>0</v>
      </c>
      <c r="M538">
        <v>39</v>
      </c>
      <c r="N538" t="b">
        <v>1</v>
      </c>
      <c r="O538" t="s">
        <v>8271</v>
      </c>
      <c r="P538" s="5">
        <f t="shared" si="40"/>
        <v>1.1825757575757576</v>
      </c>
      <c r="Q538" s="5" t="str">
        <f t="shared" si="41"/>
        <v>Funded</v>
      </c>
      <c r="R538" s="7">
        <f t="shared" si="42"/>
        <v>100.06410256410257</v>
      </c>
      <c r="S538" t="s">
        <v>8316</v>
      </c>
      <c r="T538" t="s">
        <v>8317</v>
      </c>
      <c r="U538" s="17">
        <f t="shared" si="43"/>
        <v>42219.541666666664</v>
      </c>
      <c r="V538" s="17">
        <f t="shared" si="44"/>
        <v>42179.136655092596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tr">
        <f>VLOOKUP(G539,'Country Codes'!C:D,2,FALSE)</f>
        <v>United States</v>
      </c>
      <c r="I539" t="s">
        <v>8246</v>
      </c>
      <c r="J539" s="15">
        <v>1446665191</v>
      </c>
      <c r="K539" s="15">
        <v>1444069591</v>
      </c>
      <c r="L539" t="b">
        <v>0</v>
      </c>
      <c r="M539">
        <v>59</v>
      </c>
      <c r="N539" t="b">
        <v>1</v>
      </c>
      <c r="O539" t="s">
        <v>8271</v>
      </c>
      <c r="P539" s="5">
        <f t="shared" si="40"/>
        <v>1.2050000000000001</v>
      </c>
      <c r="Q539" s="5" t="str">
        <f t="shared" si="41"/>
        <v>Funded</v>
      </c>
      <c r="R539" s="7">
        <f t="shared" si="42"/>
        <v>40.847457627118644</v>
      </c>
      <c r="S539" t="s">
        <v>8316</v>
      </c>
      <c r="T539" t="s">
        <v>8317</v>
      </c>
      <c r="U539" s="17">
        <f t="shared" si="43"/>
        <v>42312.601747685178</v>
      </c>
      <c r="V539" s="17">
        <f t="shared" si="44"/>
        <v>42282.560081018521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tr">
        <f>VLOOKUP(G540,'Country Codes'!C:D,2,FALSE)</f>
        <v>United States</v>
      </c>
      <c r="I540" t="s">
        <v>8246</v>
      </c>
      <c r="J540" s="15">
        <v>1463166263</v>
      </c>
      <c r="K540" s="15">
        <v>1460574263</v>
      </c>
      <c r="L540" t="b">
        <v>0</v>
      </c>
      <c r="M540">
        <v>60</v>
      </c>
      <c r="N540" t="b">
        <v>1</v>
      </c>
      <c r="O540" t="s">
        <v>8271</v>
      </c>
      <c r="P540" s="5">
        <f t="shared" si="40"/>
        <v>3.0242</v>
      </c>
      <c r="Q540" s="5" t="str">
        <f t="shared" si="41"/>
        <v>Funded</v>
      </c>
      <c r="R540" s="7">
        <f t="shared" si="42"/>
        <v>252.01666666666668</v>
      </c>
      <c r="S540" t="s">
        <v>8316</v>
      </c>
      <c r="T540" t="s">
        <v>8317</v>
      </c>
      <c r="U540" s="17">
        <f t="shared" si="43"/>
        <v>42503.586377314808</v>
      </c>
      <c r="V540" s="17">
        <f t="shared" si="44"/>
        <v>42473.586377314808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tr">
        <f>VLOOKUP(G541,'Country Codes'!C:D,2,FALSE)</f>
        <v>United Kingdom</v>
      </c>
      <c r="I541" t="s">
        <v>8247</v>
      </c>
      <c r="J541" s="15">
        <v>1467681107</v>
      </c>
      <c r="K541" s="15">
        <v>1465866707</v>
      </c>
      <c r="L541" t="b">
        <v>0</v>
      </c>
      <c r="M541">
        <v>20</v>
      </c>
      <c r="N541" t="b">
        <v>1</v>
      </c>
      <c r="O541" t="s">
        <v>8271</v>
      </c>
      <c r="P541" s="5">
        <f t="shared" si="40"/>
        <v>1.00644</v>
      </c>
      <c r="Q541" s="5" t="str">
        <f t="shared" si="41"/>
        <v>Funded</v>
      </c>
      <c r="R541" s="7">
        <f t="shared" si="42"/>
        <v>25.161000000000001</v>
      </c>
      <c r="S541" t="s">
        <v>8316</v>
      </c>
      <c r="T541" t="s">
        <v>8317</v>
      </c>
      <c r="U541" s="17">
        <f t="shared" si="43"/>
        <v>42555.841516203705</v>
      </c>
      <c r="V541" s="17">
        <f t="shared" si="44"/>
        <v>42534.841516203705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tr">
        <f>VLOOKUP(G542,'Country Codes'!C:D,2,FALSE)</f>
        <v>United States</v>
      </c>
      <c r="I542" t="s">
        <v>8246</v>
      </c>
      <c r="J542" s="15">
        <v>1423078606</v>
      </c>
      <c r="K542" s="15">
        <v>1420486606</v>
      </c>
      <c r="L542" t="b">
        <v>0</v>
      </c>
      <c r="M542">
        <v>1</v>
      </c>
      <c r="N542" t="b">
        <v>0</v>
      </c>
      <c r="O542" t="s">
        <v>8272</v>
      </c>
      <c r="P542" s="5">
        <f t="shared" si="40"/>
        <v>6.666666666666667E-5</v>
      </c>
      <c r="Q542" s="5" t="str">
        <f t="shared" si="41"/>
        <v>Not Funded</v>
      </c>
      <c r="R542" s="7">
        <f t="shared" si="42"/>
        <v>1</v>
      </c>
      <c r="S542" t="s">
        <v>8318</v>
      </c>
      <c r="T542" t="s">
        <v>8319</v>
      </c>
      <c r="U542" s="17">
        <f t="shared" si="43"/>
        <v>42039.608865740738</v>
      </c>
      <c r="V542" s="17">
        <f t="shared" si="44"/>
        <v>42009.608865740738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tr">
        <f>VLOOKUP(G543,'Country Codes'!C:D,2,FALSE)</f>
        <v>United States</v>
      </c>
      <c r="I543" t="s">
        <v>8246</v>
      </c>
      <c r="J543" s="15">
        <v>1446080834</v>
      </c>
      <c r="K543" s="15">
        <v>1443488834</v>
      </c>
      <c r="L543" t="b">
        <v>0</v>
      </c>
      <c r="M543">
        <v>1</v>
      </c>
      <c r="N543" t="b">
        <v>0</v>
      </c>
      <c r="O543" t="s">
        <v>8272</v>
      </c>
      <c r="P543" s="5">
        <f t="shared" si="40"/>
        <v>5.5555555555555558E-3</v>
      </c>
      <c r="Q543" s="5" t="str">
        <f t="shared" si="41"/>
        <v>Not Funded</v>
      </c>
      <c r="R543" s="7">
        <f t="shared" si="42"/>
        <v>25</v>
      </c>
      <c r="S543" t="s">
        <v>8318</v>
      </c>
      <c r="T543" t="s">
        <v>8319</v>
      </c>
      <c r="U543" s="17">
        <f t="shared" si="43"/>
        <v>42305.838356481479</v>
      </c>
      <c r="V543" s="17">
        <f t="shared" si="44"/>
        <v>42275.838356481479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tr">
        <f>VLOOKUP(G544,'Country Codes'!C:D,2,FALSE)</f>
        <v>United States</v>
      </c>
      <c r="I544" t="s">
        <v>8246</v>
      </c>
      <c r="J544" s="15">
        <v>1462293716</v>
      </c>
      <c r="K544" s="15">
        <v>1457113316</v>
      </c>
      <c r="L544" t="b">
        <v>0</v>
      </c>
      <c r="M544">
        <v>1</v>
      </c>
      <c r="N544" t="b">
        <v>0</v>
      </c>
      <c r="O544" t="s">
        <v>8272</v>
      </c>
      <c r="P544" s="5">
        <f t="shared" si="40"/>
        <v>3.9999999999999998E-6</v>
      </c>
      <c r="Q544" s="5" t="str">
        <f t="shared" si="41"/>
        <v>Not Funded</v>
      </c>
      <c r="R544" s="7">
        <f t="shared" si="42"/>
        <v>1</v>
      </c>
      <c r="S544" t="s">
        <v>8318</v>
      </c>
      <c r="T544" t="s">
        <v>8319</v>
      </c>
      <c r="U544" s="17">
        <f t="shared" si="43"/>
        <v>42493.487453703703</v>
      </c>
      <c r="V544" s="17">
        <f t="shared" si="44"/>
        <v>42433.529120370367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tr">
        <f>VLOOKUP(G545,'Country Codes'!C:D,2,FALSE)</f>
        <v>Australia</v>
      </c>
      <c r="I545" t="s">
        <v>8248</v>
      </c>
      <c r="J545" s="15">
        <v>1414807962</v>
      </c>
      <c r="K545" s="15">
        <v>1412215962</v>
      </c>
      <c r="L545" t="b">
        <v>0</v>
      </c>
      <c r="M545">
        <v>2</v>
      </c>
      <c r="N545" t="b">
        <v>0</v>
      </c>
      <c r="O545" t="s">
        <v>8272</v>
      </c>
      <c r="P545" s="5">
        <f t="shared" si="40"/>
        <v>3.1818181818181819E-3</v>
      </c>
      <c r="Q545" s="5" t="str">
        <f t="shared" si="41"/>
        <v>Not Funded</v>
      </c>
      <c r="R545" s="7">
        <f t="shared" si="42"/>
        <v>35</v>
      </c>
      <c r="S545" t="s">
        <v>8318</v>
      </c>
      <c r="T545" t="s">
        <v>8319</v>
      </c>
      <c r="U545" s="17">
        <f t="shared" si="43"/>
        <v>41943.88381944444</v>
      </c>
      <c r="V545" s="17">
        <f t="shared" si="44"/>
        <v>41913.88381944444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tr">
        <f>VLOOKUP(G546,'Country Codes'!C:D,2,FALSE)</f>
        <v>United States</v>
      </c>
      <c r="I546" t="s">
        <v>8246</v>
      </c>
      <c r="J546" s="15">
        <v>1467647160</v>
      </c>
      <c r="K546" s="15">
        <v>1465055160</v>
      </c>
      <c r="L546" t="b">
        <v>0</v>
      </c>
      <c r="M546">
        <v>2</v>
      </c>
      <c r="N546" t="b">
        <v>0</v>
      </c>
      <c r="O546" t="s">
        <v>8272</v>
      </c>
      <c r="P546" s="5">
        <f t="shared" si="40"/>
        <v>1.2E-2</v>
      </c>
      <c r="Q546" s="5" t="str">
        <f t="shared" si="41"/>
        <v>Not Funded</v>
      </c>
      <c r="R546" s="7">
        <f t="shared" si="42"/>
        <v>3</v>
      </c>
      <c r="S546" t="s">
        <v>8318</v>
      </c>
      <c r="T546" t="s">
        <v>8319</v>
      </c>
      <c r="U546" s="17">
        <f t="shared" si="43"/>
        <v>42555.448611111111</v>
      </c>
      <c r="V546" s="17">
        <f t="shared" si="44"/>
        <v>42525.448611111111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tr">
        <f>VLOOKUP(G547,'Country Codes'!C:D,2,FALSE)</f>
        <v>France</v>
      </c>
      <c r="I547" t="s">
        <v>8249</v>
      </c>
      <c r="J547" s="15">
        <v>1447600389</v>
      </c>
      <c r="K547" s="15">
        <v>1444140789</v>
      </c>
      <c r="L547" t="b">
        <v>0</v>
      </c>
      <c r="M547">
        <v>34</v>
      </c>
      <c r="N547" t="b">
        <v>0</v>
      </c>
      <c r="O547" t="s">
        <v>8272</v>
      </c>
      <c r="P547" s="5">
        <f t="shared" si="40"/>
        <v>0.27383999999999997</v>
      </c>
      <c r="Q547" s="5" t="str">
        <f t="shared" si="41"/>
        <v>Not Funded</v>
      </c>
      <c r="R547" s="7">
        <f t="shared" si="42"/>
        <v>402.70588235294116</v>
      </c>
      <c r="S547" t="s">
        <v>8318</v>
      </c>
      <c r="T547" t="s">
        <v>8319</v>
      </c>
      <c r="U547" s="17">
        <f t="shared" si="43"/>
        <v>42323.425798611112</v>
      </c>
      <c r="V547" s="17">
        <f t="shared" si="44"/>
        <v>42283.38413194444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tr">
        <f>VLOOKUP(G548,'Country Codes'!C:D,2,FALSE)</f>
        <v>United States</v>
      </c>
      <c r="I548" t="s">
        <v>8246</v>
      </c>
      <c r="J548" s="15">
        <v>1445097715</v>
      </c>
      <c r="K548" s="15">
        <v>1441209715</v>
      </c>
      <c r="L548" t="b">
        <v>0</v>
      </c>
      <c r="M548">
        <v>2</v>
      </c>
      <c r="N548" t="b">
        <v>0</v>
      </c>
      <c r="O548" t="s">
        <v>8272</v>
      </c>
      <c r="P548" s="5">
        <f t="shared" si="40"/>
        <v>8.6666666666666663E-4</v>
      </c>
      <c r="Q548" s="5" t="str">
        <f t="shared" si="41"/>
        <v>Not Funded</v>
      </c>
      <c r="R548" s="7">
        <f t="shared" si="42"/>
        <v>26</v>
      </c>
      <c r="S548" t="s">
        <v>8318</v>
      </c>
      <c r="T548" t="s">
        <v>8319</v>
      </c>
      <c r="U548" s="17">
        <f t="shared" si="43"/>
        <v>42294.459664351853</v>
      </c>
      <c r="V548" s="17">
        <f t="shared" si="44"/>
        <v>42249.459664351853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tr">
        <f>VLOOKUP(G549,'Country Codes'!C:D,2,FALSE)</f>
        <v>United Kingdom</v>
      </c>
      <c r="I549" t="s">
        <v>8247</v>
      </c>
      <c r="J549" s="15">
        <v>1455122564</v>
      </c>
      <c r="K549" s="15">
        <v>1452530564</v>
      </c>
      <c r="L549" t="b">
        <v>0</v>
      </c>
      <c r="M549">
        <v>0</v>
      </c>
      <c r="N549" t="b">
        <v>0</v>
      </c>
      <c r="O549" t="s">
        <v>8272</v>
      </c>
      <c r="P549" s="5">
        <f t="shared" si="40"/>
        <v>0</v>
      </c>
      <c r="Q549" s="5" t="str">
        <f t="shared" si="41"/>
        <v>Not Funded</v>
      </c>
      <c r="R549" s="7" t="e">
        <f t="shared" si="42"/>
        <v>#DIV/0!</v>
      </c>
      <c r="S549" t="s">
        <v>8318</v>
      </c>
      <c r="T549" t="s">
        <v>8319</v>
      </c>
      <c r="U549" s="17">
        <f t="shared" si="43"/>
        <v>42410.488009259258</v>
      </c>
      <c r="V549" s="17">
        <f t="shared" si="44"/>
        <v>42380.488009259258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tr">
        <f>VLOOKUP(G550,'Country Codes'!C:D,2,FALSE)</f>
        <v>United Kingdom</v>
      </c>
      <c r="I550" t="s">
        <v>8247</v>
      </c>
      <c r="J550" s="15">
        <v>1446154848</v>
      </c>
      <c r="K550" s="15">
        <v>1443562848</v>
      </c>
      <c r="L550" t="b">
        <v>0</v>
      </c>
      <c r="M550">
        <v>1</v>
      </c>
      <c r="N550" t="b">
        <v>0</v>
      </c>
      <c r="O550" t="s">
        <v>8272</v>
      </c>
      <c r="P550" s="5">
        <f t="shared" si="40"/>
        <v>8.9999999999999998E-4</v>
      </c>
      <c r="Q550" s="5" t="str">
        <f t="shared" si="41"/>
        <v>Not Funded</v>
      </c>
      <c r="R550" s="7">
        <f t="shared" si="42"/>
        <v>9</v>
      </c>
      <c r="S550" t="s">
        <v>8318</v>
      </c>
      <c r="T550" t="s">
        <v>8319</v>
      </c>
      <c r="U550" s="17">
        <f t="shared" si="43"/>
        <v>42306.695</v>
      </c>
      <c r="V550" s="17">
        <f t="shared" si="44"/>
        <v>42276.695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tr">
        <f>VLOOKUP(G551,'Country Codes'!C:D,2,FALSE)</f>
        <v>United Kingdom</v>
      </c>
      <c r="I551" t="s">
        <v>8247</v>
      </c>
      <c r="J551" s="15">
        <v>1436368622</v>
      </c>
      <c r="K551" s="15">
        <v>1433776622</v>
      </c>
      <c r="L551" t="b">
        <v>0</v>
      </c>
      <c r="M551">
        <v>8</v>
      </c>
      <c r="N551" t="b">
        <v>0</v>
      </c>
      <c r="O551" t="s">
        <v>8272</v>
      </c>
      <c r="P551" s="5">
        <f t="shared" si="40"/>
        <v>2.7199999999999998E-2</v>
      </c>
      <c r="Q551" s="5" t="str">
        <f t="shared" si="41"/>
        <v>Not Funded</v>
      </c>
      <c r="R551" s="7">
        <f t="shared" si="42"/>
        <v>8.5</v>
      </c>
      <c r="S551" t="s">
        <v>8318</v>
      </c>
      <c r="T551" t="s">
        <v>8319</v>
      </c>
      <c r="U551" s="17">
        <f t="shared" si="43"/>
        <v>42193.428495370368</v>
      </c>
      <c r="V551" s="17">
        <f t="shared" si="44"/>
        <v>42163.428495370368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tr">
        <f>VLOOKUP(G552,'Country Codes'!C:D,2,FALSE)</f>
        <v>Canada</v>
      </c>
      <c r="I552" t="s">
        <v>8251</v>
      </c>
      <c r="J552" s="15">
        <v>1485838800</v>
      </c>
      <c r="K552" s="15">
        <v>1484756245</v>
      </c>
      <c r="L552" t="b">
        <v>0</v>
      </c>
      <c r="M552">
        <v>4</v>
      </c>
      <c r="N552" t="b">
        <v>0</v>
      </c>
      <c r="O552" t="s">
        <v>8272</v>
      </c>
      <c r="P552" s="5">
        <f t="shared" si="40"/>
        <v>7.0000000000000001E-3</v>
      </c>
      <c r="Q552" s="5" t="str">
        <f t="shared" si="41"/>
        <v>Not Funded</v>
      </c>
      <c r="R552" s="7">
        <f t="shared" si="42"/>
        <v>8.75</v>
      </c>
      <c r="S552" t="s">
        <v>8318</v>
      </c>
      <c r="T552" t="s">
        <v>8319</v>
      </c>
      <c r="U552" s="17">
        <f t="shared" si="43"/>
        <v>42765.999999999993</v>
      </c>
      <c r="V552" s="17">
        <f t="shared" si="44"/>
        <v>42753.47042824074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tr">
        <f>VLOOKUP(G553,'Country Codes'!C:D,2,FALSE)</f>
        <v>United States</v>
      </c>
      <c r="I553" t="s">
        <v>8246</v>
      </c>
      <c r="J553" s="15">
        <v>1438451580</v>
      </c>
      <c r="K553" s="15">
        <v>1434609424</v>
      </c>
      <c r="L553" t="b">
        <v>0</v>
      </c>
      <c r="M553">
        <v>28</v>
      </c>
      <c r="N553" t="b">
        <v>0</v>
      </c>
      <c r="O553" t="s">
        <v>8272</v>
      </c>
      <c r="P553" s="5">
        <f t="shared" si="40"/>
        <v>5.0413333333333331E-2</v>
      </c>
      <c r="Q553" s="5" t="str">
        <f t="shared" si="41"/>
        <v>Not Funded</v>
      </c>
      <c r="R553" s="7">
        <f t="shared" si="42"/>
        <v>135.03571428571428</v>
      </c>
      <c r="S553" t="s">
        <v>8318</v>
      </c>
      <c r="T553" t="s">
        <v>8319</v>
      </c>
      <c r="U553" s="17">
        <f t="shared" si="43"/>
        <v>42217.536805555552</v>
      </c>
      <c r="V553" s="17">
        <f t="shared" si="44"/>
        <v>42173.067407407405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tr">
        <f>VLOOKUP(G554,'Country Codes'!C:D,2,FALSE)</f>
        <v>Canada</v>
      </c>
      <c r="I554" t="s">
        <v>8251</v>
      </c>
      <c r="J554" s="15">
        <v>1452350896</v>
      </c>
      <c r="K554" s="15">
        <v>1447166896</v>
      </c>
      <c r="L554" t="b">
        <v>0</v>
      </c>
      <c r="M554">
        <v>0</v>
      </c>
      <c r="N554" t="b">
        <v>0</v>
      </c>
      <c r="O554" t="s">
        <v>8272</v>
      </c>
      <c r="P554" s="5">
        <f t="shared" si="40"/>
        <v>0</v>
      </c>
      <c r="Q554" s="5" t="str">
        <f t="shared" si="41"/>
        <v>Not Funded</v>
      </c>
      <c r="R554" s="7" t="e">
        <f t="shared" si="42"/>
        <v>#DIV/0!</v>
      </c>
      <c r="S554" t="s">
        <v>8318</v>
      </c>
      <c r="T554" t="s">
        <v>8319</v>
      </c>
      <c r="U554" s="17">
        <f t="shared" si="43"/>
        <v>42378.408518518518</v>
      </c>
      <c r="V554" s="17">
        <f t="shared" si="44"/>
        <v>42318.408518518518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tr">
        <f>VLOOKUP(G555,'Country Codes'!C:D,2,FALSE)</f>
        <v>United States</v>
      </c>
      <c r="I555" t="s">
        <v>8246</v>
      </c>
      <c r="J555" s="15">
        <v>1415988991</v>
      </c>
      <c r="K555" s="15">
        <v>1413393391</v>
      </c>
      <c r="L555" t="b">
        <v>0</v>
      </c>
      <c r="M555">
        <v>6</v>
      </c>
      <c r="N555" t="b">
        <v>0</v>
      </c>
      <c r="O555" t="s">
        <v>8272</v>
      </c>
      <c r="P555" s="5">
        <f t="shared" si="40"/>
        <v>4.9199999999999999E-3</v>
      </c>
      <c r="Q555" s="5" t="str">
        <f t="shared" si="41"/>
        <v>Not Funded</v>
      </c>
      <c r="R555" s="7">
        <f t="shared" si="42"/>
        <v>20.5</v>
      </c>
      <c r="S555" t="s">
        <v>8318</v>
      </c>
      <c r="T555" t="s">
        <v>8319</v>
      </c>
      <c r="U555" s="17">
        <f t="shared" si="43"/>
        <v>41957.553136574068</v>
      </c>
      <c r="V555" s="17">
        <f t="shared" si="44"/>
        <v>41927.511469907404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tr">
        <f>VLOOKUP(G556,'Country Codes'!C:D,2,FALSE)</f>
        <v>United States</v>
      </c>
      <c r="I556" t="s">
        <v>8246</v>
      </c>
      <c r="J556" s="15">
        <v>1413735972</v>
      </c>
      <c r="K556" s="15">
        <v>1411143972</v>
      </c>
      <c r="L556" t="b">
        <v>0</v>
      </c>
      <c r="M556">
        <v>22</v>
      </c>
      <c r="N556" t="b">
        <v>0</v>
      </c>
      <c r="O556" t="s">
        <v>8272</v>
      </c>
      <c r="P556" s="5">
        <f t="shared" si="40"/>
        <v>0.36589147286821705</v>
      </c>
      <c r="Q556" s="5" t="str">
        <f t="shared" si="41"/>
        <v>Not Funded</v>
      </c>
      <c r="R556" s="7">
        <f t="shared" si="42"/>
        <v>64.36363636363636</v>
      </c>
      <c r="S556" t="s">
        <v>8318</v>
      </c>
      <c r="T556" t="s">
        <v>8319</v>
      </c>
      <c r="U556" s="17">
        <f t="shared" si="43"/>
        <v>41931.476527777777</v>
      </c>
      <c r="V556" s="17">
        <f t="shared" si="44"/>
        <v>41901.476527777777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tr">
        <f>VLOOKUP(G557,'Country Codes'!C:D,2,FALSE)</f>
        <v>United Kingdom</v>
      </c>
      <c r="I557" t="s">
        <v>8247</v>
      </c>
      <c r="J557" s="15">
        <v>1465720143</v>
      </c>
      <c r="K557" s="15">
        <v>1463128143</v>
      </c>
      <c r="L557" t="b">
        <v>0</v>
      </c>
      <c r="M557">
        <v>0</v>
      </c>
      <c r="N557" t="b">
        <v>0</v>
      </c>
      <c r="O557" t="s">
        <v>8272</v>
      </c>
      <c r="P557" s="5">
        <f t="shared" si="40"/>
        <v>0</v>
      </c>
      <c r="Q557" s="5" t="str">
        <f t="shared" si="41"/>
        <v>Not Funded</v>
      </c>
      <c r="R557" s="7" t="e">
        <f t="shared" si="42"/>
        <v>#DIV/0!</v>
      </c>
      <c r="S557" t="s">
        <v>8318</v>
      </c>
      <c r="T557" t="s">
        <v>8319</v>
      </c>
      <c r="U557" s="17">
        <f t="shared" si="43"/>
        <v>42533.145173611112</v>
      </c>
      <c r="V557" s="17">
        <f t="shared" si="44"/>
        <v>42503.145173611112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tr">
        <f>VLOOKUP(G558,'Country Codes'!C:D,2,FALSE)</f>
        <v>United States</v>
      </c>
      <c r="I558" t="s">
        <v>8246</v>
      </c>
      <c r="J558" s="15">
        <v>1452112717</v>
      </c>
      <c r="K558" s="15">
        <v>1449520717</v>
      </c>
      <c r="L558" t="b">
        <v>0</v>
      </c>
      <c r="M558">
        <v>1</v>
      </c>
      <c r="N558" t="b">
        <v>0</v>
      </c>
      <c r="O558" t="s">
        <v>8272</v>
      </c>
      <c r="P558" s="5">
        <f t="shared" si="40"/>
        <v>2.5000000000000001E-2</v>
      </c>
      <c r="Q558" s="5" t="str">
        <f t="shared" si="41"/>
        <v>Not Funded</v>
      </c>
      <c r="R558" s="7">
        <f t="shared" si="42"/>
        <v>200</v>
      </c>
      <c r="S558" t="s">
        <v>8318</v>
      </c>
      <c r="T558" t="s">
        <v>8319</v>
      </c>
      <c r="U558" s="17">
        <f t="shared" si="43"/>
        <v>42375.651817129627</v>
      </c>
      <c r="V558" s="17">
        <f t="shared" si="44"/>
        <v>42345.651817129627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tr">
        <f>VLOOKUP(G559,'Country Codes'!C:D,2,FALSE)</f>
        <v>Germany</v>
      </c>
      <c r="I559" t="s">
        <v>8249</v>
      </c>
      <c r="J559" s="15">
        <v>1480721803</v>
      </c>
      <c r="K559" s="15">
        <v>1478126203</v>
      </c>
      <c r="L559" t="b">
        <v>0</v>
      </c>
      <c r="M559">
        <v>20</v>
      </c>
      <c r="N559" t="b">
        <v>0</v>
      </c>
      <c r="O559" t="s">
        <v>8272</v>
      </c>
      <c r="P559" s="5">
        <f t="shared" si="40"/>
        <v>9.1066666666666674E-3</v>
      </c>
      <c r="Q559" s="5" t="str">
        <f t="shared" si="41"/>
        <v>Not Funded</v>
      </c>
      <c r="R559" s="7">
        <f t="shared" si="42"/>
        <v>68.3</v>
      </c>
      <c r="S559" t="s">
        <v>8318</v>
      </c>
      <c r="T559" t="s">
        <v>8319</v>
      </c>
      <c r="U559" s="17">
        <f t="shared" si="43"/>
        <v>42706.775497685179</v>
      </c>
      <c r="V559" s="17">
        <f t="shared" si="44"/>
        <v>42676.733831018515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tr">
        <f>VLOOKUP(G560,'Country Codes'!C:D,2,FALSE)</f>
        <v>United States</v>
      </c>
      <c r="I560" t="s">
        <v>8246</v>
      </c>
      <c r="J560" s="15">
        <v>1427227905</v>
      </c>
      <c r="K560" s="15">
        <v>1424639505</v>
      </c>
      <c r="L560" t="b">
        <v>0</v>
      </c>
      <c r="M560">
        <v>0</v>
      </c>
      <c r="N560" t="b">
        <v>0</v>
      </c>
      <c r="O560" t="s">
        <v>8272</v>
      </c>
      <c r="P560" s="5">
        <f t="shared" si="40"/>
        <v>0</v>
      </c>
      <c r="Q560" s="5" t="str">
        <f t="shared" si="41"/>
        <v>Not Funded</v>
      </c>
      <c r="R560" s="7" t="e">
        <f t="shared" si="42"/>
        <v>#DIV/0!</v>
      </c>
      <c r="S560" t="s">
        <v>8318</v>
      </c>
      <c r="T560" t="s">
        <v>8319</v>
      </c>
      <c r="U560" s="17">
        <f t="shared" si="43"/>
        <v>42087.633159722223</v>
      </c>
      <c r="V560" s="17">
        <f t="shared" si="44"/>
        <v>42057.674826388888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tr">
        <f>VLOOKUP(G561,'Country Codes'!C:D,2,FALSE)</f>
        <v>United States</v>
      </c>
      <c r="I561" t="s">
        <v>8246</v>
      </c>
      <c r="J561" s="15">
        <v>1449989260</v>
      </c>
      <c r="K561" s="15">
        <v>1447397260</v>
      </c>
      <c r="L561" t="b">
        <v>0</v>
      </c>
      <c r="M561">
        <v>1</v>
      </c>
      <c r="N561" t="b">
        <v>0</v>
      </c>
      <c r="O561" t="s">
        <v>8272</v>
      </c>
      <c r="P561" s="5">
        <f t="shared" si="40"/>
        <v>2.0833333333333335E-4</v>
      </c>
      <c r="Q561" s="5" t="str">
        <f t="shared" si="41"/>
        <v>Not Funded</v>
      </c>
      <c r="R561" s="7">
        <f t="shared" si="42"/>
        <v>50</v>
      </c>
      <c r="S561" t="s">
        <v>8318</v>
      </c>
      <c r="T561" t="s">
        <v>8319</v>
      </c>
      <c r="U561" s="17">
        <f t="shared" si="43"/>
        <v>42351.074768518512</v>
      </c>
      <c r="V561" s="17">
        <f t="shared" si="44"/>
        <v>42321.074768518512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tr">
        <f>VLOOKUP(G562,'Country Codes'!C:D,2,FALSE)</f>
        <v>Canada</v>
      </c>
      <c r="I562" t="s">
        <v>8251</v>
      </c>
      <c r="J562" s="15">
        <v>1418841045</v>
      </c>
      <c r="K562" s="15">
        <v>1416249045</v>
      </c>
      <c r="L562" t="b">
        <v>0</v>
      </c>
      <c r="M562">
        <v>3</v>
      </c>
      <c r="N562" t="b">
        <v>0</v>
      </c>
      <c r="O562" t="s">
        <v>8272</v>
      </c>
      <c r="P562" s="5">
        <f t="shared" si="40"/>
        <v>1.2E-4</v>
      </c>
      <c r="Q562" s="5" t="str">
        <f t="shared" si="41"/>
        <v>Not Funded</v>
      </c>
      <c r="R562" s="7">
        <f t="shared" si="42"/>
        <v>4</v>
      </c>
      <c r="S562" t="s">
        <v>8318</v>
      </c>
      <c r="T562" t="s">
        <v>8319</v>
      </c>
      <c r="U562" s="17">
        <f t="shared" si="43"/>
        <v>41990.563020833331</v>
      </c>
      <c r="V562" s="17">
        <f t="shared" si="44"/>
        <v>41960.563020833331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tr">
        <f>VLOOKUP(G563,'Country Codes'!C:D,2,FALSE)</f>
        <v>United States</v>
      </c>
      <c r="I563" t="s">
        <v>8246</v>
      </c>
      <c r="J563" s="15">
        <v>1445874513</v>
      </c>
      <c r="K563" s="15">
        <v>1442850513</v>
      </c>
      <c r="L563" t="b">
        <v>0</v>
      </c>
      <c r="M563">
        <v>2</v>
      </c>
      <c r="N563" t="b">
        <v>0</v>
      </c>
      <c r="O563" t="s">
        <v>8272</v>
      </c>
      <c r="P563" s="5">
        <f t="shared" si="40"/>
        <v>3.6666666666666666E-3</v>
      </c>
      <c r="Q563" s="5" t="str">
        <f t="shared" si="41"/>
        <v>Not Funded</v>
      </c>
      <c r="R563" s="7">
        <f t="shared" si="42"/>
        <v>27.5</v>
      </c>
      <c r="S563" t="s">
        <v>8318</v>
      </c>
      <c r="T563" t="s">
        <v>8319</v>
      </c>
      <c r="U563" s="17">
        <f t="shared" si="43"/>
        <v>42303.450381944444</v>
      </c>
      <c r="V563" s="17">
        <f t="shared" si="44"/>
        <v>42268.450381944444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tr">
        <f>VLOOKUP(G564,'Country Codes'!C:D,2,FALSE)</f>
        <v>Netherlands</v>
      </c>
      <c r="I564" t="s">
        <v>8249</v>
      </c>
      <c r="J564" s="15">
        <v>1482052815</v>
      </c>
      <c r="K564" s="15">
        <v>1479460815</v>
      </c>
      <c r="L564" t="b">
        <v>0</v>
      </c>
      <c r="M564">
        <v>0</v>
      </c>
      <c r="N564" t="b">
        <v>0</v>
      </c>
      <c r="O564" t="s">
        <v>8272</v>
      </c>
      <c r="P564" s="5">
        <f t="shared" si="40"/>
        <v>0</v>
      </c>
      <c r="Q564" s="5" t="str">
        <f t="shared" si="41"/>
        <v>Not Funded</v>
      </c>
      <c r="R564" s="7" t="e">
        <f t="shared" si="42"/>
        <v>#DIV/0!</v>
      </c>
      <c r="S564" t="s">
        <v>8318</v>
      </c>
      <c r="T564" t="s">
        <v>8319</v>
      </c>
      <c r="U564" s="17">
        <f t="shared" si="43"/>
        <v>42722.18072916667</v>
      </c>
      <c r="V564" s="17">
        <f t="shared" si="44"/>
        <v>42692.18072916667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tr">
        <f>VLOOKUP(G565,'Country Codes'!C:D,2,FALSE)</f>
        <v>Australia</v>
      </c>
      <c r="I565" t="s">
        <v>8248</v>
      </c>
      <c r="J565" s="15">
        <v>1424137247</v>
      </c>
      <c r="K565" s="15">
        <v>1421545247</v>
      </c>
      <c r="L565" t="b">
        <v>0</v>
      </c>
      <c r="M565">
        <v>2</v>
      </c>
      <c r="N565" t="b">
        <v>0</v>
      </c>
      <c r="O565" t="s">
        <v>8272</v>
      </c>
      <c r="P565" s="5">
        <f t="shared" si="40"/>
        <v>9.0666666666666662E-4</v>
      </c>
      <c r="Q565" s="5" t="str">
        <f t="shared" si="41"/>
        <v>Not Funded</v>
      </c>
      <c r="R565" s="7">
        <f t="shared" si="42"/>
        <v>34</v>
      </c>
      <c r="S565" t="s">
        <v>8318</v>
      </c>
      <c r="T565" t="s">
        <v>8319</v>
      </c>
      <c r="U565" s="17">
        <f t="shared" si="43"/>
        <v>42051.861655092587</v>
      </c>
      <c r="V565" s="17">
        <f t="shared" si="44"/>
        <v>42021.861655092587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tr">
        <f>VLOOKUP(G566,'Country Codes'!C:D,2,FALSE)</f>
        <v>France</v>
      </c>
      <c r="I566" t="s">
        <v>8249</v>
      </c>
      <c r="J566" s="15">
        <v>1457822275</v>
      </c>
      <c r="K566" s="15">
        <v>1455230275</v>
      </c>
      <c r="L566" t="b">
        <v>0</v>
      </c>
      <c r="M566">
        <v>1</v>
      </c>
      <c r="N566" t="b">
        <v>0</v>
      </c>
      <c r="O566" t="s">
        <v>8272</v>
      </c>
      <c r="P566" s="5">
        <f t="shared" si="40"/>
        <v>5.5555555555555558E-5</v>
      </c>
      <c r="Q566" s="5" t="str">
        <f t="shared" si="41"/>
        <v>Not Funded</v>
      </c>
      <c r="R566" s="7">
        <f t="shared" si="42"/>
        <v>1</v>
      </c>
      <c r="S566" t="s">
        <v>8318</v>
      </c>
      <c r="T566" t="s">
        <v>8319</v>
      </c>
      <c r="U566" s="17">
        <f t="shared" si="43"/>
        <v>42441.734664351847</v>
      </c>
      <c r="V566" s="17">
        <f t="shared" si="44"/>
        <v>42411.734664351847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tr">
        <f>VLOOKUP(G567,'Country Codes'!C:D,2,FALSE)</f>
        <v>United Kingdom</v>
      </c>
      <c r="I567" t="s">
        <v>8247</v>
      </c>
      <c r="J567" s="15">
        <v>1436554249</v>
      </c>
      <c r="K567" s="15">
        <v>1433962249</v>
      </c>
      <c r="L567" t="b">
        <v>0</v>
      </c>
      <c r="M567">
        <v>0</v>
      </c>
      <c r="N567" t="b">
        <v>0</v>
      </c>
      <c r="O567" t="s">
        <v>8272</v>
      </c>
      <c r="P567" s="5">
        <f t="shared" si="40"/>
        <v>0</v>
      </c>
      <c r="Q567" s="5" t="str">
        <f t="shared" si="41"/>
        <v>Not Funded</v>
      </c>
      <c r="R567" s="7" t="e">
        <f t="shared" si="42"/>
        <v>#DIV/0!</v>
      </c>
      <c r="S567" t="s">
        <v>8318</v>
      </c>
      <c r="T567" t="s">
        <v>8319</v>
      </c>
      <c r="U567" s="17">
        <f t="shared" si="43"/>
        <v>42195.576956018522</v>
      </c>
      <c r="V567" s="17">
        <f t="shared" si="44"/>
        <v>42165.576956018522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tr">
        <f>VLOOKUP(G568,'Country Codes'!C:D,2,FALSE)</f>
        <v>United States</v>
      </c>
      <c r="I568" t="s">
        <v>8246</v>
      </c>
      <c r="J568" s="15">
        <v>1468513533</v>
      </c>
      <c r="K568" s="15">
        <v>1465921533</v>
      </c>
      <c r="L568" t="b">
        <v>0</v>
      </c>
      <c r="M568">
        <v>1</v>
      </c>
      <c r="N568" t="b">
        <v>0</v>
      </c>
      <c r="O568" t="s">
        <v>8272</v>
      </c>
      <c r="P568" s="5">
        <f t="shared" si="40"/>
        <v>2.0000000000000001E-4</v>
      </c>
      <c r="Q568" s="5" t="str">
        <f t="shared" si="41"/>
        <v>Not Funded</v>
      </c>
      <c r="R568" s="7">
        <f t="shared" si="42"/>
        <v>1</v>
      </c>
      <c r="S568" t="s">
        <v>8318</v>
      </c>
      <c r="T568" t="s">
        <v>8319</v>
      </c>
      <c r="U568" s="17">
        <f t="shared" si="43"/>
        <v>42565.476076388884</v>
      </c>
      <c r="V568" s="17">
        <f t="shared" si="44"/>
        <v>42535.476076388884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tr">
        <f>VLOOKUP(G569,'Country Codes'!C:D,2,FALSE)</f>
        <v>United States</v>
      </c>
      <c r="I569" t="s">
        <v>8246</v>
      </c>
      <c r="J569" s="15">
        <v>1420143194</v>
      </c>
      <c r="K569" s="15">
        <v>1417551194</v>
      </c>
      <c r="L569" t="b">
        <v>0</v>
      </c>
      <c r="M569">
        <v>0</v>
      </c>
      <c r="N569" t="b">
        <v>0</v>
      </c>
      <c r="O569" t="s">
        <v>8272</v>
      </c>
      <c r="P569" s="5">
        <f t="shared" si="40"/>
        <v>0</v>
      </c>
      <c r="Q569" s="5" t="str">
        <f t="shared" si="41"/>
        <v>Not Funded</v>
      </c>
      <c r="R569" s="7" t="e">
        <f t="shared" si="42"/>
        <v>#DIV/0!</v>
      </c>
      <c r="S569" t="s">
        <v>8318</v>
      </c>
      <c r="T569" t="s">
        <v>8319</v>
      </c>
      <c r="U569" s="17">
        <f t="shared" si="43"/>
        <v>42005.634189814817</v>
      </c>
      <c r="V569" s="17">
        <f t="shared" si="44"/>
        <v>41975.634189814817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tr">
        <f>VLOOKUP(G570,'Country Codes'!C:D,2,FALSE)</f>
        <v>New Zealand</v>
      </c>
      <c r="I570" t="s">
        <v>8250</v>
      </c>
      <c r="J570" s="15">
        <v>1452942000</v>
      </c>
      <c r="K570" s="15">
        <v>1449785223</v>
      </c>
      <c r="L570" t="b">
        <v>0</v>
      </c>
      <c r="M570">
        <v>5</v>
      </c>
      <c r="N570" t="b">
        <v>0</v>
      </c>
      <c r="O570" t="s">
        <v>8272</v>
      </c>
      <c r="P570" s="5">
        <f t="shared" si="40"/>
        <v>0.01</v>
      </c>
      <c r="Q570" s="5" t="str">
        <f t="shared" si="41"/>
        <v>Not Funded</v>
      </c>
      <c r="R570" s="7">
        <f t="shared" si="42"/>
        <v>49</v>
      </c>
      <c r="S570" t="s">
        <v>8318</v>
      </c>
      <c r="T570" t="s">
        <v>8319</v>
      </c>
      <c r="U570" s="17">
        <f t="shared" si="43"/>
        <v>42385.249999999993</v>
      </c>
      <c r="V570" s="17">
        <f t="shared" si="44"/>
        <v>42348.713229166664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tr">
        <f>VLOOKUP(G571,'Country Codes'!C:D,2,FALSE)</f>
        <v>Canada</v>
      </c>
      <c r="I571" t="s">
        <v>8251</v>
      </c>
      <c r="J571" s="15">
        <v>1451679612</v>
      </c>
      <c r="K571" s="15">
        <v>1449087612</v>
      </c>
      <c r="L571" t="b">
        <v>0</v>
      </c>
      <c r="M571">
        <v>1</v>
      </c>
      <c r="N571" t="b">
        <v>0</v>
      </c>
      <c r="O571" t="s">
        <v>8272</v>
      </c>
      <c r="P571" s="5">
        <f t="shared" si="40"/>
        <v>8.0000000000000002E-3</v>
      </c>
      <c r="Q571" s="5" t="str">
        <f t="shared" si="41"/>
        <v>Not Funded</v>
      </c>
      <c r="R571" s="7">
        <f t="shared" si="42"/>
        <v>20</v>
      </c>
      <c r="S571" t="s">
        <v>8318</v>
      </c>
      <c r="T571" t="s">
        <v>8319</v>
      </c>
      <c r="U571" s="17">
        <f t="shared" si="43"/>
        <v>42370.639027777775</v>
      </c>
      <c r="V571" s="17">
        <f t="shared" si="44"/>
        <v>42340.639027777775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tr">
        <f>VLOOKUP(G572,'Country Codes'!C:D,2,FALSE)</f>
        <v>United States</v>
      </c>
      <c r="I572" t="s">
        <v>8246</v>
      </c>
      <c r="J572" s="15">
        <v>1455822569</v>
      </c>
      <c r="K572" s="15">
        <v>1453230569</v>
      </c>
      <c r="L572" t="b">
        <v>0</v>
      </c>
      <c r="M572">
        <v>1</v>
      </c>
      <c r="N572" t="b">
        <v>0</v>
      </c>
      <c r="O572" t="s">
        <v>8272</v>
      </c>
      <c r="P572" s="5">
        <f t="shared" si="40"/>
        <v>1.6705882352941177E-3</v>
      </c>
      <c r="Q572" s="5" t="str">
        <f t="shared" si="41"/>
        <v>Not Funded</v>
      </c>
      <c r="R572" s="7">
        <f t="shared" si="42"/>
        <v>142</v>
      </c>
      <c r="S572" t="s">
        <v>8318</v>
      </c>
      <c r="T572" t="s">
        <v>8319</v>
      </c>
      <c r="U572" s="17">
        <f t="shared" si="43"/>
        <v>42418.589918981481</v>
      </c>
      <c r="V572" s="17">
        <f t="shared" si="44"/>
        <v>42388.589918981481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tr">
        <f>VLOOKUP(G573,'Country Codes'!C:D,2,FALSE)</f>
        <v>United States</v>
      </c>
      <c r="I573" t="s">
        <v>8246</v>
      </c>
      <c r="J573" s="15">
        <v>1437969540</v>
      </c>
      <c r="K573" s="15">
        <v>1436297723</v>
      </c>
      <c r="L573" t="b">
        <v>0</v>
      </c>
      <c r="M573">
        <v>2</v>
      </c>
      <c r="N573" t="b">
        <v>0</v>
      </c>
      <c r="O573" t="s">
        <v>8272</v>
      </c>
      <c r="P573" s="5">
        <f t="shared" si="40"/>
        <v>4.2399999999999998E-3</v>
      </c>
      <c r="Q573" s="5" t="str">
        <f t="shared" si="41"/>
        <v>Not Funded</v>
      </c>
      <c r="R573" s="7">
        <f t="shared" si="42"/>
        <v>53</v>
      </c>
      <c r="S573" t="s">
        <v>8318</v>
      </c>
      <c r="T573" t="s">
        <v>8319</v>
      </c>
      <c r="U573" s="17">
        <f t="shared" si="43"/>
        <v>42211.957638888889</v>
      </c>
      <c r="V573" s="17">
        <f t="shared" si="44"/>
        <v>42192.607905092591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tr">
        <f>VLOOKUP(G574,'Country Codes'!C:D,2,FALSE)</f>
        <v>United States</v>
      </c>
      <c r="I574" t="s">
        <v>8246</v>
      </c>
      <c r="J574" s="15">
        <v>1446660688</v>
      </c>
      <c r="K574" s="15">
        <v>1444065088</v>
      </c>
      <c r="L574" t="b">
        <v>0</v>
      </c>
      <c r="M574">
        <v>0</v>
      </c>
      <c r="N574" t="b">
        <v>0</v>
      </c>
      <c r="O574" t="s">
        <v>8272</v>
      </c>
      <c r="P574" s="5">
        <f t="shared" si="40"/>
        <v>0</v>
      </c>
      <c r="Q574" s="5" t="str">
        <f t="shared" si="41"/>
        <v>Not Funded</v>
      </c>
      <c r="R574" s="7" t="e">
        <f t="shared" si="42"/>
        <v>#DIV/0!</v>
      </c>
      <c r="S574" t="s">
        <v>8318</v>
      </c>
      <c r="T574" t="s">
        <v>8319</v>
      </c>
      <c r="U574" s="17">
        <f t="shared" si="43"/>
        <v>42312.549629629626</v>
      </c>
      <c r="V574" s="17">
        <f t="shared" si="44"/>
        <v>42282.507962962954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tr">
        <f>VLOOKUP(G575,'Country Codes'!C:D,2,FALSE)</f>
        <v>United States</v>
      </c>
      <c r="I575" t="s">
        <v>8246</v>
      </c>
      <c r="J575" s="15">
        <v>1421543520</v>
      </c>
      <c r="K575" s="15">
        <v>1416445931</v>
      </c>
      <c r="L575" t="b">
        <v>0</v>
      </c>
      <c r="M575">
        <v>9</v>
      </c>
      <c r="N575" t="b">
        <v>0</v>
      </c>
      <c r="O575" t="s">
        <v>8272</v>
      </c>
      <c r="P575" s="5">
        <f t="shared" si="40"/>
        <v>3.892538925389254E-3</v>
      </c>
      <c r="Q575" s="5" t="str">
        <f t="shared" si="41"/>
        <v>Not Funded</v>
      </c>
      <c r="R575" s="7">
        <f t="shared" si="42"/>
        <v>38.444444444444443</v>
      </c>
      <c r="S575" t="s">
        <v>8318</v>
      </c>
      <c r="T575" t="s">
        <v>8319</v>
      </c>
      <c r="U575" s="17">
        <f t="shared" si="43"/>
        <v>42021.841666666667</v>
      </c>
      <c r="V575" s="17">
        <f t="shared" si="44"/>
        <v>41962.841793981475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tr">
        <f>VLOOKUP(G576,'Country Codes'!C:D,2,FALSE)</f>
        <v>United Kingdom</v>
      </c>
      <c r="I576" t="s">
        <v>8247</v>
      </c>
      <c r="J576" s="15">
        <v>1476873507</v>
      </c>
      <c r="K576" s="15">
        <v>1474281507</v>
      </c>
      <c r="L576" t="b">
        <v>0</v>
      </c>
      <c r="M576">
        <v>4</v>
      </c>
      <c r="N576" t="b">
        <v>0</v>
      </c>
      <c r="O576" t="s">
        <v>8272</v>
      </c>
      <c r="P576" s="5">
        <f t="shared" si="40"/>
        <v>7.1556350626118068E-3</v>
      </c>
      <c r="Q576" s="5" t="str">
        <f t="shared" si="41"/>
        <v>Not Funded</v>
      </c>
      <c r="R576" s="7">
        <f t="shared" si="42"/>
        <v>20</v>
      </c>
      <c r="S576" t="s">
        <v>8318</v>
      </c>
      <c r="T576" t="s">
        <v>8319</v>
      </c>
      <c r="U576" s="17">
        <f t="shared" si="43"/>
        <v>42662.235034722216</v>
      </c>
      <c r="V576" s="17">
        <f t="shared" si="44"/>
        <v>42632.235034722216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tr">
        <f>VLOOKUP(G577,'Country Codes'!C:D,2,FALSE)</f>
        <v>Germany</v>
      </c>
      <c r="I577" t="s">
        <v>8249</v>
      </c>
      <c r="J577" s="15">
        <v>1434213443</v>
      </c>
      <c r="K577" s="15">
        <v>1431621443</v>
      </c>
      <c r="L577" t="b">
        <v>0</v>
      </c>
      <c r="M577">
        <v>4</v>
      </c>
      <c r="N577" t="b">
        <v>0</v>
      </c>
      <c r="O577" t="s">
        <v>8272</v>
      </c>
      <c r="P577" s="5">
        <f t="shared" si="40"/>
        <v>4.3166666666666666E-3</v>
      </c>
      <c r="Q577" s="5" t="str">
        <f t="shared" si="41"/>
        <v>Not Funded</v>
      </c>
      <c r="R577" s="7">
        <f t="shared" si="42"/>
        <v>64.75</v>
      </c>
      <c r="S577" t="s">
        <v>8318</v>
      </c>
      <c r="T577" t="s">
        <v>8319</v>
      </c>
      <c r="U577" s="17">
        <f t="shared" si="43"/>
        <v>42168.484293981477</v>
      </c>
      <c r="V577" s="17">
        <f t="shared" si="44"/>
        <v>42138.484293981477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tr">
        <f>VLOOKUP(G578,'Country Codes'!C:D,2,FALSE)</f>
        <v>United States</v>
      </c>
      <c r="I578" t="s">
        <v>8246</v>
      </c>
      <c r="J578" s="15">
        <v>1427537952</v>
      </c>
      <c r="K578" s="15">
        <v>1422357552</v>
      </c>
      <c r="L578" t="b">
        <v>0</v>
      </c>
      <c r="M578">
        <v>1</v>
      </c>
      <c r="N578" t="b">
        <v>0</v>
      </c>
      <c r="O578" t="s">
        <v>8272</v>
      </c>
      <c r="P578" s="5">
        <f t="shared" si="40"/>
        <v>1.2500000000000001E-5</v>
      </c>
      <c r="Q578" s="5" t="str">
        <f t="shared" si="41"/>
        <v>Not Funded</v>
      </c>
      <c r="R578" s="7">
        <f t="shared" si="42"/>
        <v>1</v>
      </c>
      <c r="S578" t="s">
        <v>8318</v>
      </c>
      <c r="T578" t="s">
        <v>8319</v>
      </c>
      <c r="U578" s="17">
        <f t="shared" si="43"/>
        <v>42091.221666666665</v>
      </c>
      <c r="V578" s="17">
        <f t="shared" si="44"/>
        <v>42031.263333333329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tr">
        <f>VLOOKUP(G579,'Country Codes'!C:D,2,FALSE)</f>
        <v>United States</v>
      </c>
      <c r="I579" t="s">
        <v>8246</v>
      </c>
      <c r="J579" s="15">
        <v>1463753302</v>
      </c>
      <c r="K579" s="15">
        <v>1458569302</v>
      </c>
      <c r="L579" t="b">
        <v>0</v>
      </c>
      <c r="M579">
        <v>1</v>
      </c>
      <c r="N579" t="b">
        <v>0</v>
      </c>
      <c r="O579" t="s">
        <v>8272</v>
      </c>
      <c r="P579" s="5">
        <f t="shared" ref="P579:P642" si="45">(E579/D579)</f>
        <v>2E-3</v>
      </c>
      <c r="Q579" s="5" t="str">
        <f t="shared" ref="Q579:Q642" si="46">IF(P579&gt;=1,"Funded","Not Funded")</f>
        <v>Not Funded</v>
      </c>
      <c r="R579" s="7">
        <f t="shared" ref="R579:R642" si="47">(E579/M579)</f>
        <v>10</v>
      </c>
      <c r="S579" t="s">
        <v>8318</v>
      </c>
      <c r="T579" t="s">
        <v>8319</v>
      </c>
      <c r="U579" s="17">
        <f t="shared" ref="U579:U642" si="48">(((J579/60)/60)/24)+DATE(1970,1,1)+(-5/24)</f>
        <v>42510.380810185183</v>
      </c>
      <c r="V579" s="17">
        <f t="shared" ref="V579:V642" si="49">(((K579/60)/60)/24)+DATE(1970,1,1)+(-5/24)</f>
        <v>42450.380810185183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tr">
        <f>VLOOKUP(G580,'Country Codes'!C:D,2,FALSE)</f>
        <v>United Kingdom</v>
      </c>
      <c r="I580" t="s">
        <v>8247</v>
      </c>
      <c r="J580" s="15">
        <v>1441633993</v>
      </c>
      <c r="K580" s="15">
        <v>1439560393</v>
      </c>
      <c r="L580" t="b">
        <v>0</v>
      </c>
      <c r="M580">
        <v>7</v>
      </c>
      <c r="N580" t="b">
        <v>0</v>
      </c>
      <c r="O580" t="s">
        <v>8272</v>
      </c>
      <c r="P580" s="5">
        <f t="shared" si="45"/>
        <v>1.12E-4</v>
      </c>
      <c r="Q580" s="5" t="str">
        <f t="shared" si="46"/>
        <v>Not Funded</v>
      </c>
      <c r="R580" s="7">
        <f t="shared" si="47"/>
        <v>2</v>
      </c>
      <c r="S580" t="s">
        <v>8318</v>
      </c>
      <c r="T580" t="s">
        <v>8319</v>
      </c>
      <c r="U580" s="17">
        <f t="shared" si="48"/>
        <v>42254.370289351849</v>
      </c>
      <c r="V580" s="17">
        <f t="shared" si="49"/>
        <v>42230.370289351849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tr">
        <f>VLOOKUP(G581,'Country Codes'!C:D,2,FALSE)</f>
        <v>United States</v>
      </c>
      <c r="I581" t="s">
        <v>8246</v>
      </c>
      <c r="J581" s="15">
        <v>1419539223</v>
      </c>
      <c r="K581" s="15">
        <v>1416947223</v>
      </c>
      <c r="L581" t="b">
        <v>0</v>
      </c>
      <c r="M581">
        <v>5</v>
      </c>
      <c r="N581" t="b">
        <v>0</v>
      </c>
      <c r="O581" t="s">
        <v>8272</v>
      </c>
      <c r="P581" s="5">
        <f t="shared" si="45"/>
        <v>1.4583333333333334E-2</v>
      </c>
      <c r="Q581" s="5" t="str">
        <f t="shared" si="46"/>
        <v>Not Funded</v>
      </c>
      <c r="R581" s="7">
        <f t="shared" si="47"/>
        <v>35</v>
      </c>
      <c r="S581" t="s">
        <v>8318</v>
      </c>
      <c r="T581" t="s">
        <v>8319</v>
      </c>
      <c r="U581" s="17">
        <f t="shared" si="48"/>
        <v>41998.643784722219</v>
      </c>
      <c r="V581" s="17">
        <f t="shared" si="49"/>
        <v>41968.643784722219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tr">
        <f>VLOOKUP(G582,'Country Codes'!C:D,2,FALSE)</f>
        <v>United States</v>
      </c>
      <c r="I582" t="s">
        <v>8246</v>
      </c>
      <c r="J582" s="15">
        <v>1474580867</v>
      </c>
      <c r="K582" s="15">
        <v>1471988867</v>
      </c>
      <c r="L582" t="b">
        <v>0</v>
      </c>
      <c r="M582">
        <v>1</v>
      </c>
      <c r="N582" t="b">
        <v>0</v>
      </c>
      <c r="O582" t="s">
        <v>8272</v>
      </c>
      <c r="P582" s="5">
        <f t="shared" si="45"/>
        <v>3.3333333333333332E-4</v>
      </c>
      <c r="Q582" s="5" t="str">
        <f t="shared" si="46"/>
        <v>Not Funded</v>
      </c>
      <c r="R582" s="7">
        <f t="shared" si="47"/>
        <v>1</v>
      </c>
      <c r="S582" t="s">
        <v>8318</v>
      </c>
      <c r="T582" t="s">
        <v>8319</v>
      </c>
      <c r="U582" s="17">
        <f t="shared" si="48"/>
        <v>42635.699849537035</v>
      </c>
      <c r="V582" s="17">
        <f t="shared" si="49"/>
        <v>42605.699849537035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tr">
        <f>VLOOKUP(G583,'Country Codes'!C:D,2,FALSE)</f>
        <v>United States</v>
      </c>
      <c r="I583" t="s">
        <v>8246</v>
      </c>
      <c r="J583" s="15">
        <v>1438474704</v>
      </c>
      <c r="K583" s="15">
        <v>1435882704</v>
      </c>
      <c r="L583" t="b">
        <v>0</v>
      </c>
      <c r="M583">
        <v>0</v>
      </c>
      <c r="N583" t="b">
        <v>0</v>
      </c>
      <c r="O583" t="s">
        <v>8272</v>
      </c>
      <c r="P583" s="5">
        <f t="shared" si="45"/>
        <v>0</v>
      </c>
      <c r="Q583" s="5" t="str">
        <f t="shared" si="46"/>
        <v>Not Funded</v>
      </c>
      <c r="R583" s="7" t="e">
        <f t="shared" si="47"/>
        <v>#DIV/0!</v>
      </c>
      <c r="S583" t="s">
        <v>8318</v>
      </c>
      <c r="T583" t="s">
        <v>8319</v>
      </c>
      <c r="U583" s="17">
        <f t="shared" si="48"/>
        <v>42217.804444444446</v>
      </c>
      <c r="V583" s="17">
        <f t="shared" si="49"/>
        <v>42187.804444444446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tr">
        <f>VLOOKUP(G584,'Country Codes'!C:D,2,FALSE)</f>
        <v>United States</v>
      </c>
      <c r="I584" t="s">
        <v>8246</v>
      </c>
      <c r="J584" s="15">
        <v>1426442400</v>
      </c>
      <c r="K584" s="15">
        <v>1424454319</v>
      </c>
      <c r="L584" t="b">
        <v>0</v>
      </c>
      <c r="M584">
        <v>0</v>
      </c>
      <c r="N584" t="b">
        <v>0</v>
      </c>
      <c r="O584" t="s">
        <v>8272</v>
      </c>
      <c r="P584" s="5">
        <f t="shared" si="45"/>
        <v>0</v>
      </c>
      <c r="Q584" s="5" t="str">
        <f t="shared" si="46"/>
        <v>Not Funded</v>
      </c>
      <c r="R584" s="7" t="e">
        <f t="shared" si="47"/>
        <v>#DIV/0!</v>
      </c>
      <c r="S584" t="s">
        <v>8318</v>
      </c>
      <c r="T584" t="s">
        <v>8319</v>
      </c>
      <c r="U584" s="17">
        <f t="shared" si="48"/>
        <v>42078.541666666664</v>
      </c>
      <c r="V584" s="17">
        <f t="shared" si="49"/>
        <v>42055.531469907401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tr">
        <f>VLOOKUP(G585,'Country Codes'!C:D,2,FALSE)</f>
        <v>United States</v>
      </c>
      <c r="I585" t="s">
        <v>8246</v>
      </c>
      <c r="J585" s="15">
        <v>1426800687</v>
      </c>
      <c r="K585" s="15">
        <v>1424212287</v>
      </c>
      <c r="L585" t="b">
        <v>0</v>
      </c>
      <c r="M585">
        <v>1</v>
      </c>
      <c r="N585" t="b">
        <v>0</v>
      </c>
      <c r="O585" t="s">
        <v>8272</v>
      </c>
      <c r="P585" s="5">
        <f t="shared" si="45"/>
        <v>1.1111111111111112E-4</v>
      </c>
      <c r="Q585" s="5" t="str">
        <f t="shared" si="46"/>
        <v>Not Funded</v>
      </c>
      <c r="R585" s="7">
        <f t="shared" si="47"/>
        <v>1</v>
      </c>
      <c r="S585" t="s">
        <v>8318</v>
      </c>
      <c r="T585" t="s">
        <v>8319</v>
      </c>
      <c r="U585" s="17">
        <f t="shared" si="48"/>
        <v>42082.688506944447</v>
      </c>
      <c r="V585" s="17">
        <f t="shared" si="49"/>
        <v>42052.730173611104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tr">
        <f>VLOOKUP(G586,'Country Codes'!C:D,2,FALSE)</f>
        <v>United States</v>
      </c>
      <c r="I586" t="s">
        <v>8246</v>
      </c>
      <c r="J586" s="15">
        <v>1426522316</v>
      </c>
      <c r="K586" s="15">
        <v>1423933916</v>
      </c>
      <c r="L586" t="b">
        <v>0</v>
      </c>
      <c r="M586">
        <v>2</v>
      </c>
      <c r="N586" t="b">
        <v>0</v>
      </c>
      <c r="O586" t="s">
        <v>8272</v>
      </c>
      <c r="P586" s="5">
        <f t="shared" si="45"/>
        <v>0.01</v>
      </c>
      <c r="Q586" s="5" t="str">
        <f t="shared" si="46"/>
        <v>Not Funded</v>
      </c>
      <c r="R586" s="7">
        <f t="shared" si="47"/>
        <v>5</v>
      </c>
      <c r="S586" t="s">
        <v>8318</v>
      </c>
      <c r="T586" t="s">
        <v>8319</v>
      </c>
      <c r="U586" s="17">
        <f t="shared" si="48"/>
        <v>42079.466620370367</v>
      </c>
      <c r="V586" s="17">
        <f t="shared" si="49"/>
        <v>42049.508287037032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tr">
        <f>VLOOKUP(G587,'Country Codes'!C:D,2,FALSE)</f>
        <v>United Kingdom</v>
      </c>
      <c r="I587" t="s">
        <v>8247</v>
      </c>
      <c r="J587" s="15">
        <v>1448928000</v>
      </c>
      <c r="K587" s="15">
        <v>1444123377</v>
      </c>
      <c r="L587" t="b">
        <v>0</v>
      </c>
      <c r="M587">
        <v>0</v>
      </c>
      <c r="N587" t="b">
        <v>0</v>
      </c>
      <c r="O587" t="s">
        <v>8272</v>
      </c>
      <c r="P587" s="5">
        <f t="shared" si="45"/>
        <v>0</v>
      </c>
      <c r="Q587" s="5" t="str">
        <f t="shared" si="46"/>
        <v>Not Funded</v>
      </c>
      <c r="R587" s="7" t="e">
        <f t="shared" si="47"/>
        <v>#DIV/0!</v>
      </c>
      <c r="S587" t="s">
        <v>8318</v>
      </c>
      <c r="T587" t="s">
        <v>8319</v>
      </c>
      <c r="U587" s="17">
        <f t="shared" si="48"/>
        <v>42338.791666666664</v>
      </c>
      <c r="V587" s="17">
        <f t="shared" si="49"/>
        <v>42283.182604166665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tr">
        <f>VLOOKUP(G588,'Country Codes'!C:D,2,FALSE)</f>
        <v>United States</v>
      </c>
      <c r="I588" t="s">
        <v>8246</v>
      </c>
      <c r="J588" s="15">
        <v>1424032207</v>
      </c>
      <c r="K588" s="15">
        <v>1421440207</v>
      </c>
      <c r="L588" t="b">
        <v>0</v>
      </c>
      <c r="M588">
        <v>4</v>
      </c>
      <c r="N588" t="b">
        <v>0</v>
      </c>
      <c r="O588" t="s">
        <v>8272</v>
      </c>
      <c r="P588" s="5">
        <f t="shared" si="45"/>
        <v>5.5999999999999999E-3</v>
      </c>
      <c r="Q588" s="5" t="str">
        <f t="shared" si="46"/>
        <v>Not Funded</v>
      </c>
      <c r="R588" s="7">
        <f t="shared" si="47"/>
        <v>14</v>
      </c>
      <c r="S588" t="s">
        <v>8318</v>
      </c>
      <c r="T588" t="s">
        <v>8319</v>
      </c>
      <c r="U588" s="17">
        <f t="shared" si="48"/>
        <v>42050.645914351851</v>
      </c>
      <c r="V588" s="17">
        <f t="shared" si="49"/>
        <v>42020.645914351851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tr">
        <f>VLOOKUP(G589,'Country Codes'!C:D,2,FALSE)</f>
        <v>Canada</v>
      </c>
      <c r="I589" t="s">
        <v>8251</v>
      </c>
      <c r="J589" s="15">
        <v>1429207833</v>
      </c>
      <c r="K589" s="15">
        <v>1426615833</v>
      </c>
      <c r="L589" t="b">
        <v>0</v>
      </c>
      <c r="M589">
        <v>7</v>
      </c>
      <c r="N589" t="b">
        <v>0</v>
      </c>
      <c r="O589" t="s">
        <v>8272</v>
      </c>
      <c r="P589" s="5">
        <f t="shared" si="45"/>
        <v>9.0833333333333335E-2</v>
      </c>
      <c r="Q589" s="5" t="str">
        <f t="shared" si="46"/>
        <v>Not Funded</v>
      </c>
      <c r="R589" s="7">
        <f t="shared" si="47"/>
        <v>389.28571428571428</v>
      </c>
      <c r="S589" t="s">
        <v>8318</v>
      </c>
      <c r="T589" t="s">
        <v>8319</v>
      </c>
      <c r="U589" s="17">
        <f t="shared" si="48"/>
        <v>42110.548993055556</v>
      </c>
      <c r="V589" s="17">
        <f t="shared" si="49"/>
        <v>42080.548993055556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tr">
        <f>VLOOKUP(G590,'Country Codes'!C:D,2,FALSE)</f>
        <v>Italy</v>
      </c>
      <c r="I590" t="s">
        <v>8249</v>
      </c>
      <c r="J590" s="15">
        <v>1479410886</v>
      </c>
      <c r="K590" s="15">
        <v>1474223286</v>
      </c>
      <c r="L590" t="b">
        <v>0</v>
      </c>
      <c r="M590">
        <v>2</v>
      </c>
      <c r="N590" t="b">
        <v>0</v>
      </c>
      <c r="O590" t="s">
        <v>8272</v>
      </c>
      <c r="P590" s="5">
        <f t="shared" si="45"/>
        <v>3.3444444444444443E-2</v>
      </c>
      <c r="Q590" s="5" t="str">
        <f t="shared" si="46"/>
        <v>Not Funded</v>
      </c>
      <c r="R590" s="7">
        <f t="shared" si="47"/>
        <v>150.5</v>
      </c>
      <c r="S590" t="s">
        <v>8318</v>
      </c>
      <c r="T590" t="s">
        <v>8319</v>
      </c>
      <c r="U590" s="17">
        <f t="shared" si="48"/>
        <v>42691.602847222217</v>
      </c>
      <c r="V590" s="17">
        <f t="shared" si="49"/>
        <v>42631.56118055556</v>
      </c>
    </row>
    <row r="591" spans="1:22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tr">
        <f>VLOOKUP(G591,'Country Codes'!C:D,2,FALSE)</f>
        <v>United States</v>
      </c>
      <c r="I591" t="s">
        <v>8246</v>
      </c>
      <c r="J591" s="15">
        <v>1436366699</v>
      </c>
      <c r="K591" s="15">
        <v>1435070699</v>
      </c>
      <c r="L591" t="b">
        <v>0</v>
      </c>
      <c r="M591">
        <v>1</v>
      </c>
      <c r="N591" t="b">
        <v>0</v>
      </c>
      <c r="O591" t="s">
        <v>8272</v>
      </c>
      <c r="P591" s="5">
        <f t="shared" si="45"/>
        <v>1.3333333333333334E-4</v>
      </c>
      <c r="Q591" s="5" t="str">
        <f t="shared" si="46"/>
        <v>Not Funded</v>
      </c>
      <c r="R591" s="7">
        <f t="shared" si="47"/>
        <v>1</v>
      </c>
      <c r="S591" t="s">
        <v>8318</v>
      </c>
      <c r="T591" t="s">
        <v>8319</v>
      </c>
      <c r="U591" s="17">
        <f t="shared" si="48"/>
        <v>42193.406238425923</v>
      </c>
      <c r="V591" s="17">
        <f t="shared" si="49"/>
        <v>42178.406238425923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tr">
        <f>VLOOKUP(G592,'Country Codes'!C:D,2,FALSE)</f>
        <v>United Kingdom</v>
      </c>
      <c r="I592" t="s">
        <v>8247</v>
      </c>
      <c r="J592" s="15">
        <v>1454936460</v>
      </c>
      <c r="K592" s="15">
        <v>1452259131</v>
      </c>
      <c r="L592" t="b">
        <v>0</v>
      </c>
      <c r="M592">
        <v>9</v>
      </c>
      <c r="N592" t="b">
        <v>0</v>
      </c>
      <c r="O592" t="s">
        <v>8272</v>
      </c>
      <c r="P592" s="5">
        <f t="shared" si="45"/>
        <v>4.4600000000000001E-2</v>
      </c>
      <c r="Q592" s="5" t="str">
        <f t="shared" si="46"/>
        <v>Not Funded</v>
      </c>
      <c r="R592" s="7">
        <f t="shared" si="47"/>
        <v>24.777777777777779</v>
      </c>
      <c r="S592" t="s">
        <v>8318</v>
      </c>
      <c r="T592" t="s">
        <v>8319</v>
      </c>
      <c r="U592" s="17">
        <f t="shared" si="48"/>
        <v>42408.334027777775</v>
      </c>
      <c r="V592" s="17">
        <f t="shared" si="49"/>
        <v>42377.34642361111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tr">
        <f>VLOOKUP(G593,'Country Codes'!C:D,2,FALSE)</f>
        <v>United States</v>
      </c>
      <c r="I593" t="s">
        <v>8246</v>
      </c>
      <c r="J593" s="15">
        <v>1437570130</v>
      </c>
      <c r="K593" s="15">
        <v>1434978130</v>
      </c>
      <c r="L593" t="b">
        <v>0</v>
      </c>
      <c r="M593">
        <v>2</v>
      </c>
      <c r="N593" t="b">
        <v>0</v>
      </c>
      <c r="O593" t="s">
        <v>8272</v>
      </c>
      <c r="P593" s="5">
        <f t="shared" si="45"/>
        <v>6.0999999999999997E-4</v>
      </c>
      <c r="Q593" s="5" t="str">
        <f t="shared" si="46"/>
        <v>Not Funded</v>
      </c>
      <c r="R593" s="7">
        <f t="shared" si="47"/>
        <v>30.5</v>
      </c>
      <c r="S593" t="s">
        <v>8318</v>
      </c>
      <c r="T593" t="s">
        <v>8319</v>
      </c>
      <c r="U593" s="17">
        <f t="shared" si="48"/>
        <v>42207.334837962961</v>
      </c>
      <c r="V593" s="17">
        <f t="shared" si="49"/>
        <v>42177.334837962961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tr">
        <f>VLOOKUP(G594,'Country Codes'!C:D,2,FALSE)</f>
        <v>United States</v>
      </c>
      <c r="I594" t="s">
        <v>8246</v>
      </c>
      <c r="J594" s="15">
        <v>1417584860</v>
      </c>
      <c r="K594" s="15">
        <v>1414992860</v>
      </c>
      <c r="L594" t="b">
        <v>0</v>
      </c>
      <c r="M594">
        <v>1</v>
      </c>
      <c r="N594" t="b">
        <v>0</v>
      </c>
      <c r="O594" t="s">
        <v>8272</v>
      </c>
      <c r="P594" s="5">
        <f t="shared" si="45"/>
        <v>3.3333333333333333E-2</v>
      </c>
      <c r="Q594" s="5" t="str">
        <f t="shared" si="46"/>
        <v>Not Funded</v>
      </c>
      <c r="R594" s="7">
        <f t="shared" si="47"/>
        <v>250</v>
      </c>
      <c r="S594" t="s">
        <v>8318</v>
      </c>
      <c r="T594" t="s">
        <v>8319</v>
      </c>
      <c r="U594" s="17">
        <f t="shared" si="48"/>
        <v>41976.023842592585</v>
      </c>
      <c r="V594" s="17">
        <f t="shared" si="49"/>
        <v>41946.023842592593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tr">
        <f>VLOOKUP(G595,'Country Codes'!C:D,2,FALSE)</f>
        <v>United Kingdom</v>
      </c>
      <c r="I595" t="s">
        <v>8247</v>
      </c>
      <c r="J595" s="15">
        <v>1428333345</v>
      </c>
      <c r="K595" s="15">
        <v>1425744945</v>
      </c>
      <c r="L595" t="b">
        <v>0</v>
      </c>
      <c r="M595">
        <v>7</v>
      </c>
      <c r="N595" t="b">
        <v>0</v>
      </c>
      <c r="O595" t="s">
        <v>8272</v>
      </c>
      <c r="P595" s="5">
        <f t="shared" si="45"/>
        <v>0.23</v>
      </c>
      <c r="Q595" s="5" t="str">
        <f t="shared" si="46"/>
        <v>Not Funded</v>
      </c>
      <c r="R595" s="7">
        <f t="shared" si="47"/>
        <v>16.428571428571427</v>
      </c>
      <c r="S595" t="s">
        <v>8318</v>
      </c>
      <c r="T595" t="s">
        <v>8319</v>
      </c>
      <c r="U595" s="17">
        <f t="shared" si="48"/>
        <v>42100.427604166667</v>
      </c>
      <c r="V595" s="17">
        <f t="shared" si="49"/>
        <v>42070.469270833331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tr">
        <f>VLOOKUP(G596,'Country Codes'!C:D,2,FALSE)</f>
        <v>United States</v>
      </c>
      <c r="I596" t="s">
        <v>8246</v>
      </c>
      <c r="J596" s="15">
        <v>1460832206</v>
      </c>
      <c r="K596" s="15">
        <v>1458240206</v>
      </c>
      <c r="L596" t="b">
        <v>0</v>
      </c>
      <c r="M596">
        <v>2</v>
      </c>
      <c r="N596" t="b">
        <v>0</v>
      </c>
      <c r="O596" t="s">
        <v>8272</v>
      </c>
      <c r="P596" s="5">
        <f t="shared" si="45"/>
        <v>1.0399999999999999E-3</v>
      </c>
      <c r="Q596" s="5" t="str">
        <f t="shared" si="46"/>
        <v>Not Funded</v>
      </c>
      <c r="R596" s="7">
        <f t="shared" si="47"/>
        <v>13</v>
      </c>
      <c r="S596" t="s">
        <v>8318</v>
      </c>
      <c r="T596" t="s">
        <v>8319</v>
      </c>
      <c r="U596" s="17">
        <f t="shared" si="48"/>
        <v>42476.571828703702</v>
      </c>
      <c r="V596" s="17">
        <f t="shared" si="49"/>
        <v>42446.571828703702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tr">
        <f>VLOOKUP(G597,'Country Codes'!C:D,2,FALSE)</f>
        <v>United States</v>
      </c>
      <c r="I597" t="s">
        <v>8246</v>
      </c>
      <c r="J597" s="15">
        <v>1430703638</v>
      </c>
      <c r="K597" s="15">
        <v>1426815638</v>
      </c>
      <c r="L597" t="b">
        <v>0</v>
      </c>
      <c r="M597">
        <v>8</v>
      </c>
      <c r="N597" t="b">
        <v>0</v>
      </c>
      <c r="O597" t="s">
        <v>8272</v>
      </c>
      <c r="P597" s="5">
        <f t="shared" si="45"/>
        <v>4.2599999999999999E-3</v>
      </c>
      <c r="Q597" s="5" t="str">
        <f t="shared" si="46"/>
        <v>Not Funded</v>
      </c>
      <c r="R597" s="7">
        <f t="shared" si="47"/>
        <v>53.25</v>
      </c>
      <c r="S597" t="s">
        <v>8318</v>
      </c>
      <c r="T597" t="s">
        <v>8319</v>
      </c>
      <c r="U597" s="17">
        <f t="shared" si="48"/>
        <v>42127.861550925918</v>
      </c>
      <c r="V597" s="17">
        <f t="shared" si="49"/>
        <v>42082.861550925918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tr">
        <f>VLOOKUP(G598,'Country Codes'!C:D,2,FALSE)</f>
        <v>United States</v>
      </c>
      <c r="I598" t="s">
        <v>8246</v>
      </c>
      <c r="J598" s="15">
        <v>1478122292</v>
      </c>
      <c r="K598" s="15">
        <v>1475530292</v>
      </c>
      <c r="L598" t="b">
        <v>0</v>
      </c>
      <c r="M598">
        <v>2</v>
      </c>
      <c r="N598" t="b">
        <v>0</v>
      </c>
      <c r="O598" t="s">
        <v>8272</v>
      </c>
      <c r="P598" s="5">
        <f t="shared" si="45"/>
        <v>2.9999999999999997E-4</v>
      </c>
      <c r="Q598" s="5" t="str">
        <f t="shared" si="46"/>
        <v>Not Funded</v>
      </c>
      <c r="R598" s="7">
        <f t="shared" si="47"/>
        <v>3</v>
      </c>
      <c r="S598" t="s">
        <v>8318</v>
      </c>
      <c r="T598" t="s">
        <v>8319</v>
      </c>
      <c r="U598" s="17">
        <f t="shared" si="48"/>
        <v>42676.688564814809</v>
      </c>
      <c r="V598" s="17">
        <f t="shared" si="49"/>
        <v>42646.688564814809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tr">
        <f>VLOOKUP(G599,'Country Codes'!C:D,2,FALSE)</f>
        <v>United States</v>
      </c>
      <c r="I599" t="s">
        <v>8246</v>
      </c>
      <c r="J599" s="15">
        <v>1469980800</v>
      </c>
      <c r="K599" s="15">
        <v>1466787335</v>
      </c>
      <c r="L599" t="b">
        <v>0</v>
      </c>
      <c r="M599">
        <v>2</v>
      </c>
      <c r="N599" t="b">
        <v>0</v>
      </c>
      <c r="O599" t="s">
        <v>8272</v>
      </c>
      <c r="P599" s="5">
        <f t="shared" si="45"/>
        <v>2.6666666666666666E-3</v>
      </c>
      <c r="Q599" s="5" t="str">
        <f t="shared" si="46"/>
        <v>Not Funded</v>
      </c>
      <c r="R599" s="7">
        <f t="shared" si="47"/>
        <v>10</v>
      </c>
      <c r="S599" t="s">
        <v>8318</v>
      </c>
      <c r="T599" t="s">
        <v>8319</v>
      </c>
      <c r="U599" s="17">
        <f t="shared" si="48"/>
        <v>42582.458333333336</v>
      </c>
      <c r="V599" s="17">
        <f t="shared" si="49"/>
        <v>42545.496932870366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tr">
        <f>VLOOKUP(G600,'Country Codes'!C:D,2,FALSE)</f>
        <v>United States</v>
      </c>
      <c r="I600" t="s">
        <v>8246</v>
      </c>
      <c r="J600" s="15">
        <v>1417737781</v>
      </c>
      <c r="K600" s="15">
        <v>1415145781</v>
      </c>
      <c r="L600" t="b">
        <v>0</v>
      </c>
      <c r="M600">
        <v>7</v>
      </c>
      <c r="N600" t="b">
        <v>0</v>
      </c>
      <c r="O600" t="s">
        <v>8272</v>
      </c>
      <c r="P600" s="5">
        <f t="shared" si="45"/>
        <v>0.34</v>
      </c>
      <c r="Q600" s="5" t="str">
        <f t="shared" si="46"/>
        <v>Not Funded</v>
      </c>
      <c r="R600" s="7">
        <f t="shared" si="47"/>
        <v>121.42857142857143</v>
      </c>
      <c r="S600" t="s">
        <v>8318</v>
      </c>
      <c r="T600" t="s">
        <v>8319</v>
      </c>
      <c r="U600" s="17">
        <f t="shared" si="48"/>
        <v>41977.793761574074</v>
      </c>
      <c r="V600" s="17">
        <f t="shared" si="49"/>
        <v>41947.793761574074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tr">
        <f>VLOOKUP(G601,'Country Codes'!C:D,2,FALSE)</f>
        <v>United States</v>
      </c>
      <c r="I601" t="s">
        <v>8246</v>
      </c>
      <c r="J601" s="15">
        <v>1425827760</v>
      </c>
      <c r="K601" s="15">
        <v>1423769402</v>
      </c>
      <c r="L601" t="b">
        <v>0</v>
      </c>
      <c r="M601">
        <v>2</v>
      </c>
      <c r="N601" t="b">
        <v>0</v>
      </c>
      <c r="O601" t="s">
        <v>8272</v>
      </c>
      <c r="P601" s="5">
        <f t="shared" si="45"/>
        <v>6.2E-4</v>
      </c>
      <c r="Q601" s="5" t="str">
        <f t="shared" si="46"/>
        <v>Not Funded</v>
      </c>
      <c r="R601" s="7">
        <f t="shared" si="47"/>
        <v>15.5</v>
      </c>
      <c r="S601" t="s">
        <v>8318</v>
      </c>
      <c r="T601" t="s">
        <v>8319</v>
      </c>
      <c r="U601" s="17">
        <f t="shared" si="48"/>
        <v>42071.427777777775</v>
      </c>
      <c r="V601" s="17">
        <f t="shared" si="49"/>
        <v>42047.604189814818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tr">
        <f>VLOOKUP(G602,'Country Codes'!C:D,2,FALSE)</f>
        <v>United States</v>
      </c>
      <c r="I602" t="s">
        <v>8246</v>
      </c>
      <c r="J602" s="15">
        <v>1431198562</v>
      </c>
      <c r="K602" s="15">
        <v>1426014562</v>
      </c>
      <c r="L602" t="b">
        <v>0</v>
      </c>
      <c r="M602">
        <v>1</v>
      </c>
      <c r="N602" t="b">
        <v>0</v>
      </c>
      <c r="O602" t="s">
        <v>8272</v>
      </c>
      <c r="P602" s="5">
        <f t="shared" si="45"/>
        <v>0.02</v>
      </c>
      <c r="Q602" s="5" t="str">
        <f t="shared" si="46"/>
        <v>Not Funded</v>
      </c>
      <c r="R602" s="7">
        <f t="shared" si="47"/>
        <v>100</v>
      </c>
      <c r="S602" t="s">
        <v>8318</v>
      </c>
      <c r="T602" t="s">
        <v>8319</v>
      </c>
      <c r="U602" s="17">
        <f t="shared" si="48"/>
        <v>42133.589837962958</v>
      </c>
      <c r="V602" s="17">
        <f t="shared" si="49"/>
        <v>42073.589837962958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tr">
        <f>VLOOKUP(G603,'Country Codes'!C:D,2,FALSE)</f>
        <v>Canada</v>
      </c>
      <c r="I603" t="s">
        <v>8251</v>
      </c>
      <c r="J603" s="15">
        <v>1419626139</v>
      </c>
      <c r="K603" s="15">
        <v>1417034139</v>
      </c>
      <c r="L603" t="b">
        <v>0</v>
      </c>
      <c r="M603">
        <v>6</v>
      </c>
      <c r="N603" t="b">
        <v>0</v>
      </c>
      <c r="O603" t="s">
        <v>8272</v>
      </c>
      <c r="P603" s="5">
        <f t="shared" si="45"/>
        <v>1.4E-2</v>
      </c>
      <c r="Q603" s="5" t="str">
        <f t="shared" si="46"/>
        <v>Not Funded</v>
      </c>
      <c r="R603" s="7">
        <f t="shared" si="47"/>
        <v>23.333333333333332</v>
      </c>
      <c r="S603" t="s">
        <v>8318</v>
      </c>
      <c r="T603" t="s">
        <v>8319</v>
      </c>
      <c r="U603" s="17">
        <f t="shared" si="48"/>
        <v>41999.64975694444</v>
      </c>
      <c r="V603" s="17">
        <f t="shared" si="49"/>
        <v>41969.64975694444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tr">
        <f>VLOOKUP(G604,'Country Codes'!C:D,2,FALSE)</f>
        <v>United States</v>
      </c>
      <c r="I604" t="s">
        <v>8246</v>
      </c>
      <c r="J604" s="15">
        <v>1434654215</v>
      </c>
      <c r="K604" s="15">
        <v>1432062215</v>
      </c>
      <c r="L604" t="b">
        <v>0</v>
      </c>
      <c r="M604">
        <v>0</v>
      </c>
      <c r="N604" t="b">
        <v>0</v>
      </c>
      <c r="O604" t="s">
        <v>8272</v>
      </c>
      <c r="P604" s="5">
        <f t="shared" si="45"/>
        <v>0</v>
      </c>
      <c r="Q604" s="5" t="str">
        <f t="shared" si="46"/>
        <v>Not Funded</v>
      </c>
      <c r="R604" s="7" t="e">
        <f t="shared" si="47"/>
        <v>#DIV/0!</v>
      </c>
      <c r="S604" t="s">
        <v>8318</v>
      </c>
      <c r="T604" t="s">
        <v>8319</v>
      </c>
      <c r="U604" s="17">
        <f t="shared" si="48"/>
        <v>42173.585821759254</v>
      </c>
      <c r="V604" s="17">
        <f t="shared" si="49"/>
        <v>42143.585821759254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tr">
        <f>VLOOKUP(G605,'Country Codes'!C:D,2,FALSE)</f>
        <v>United States</v>
      </c>
      <c r="I605" t="s">
        <v>8246</v>
      </c>
      <c r="J605" s="15">
        <v>1408029623</v>
      </c>
      <c r="K605" s="15">
        <v>1405437623</v>
      </c>
      <c r="L605" t="b">
        <v>0</v>
      </c>
      <c r="M605">
        <v>13</v>
      </c>
      <c r="N605" t="b">
        <v>0</v>
      </c>
      <c r="O605" t="s">
        <v>8272</v>
      </c>
      <c r="P605" s="5">
        <f t="shared" si="45"/>
        <v>3.9334666666666664E-2</v>
      </c>
      <c r="Q605" s="5" t="str">
        <f t="shared" si="46"/>
        <v>Not Funded</v>
      </c>
      <c r="R605" s="7">
        <f t="shared" si="47"/>
        <v>45.386153846153846</v>
      </c>
      <c r="S605" t="s">
        <v>8318</v>
      </c>
      <c r="T605" t="s">
        <v>8319</v>
      </c>
      <c r="U605" s="17">
        <f t="shared" si="48"/>
        <v>41865.430821759255</v>
      </c>
      <c r="V605" s="17">
        <f t="shared" si="49"/>
        <v>41835.430821759255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tr">
        <f>VLOOKUP(G606,'Country Codes'!C:D,2,FALSE)</f>
        <v>United States</v>
      </c>
      <c r="I606" t="s">
        <v>8246</v>
      </c>
      <c r="J606" s="15">
        <v>1409187056</v>
      </c>
      <c r="K606" s="15">
        <v>1406595056</v>
      </c>
      <c r="L606" t="b">
        <v>0</v>
      </c>
      <c r="M606">
        <v>0</v>
      </c>
      <c r="N606" t="b">
        <v>0</v>
      </c>
      <c r="O606" t="s">
        <v>8272</v>
      </c>
      <c r="P606" s="5">
        <f t="shared" si="45"/>
        <v>0</v>
      </c>
      <c r="Q606" s="5" t="str">
        <f t="shared" si="46"/>
        <v>Not Funded</v>
      </c>
      <c r="R606" s="7" t="e">
        <f t="shared" si="47"/>
        <v>#DIV/0!</v>
      </c>
      <c r="S606" t="s">
        <v>8318</v>
      </c>
      <c r="T606" t="s">
        <v>8319</v>
      </c>
      <c r="U606" s="17">
        <f t="shared" si="48"/>
        <v>41878.827037037037</v>
      </c>
      <c r="V606" s="17">
        <f t="shared" si="49"/>
        <v>41848.827037037037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tr">
        <f>VLOOKUP(G607,'Country Codes'!C:D,2,FALSE)</f>
        <v>United States</v>
      </c>
      <c r="I607" t="s">
        <v>8246</v>
      </c>
      <c r="J607" s="15">
        <v>1440318908</v>
      </c>
      <c r="K607" s="15">
        <v>1436430908</v>
      </c>
      <c r="L607" t="b">
        <v>0</v>
      </c>
      <c r="M607">
        <v>8</v>
      </c>
      <c r="N607" t="b">
        <v>0</v>
      </c>
      <c r="O607" t="s">
        <v>8272</v>
      </c>
      <c r="P607" s="5">
        <f t="shared" si="45"/>
        <v>2.6200000000000001E-2</v>
      </c>
      <c r="Q607" s="5" t="str">
        <f t="shared" si="46"/>
        <v>Not Funded</v>
      </c>
      <c r="R607" s="7">
        <f t="shared" si="47"/>
        <v>16.375</v>
      </c>
      <c r="S607" t="s">
        <v>8318</v>
      </c>
      <c r="T607" t="s">
        <v>8319</v>
      </c>
      <c r="U607" s="17">
        <f t="shared" si="48"/>
        <v>42239.14939814814</v>
      </c>
      <c r="V607" s="17">
        <f t="shared" si="49"/>
        <v>42194.14939814814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tr">
        <f>VLOOKUP(G608,'Country Codes'!C:D,2,FALSE)</f>
        <v>Netherlands</v>
      </c>
      <c r="I608" t="s">
        <v>8249</v>
      </c>
      <c r="J608" s="15">
        <v>1432479600</v>
      </c>
      <c r="K608" s="15">
        <v>1428507409</v>
      </c>
      <c r="L608" t="b">
        <v>0</v>
      </c>
      <c r="M608">
        <v>1</v>
      </c>
      <c r="N608" t="b">
        <v>0</v>
      </c>
      <c r="O608" t="s">
        <v>8272</v>
      </c>
      <c r="P608" s="5">
        <f t="shared" si="45"/>
        <v>2E-3</v>
      </c>
      <c r="Q608" s="5" t="str">
        <f t="shared" si="46"/>
        <v>Not Funded</v>
      </c>
      <c r="R608" s="7">
        <f t="shared" si="47"/>
        <v>10</v>
      </c>
      <c r="S608" t="s">
        <v>8318</v>
      </c>
      <c r="T608" t="s">
        <v>8319</v>
      </c>
      <c r="U608" s="17">
        <f t="shared" si="48"/>
        <v>42148.416666666664</v>
      </c>
      <c r="V608" s="17">
        <f t="shared" si="49"/>
        <v>42102.442233796297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tr">
        <f>VLOOKUP(G609,'Country Codes'!C:D,2,FALSE)</f>
        <v>United States</v>
      </c>
      <c r="I609" t="s">
        <v>8246</v>
      </c>
      <c r="J609" s="15">
        <v>1448225336</v>
      </c>
      <c r="K609" s="15">
        <v>1445629736</v>
      </c>
      <c r="L609" t="b">
        <v>0</v>
      </c>
      <c r="M609">
        <v>0</v>
      </c>
      <c r="N609" t="b">
        <v>0</v>
      </c>
      <c r="O609" t="s">
        <v>8272</v>
      </c>
      <c r="P609" s="5">
        <f t="shared" si="45"/>
        <v>0</v>
      </c>
      <c r="Q609" s="5" t="str">
        <f t="shared" si="46"/>
        <v>Not Funded</v>
      </c>
      <c r="R609" s="7" t="e">
        <f t="shared" si="47"/>
        <v>#DIV/0!</v>
      </c>
      <c r="S609" t="s">
        <v>8318</v>
      </c>
      <c r="T609" t="s">
        <v>8319</v>
      </c>
      <c r="U609" s="17">
        <f t="shared" si="48"/>
        <v>42330.65898148148</v>
      </c>
      <c r="V609" s="17">
        <f t="shared" si="49"/>
        <v>42300.617314814815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tr">
        <f>VLOOKUP(G610,'Country Codes'!C:D,2,FALSE)</f>
        <v>United States</v>
      </c>
      <c r="I610" t="s">
        <v>8246</v>
      </c>
      <c r="J610" s="15">
        <v>1434405980</v>
      </c>
      <c r="K610" s="15">
        <v>1431813980</v>
      </c>
      <c r="L610" t="b">
        <v>0</v>
      </c>
      <c r="M610">
        <v>5</v>
      </c>
      <c r="N610" t="b">
        <v>0</v>
      </c>
      <c r="O610" t="s">
        <v>8272</v>
      </c>
      <c r="P610" s="5">
        <f t="shared" si="45"/>
        <v>9.7400000000000004E-3</v>
      </c>
      <c r="Q610" s="5" t="str">
        <f t="shared" si="46"/>
        <v>Not Funded</v>
      </c>
      <c r="R610" s="7">
        <f t="shared" si="47"/>
        <v>292.2</v>
      </c>
      <c r="S610" t="s">
        <v>8318</v>
      </c>
      <c r="T610" t="s">
        <v>8319</v>
      </c>
      <c r="U610" s="17">
        <f t="shared" si="48"/>
        <v>42170.712731481479</v>
      </c>
      <c r="V610" s="17">
        <f t="shared" si="49"/>
        <v>42140.712731481479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tr">
        <f>VLOOKUP(G611,'Country Codes'!C:D,2,FALSE)</f>
        <v>United Kingdom</v>
      </c>
      <c r="I611" t="s">
        <v>8247</v>
      </c>
      <c r="J611" s="15">
        <v>1448761744</v>
      </c>
      <c r="K611" s="15">
        <v>1446166144</v>
      </c>
      <c r="L611" t="b">
        <v>0</v>
      </c>
      <c r="M611">
        <v>1</v>
      </c>
      <c r="N611" t="b">
        <v>0</v>
      </c>
      <c r="O611" t="s">
        <v>8272</v>
      </c>
      <c r="P611" s="5">
        <f t="shared" si="45"/>
        <v>6.41025641025641E-3</v>
      </c>
      <c r="Q611" s="5" t="str">
        <f t="shared" si="46"/>
        <v>Not Funded</v>
      </c>
      <c r="R611" s="7">
        <f t="shared" si="47"/>
        <v>5</v>
      </c>
      <c r="S611" t="s">
        <v>8318</v>
      </c>
      <c r="T611" t="s">
        <v>8319</v>
      </c>
      <c r="U611" s="17">
        <f t="shared" si="48"/>
        <v>42336.867407407401</v>
      </c>
      <c r="V611" s="17">
        <f t="shared" si="49"/>
        <v>42306.825740740744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tr">
        <f>VLOOKUP(G612,'Country Codes'!C:D,2,FALSE)</f>
        <v>United States</v>
      </c>
      <c r="I612" t="s">
        <v>8246</v>
      </c>
      <c r="J612" s="15">
        <v>1429732586</v>
      </c>
      <c r="K612" s="15">
        <v>1427140586</v>
      </c>
      <c r="L612" t="b">
        <v>0</v>
      </c>
      <c r="M612">
        <v>0</v>
      </c>
      <c r="N612" t="b">
        <v>0</v>
      </c>
      <c r="O612" t="s">
        <v>8272</v>
      </c>
      <c r="P612" s="5">
        <f t="shared" si="45"/>
        <v>0</v>
      </c>
      <c r="Q612" s="5" t="str">
        <f t="shared" si="46"/>
        <v>Not Funded</v>
      </c>
      <c r="R612" s="7" t="e">
        <f t="shared" si="47"/>
        <v>#DIV/0!</v>
      </c>
      <c r="S612" t="s">
        <v>8318</v>
      </c>
      <c r="T612" t="s">
        <v>8319</v>
      </c>
      <c r="U612" s="17">
        <f t="shared" si="48"/>
        <v>42116.622523148144</v>
      </c>
      <c r="V612" s="17">
        <f t="shared" si="49"/>
        <v>42086.622523148144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tr">
        <f>VLOOKUP(G613,'Country Codes'!C:D,2,FALSE)</f>
        <v>France</v>
      </c>
      <c r="I613" t="s">
        <v>8249</v>
      </c>
      <c r="J613" s="15">
        <v>1453210037</v>
      </c>
      <c r="K613" s="15">
        <v>1448026037</v>
      </c>
      <c r="L613" t="b">
        <v>0</v>
      </c>
      <c r="M613">
        <v>0</v>
      </c>
      <c r="N613" t="b">
        <v>0</v>
      </c>
      <c r="O613" t="s">
        <v>8272</v>
      </c>
      <c r="P613" s="5">
        <f t="shared" si="45"/>
        <v>0</v>
      </c>
      <c r="Q613" s="5" t="str">
        <f t="shared" si="46"/>
        <v>Not Funded</v>
      </c>
      <c r="R613" s="7" t="e">
        <f t="shared" si="47"/>
        <v>#DIV/0!</v>
      </c>
      <c r="S613" t="s">
        <v>8318</v>
      </c>
      <c r="T613" t="s">
        <v>8319</v>
      </c>
      <c r="U613" s="17">
        <f t="shared" si="48"/>
        <v>42388.352280092593</v>
      </c>
      <c r="V613" s="17">
        <f t="shared" si="49"/>
        <v>42328.352280092593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tr">
        <f>VLOOKUP(G614,'Country Codes'!C:D,2,FALSE)</f>
        <v>Italy</v>
      </c>
      <c r="I614" t="s">
        <v>8249</v>
      </c>
      <c r="J614" s="15">
        <v>1472777146</v>
      </c>
      <c r="K614" s="15">
        <v>1470185146</v>
      </c>
      <c r="L614" t="b">
        <v>0</v>
      </c>
      <c r="M614">
        <v>0</v>
      </c>
      <c r="N614" t="b">
        <v>0</v>
      </c>
      <c r="O614" t="s">
        <v>8272</v>
      </c>
      <c r="P614" s="5">
        <f t="shared" si="45"/>
        <v>0</v>
      </c>
      <c r="Q614" s="5" t="str">
        <f t="shared" si="46"/>
        <v>Not Funded</v>
      </c>
      <c r="R614" s="7" t="e">
        <f t="shared" si="47"/>
        <v>#DIV/0!</v>
      </c>
      <c r="S614" t="s">
        <v>8318</v>
      </c>
      <c r="T614" t="s">
        <v>8319</v>
      </c>
      <c r="U614" s="17">
        <f t="shared" si="48"/>
        <v>42614.823449074065</v>
      </c>
      <c r="V614" s="17">
        <f t="shared" si="49"/>
        <v>42584.823449074065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tr">
        <f>VLOOKUP(G615,'Country Codes'!C:D,2,FALSE)</f>
        <v>United States</v>
      </c>
      <c r="I615" t="s">
        <v>8246</v>
      </c>
      <c r="J615" s="15">
        <v>1443675540</v>
      </c>
      <c r="K615" s="15">
        <v>1441022120</v>
      </c>
      <c r="L615" t="b">
        <v>0</v>
      </c>
      <c r="M615">
        <v>121</v>
      </c>
      <c r="N615" t="b">
        <v>0</v>
      </c>
      <c r="O615" t="s">
        <v>8272</v>
      </c>
      <c r="P615" s="5">
        <f t="shared" si="45"/>
        <v>0.21363333333333334</v>
      </c>
      <c r="Q615" s="5" t="str">
        <f t="shared" si="46"/>
        <v>Not Funded</v>
      </c>
      <c r="R615" s="7">
        <f t="shared" si="47"/>
        <v>105.93388429752066</v>
      </c>
      <c r="S615" t="s">
        <v>8318</v>
      </c>
      <c r="T615" t="s">
        <v>8319</v>
      </c>
      <c r="U615" s="17">
        <f t="shared" si="48"/>
        <v>42277.999305555553</v>
      </c>
      <c r="V615" s="17">
        <f t="shared" si="49"/>
        <v>42247.288425925923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tr">
        <f>VLOOKUP(G616,'Country Codes'!C:D,2,FALSE)</f>
        <v>United States</v>
      </c>
      <c r="I616" t="s">
        <v>8246</v>
      </c>
      <c r="J616" s="15">
        <v>1466731740</v>
      </c>
      <c r="K616" s="15">
        <v>1464139740</v>
      </c>
      <c r="L616" t="b">
        <v>0</v>
      </c>
      <c r="M616">
        <v>0</v>
      </c>
      <c r="N616" t="b">
        <v>0</v>
      </c>
      <c r="O616" t="s">
        <v>8272</v>
      </c>
      <c r="P616" s="5">
        <f t="shared" si="45"/>
        <v>0</v>
      </c>
      <c r="Q616" s="5" t="str">
        <f t="shared" si="46"/>
        <v>Not Funded</v>
      </c>
      <c r="R616" s="7" t="e">
        <f t="shared" si="47"/>
        <v>#DIV/0!</v>
      </c>
      <c r="S616" t="s">
        <v>8318</v>
      </c>
      <c r="T616" t="s">
        <v>8319</v>
      </c>
      <c r="U616" s="17">
        <f t="shared" si="48"/>
        <v>42544.853472222218</v>
      </c>
      <c r="V616" s="17">
        <f t="shared" si="49"/>
        <v>42514.853472222218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tr">
        <f>VLOOKUP(G617,'Country Codes'!C:D,2,FALSE)</f>
        <v>New Zealand</v>
      </c>
      <c r="I617" t="s">
        <v>8250</v>
      </c>
      <c r="J617" s="15">
        <v>1443149759</v>
      </c>
      <c r="K617" s="15">
        <v>1440557759</v>
      </c>
      <c r="L617" t="b">
        <v>0</v>
      </c>
      <c r="M617">
        <v>0</v>
      </c>
      <c r="N617" t="b">
        <v>0</v>
      </c>
      <c r="O617" t="s">
        <v>8272</v>
      </c>
      <c r="P617" s="5">
        <f t="shared" si="45"/>
        <v>0</v>
      </c>
      <c r="Q617" s="5" t="str">
        <f t="shared" si="46"/>
        <v>Not Funded</v>
      </c>
      <c r="R617" s="7" t="e">
        <f t="shared" si="47"/>
        <v>#DIV/0!</v>
      </c>
      <c r="S617" t="s">
        <v>8318</v>
      </c>
      <c r="T617" t="s">
        <v>8319</v>
      </c>
      <c r="U617" s="17">
        <f t="shared" si="48"/>
        <v>42271.913877314808</v>
      </c>
      <c r="V617" s="17">
        <f t="shared" si="49"/>
        <v>42241.913877314808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tr">
        <f>VLOOKUP(G618,'Country Codes'!C:D,2,FALSE)</f>
        <v>France</v>
      </c>
      <c r="I618" t="s">
        <v>8249</v>
      </c>
      <c r="J618" s="15">
        <v>1488013307</v>
      </c>
      <c r="K618" s="15">
        <v>1485421307</v>
      </c>
      <c r="L618" t="b">
        <v>0</v>
      </c>
      <c r="M618">
        <v>0</v>
      </c>
      <c r="N618" t="b">
        <v>0</v>
      </c>
      <c r="O618" t="s">
        <v>8272</v>
      </c>
      <c r="P618" s="5">
        <f t="shared" si="45"/>
        <v>0</v>
      </c>
      <c r="Q618" s="5" t="str">
        <f t="shared" si="46"/>
        <v>Not Funded</v>
      </c>
      <c r="R618" s="7" t="e">
        <f t="shared" si="47"/>
        <v>#DIV/0!</v>
      </c>
      <c r="S618" t="s">
        <v>8318</v>
      </c>
      <c r="T618" t="s">
        <v>8319</v>
      </c>
      <c r="U618" s="17">
        <f t="shared" si="48"/>
        <v>42791.167905092596</v>
      </c>
      <c r="V618" s="17">
        <f t="shared" si="49"/>
        <v>42761.167905092596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tr">
        <f>VLOOKUP(G619,'Country Codes'!C:D,2,FALSE)</f>
        <v>United Kingdom</v>
      </c>
      <c r="I619" t="s">
        <v>8247</v>
      </c>
      <c r="J619" s="15">
        <v>1431072843</v>
      </c>
      <c r="K619" s="15">
        <v>1427184843</v>
      </c>
      <c r="L619" t="b">
        <v>0</v>
      </c>
      <c r="M619">
        <v>3</v>
      </c>
      <c r="N619" t="b">
        <v>0</v>
      </c>
      <c r="O619" t="s">
        <v>8272</v>
      </c>
      <c r="P619" s="5">
        <f t="shared" si="45"/>
        <v>0.03</v>
      </c>
      <c r="Q619" s="5" t="str">
        <f t="shared" si="46"/>
        <v>Not Funded</v>
      </c>
      <c r="R619" s="7">
        <f t="shared" si="47"/>
        <v>20</v>
      </c>
      <c r="S619" t="s">
        <v>8318</v>
      </c>
      <c r="T619" t="s">
        <v>8319</v>
      </c>
      <c r="U619" s="17">
        <f t="shared" si="48"/>
        <v>42132.134756944441</v>
      </c>
      <c r="V619" s="17">
        <f t="shared" si="49"/>
        <v>42087.134756944441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tr">
        <f>VLOOKUP(G620,'Country Codes'!C:D,2,FALSE)</f>
        <v>United States</v>
      </c>
      <c r="I620" t="s">
        <v>8246</v>
      </c>
      <c r="J620" s="15">
        <v>1449689203</v>
      </c>
      <c r="K620" s="15">
        <v>1447097203</v>
      </c>
      <c r="L620" t="b">
        <v>0</v>
      </c>
      <c r="M620">
        <v>0</v>
      </c>
      <c r="N620" t="b">
        <v>0</v>
      </c>
      <c r="O620" t="s">
        <v>8272</v>
      </c>
      <c r="P620" s="5">
        <f t="shared" si="45"/>
        <v>0</v>
      </c>
      <c r="Q620" s="5" t="str">
        <f t="shared" si="46"/>
        <v>Not Funded</v>
      </c>
      <c r="R620" s="7" t="e">
        <f t="shared" si="47"/>
        <v>#DIV/0!</v>
      </c>
      <c r="S620" t="s">
        <v>8318</v>
      </c>
      <c r="T620" t="s">
        <v>8319</v>
      </c>
      <c r="U620" s="17">
        <f t="shared" si="48"/>
        <v>42347.60188657407</v>
      </c>
      <c r="V620" s="17">
        <f t="shared" si="49"/>
        <v>42317.60188657407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tr">
        <f>VLOOKUP(G621,'Country Codes'!C:D,2,FALSE)</f>
        <v>United States</v>
      </c>
      <c r="I621" t="s">
        <v>8246</v>
      </c>
      <c r="J621" s="15">
        <v>1416933390</v>
      </c>
      <c r="K621" s="15">
        <v>1411745790</v>
      </c>
      <c r="L621" t="b">
        <v>0</v>
      </c>
      <c r="M621">
        <v>1</v>
      </c>
      <c r="N621" t="b">
        <v>0</v>
      </c>
      <c r="O621" t="s">
        <v>8272</v>
      </c>
      <c r="P621" s="5">
        <f t="shared" si="45"/>
        <v>3.9999999999999998E-7</v>
      </c>
      <c r="Q621" s="5" t="str">
        <f t="shared" si="46"/>
        <v>Not Funded</v>
      </c>
      <c r="R621" s="7">
        <f t="shared" si="47"/>
        <v>1</v>
      </c>
      <c r="S621" t="s">
        <v>8318</v>
      </c>
      <c r="T621" t="s">
        <v>8319</v>
      </c>
      <c r="U621" s="17">
        <f t="shared" si="48"/>
        <v>41968.483680555553</v>
      </c>
      <c r="V621" s="17">
        <f t="shared" si="49"/>
        <v>41908.442013888889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tr">
        <f>VLOOKUP(G622,'Country Codes'!C:D,2,FALSE)</f>
        <v>Canada</v>
      </c>
      <c r="I622" t="s">
        <v>8251</v>
      </c>
      <c r="J622" s="15">
        <v>1408986738</v>
      </c>
      <c r="K622" s="15">
        <v>1405098738</v>
      </c>
      <c r="L622" t="b">
        <v>0</v>
      </c>
      <c r="M622">
        <v>1</v>
      </c>
      <c r="N622" t="b">
        <v>0</v>
      </c>
      <c r="O622" t="s">
        <v>8272</v>
      </c>
      <c r="P622" s="5">
        <f t="shared" si="45"/>
        <v>0.01</v>
      </c>
      <c r="Q622" s="5" t="str">
        <f t="shared" si="46"/>
        <v>Not Funded</v>
      </c>
      <c r="R622" s="7">
        <f t="shared" si="47"/>
        <v>300</v>
      </c>
      <c r="S622" t="s">
        <v>8318</v>
      </c>
      <c r="T622" t="s">
        <v>8319</v>
      </c>
      <c r="U622" s="17">
        <f t="shared" si="48"/>
        <v>41876.508541666662</v>
      </c>
      <c r="V622" s="17">
        <f t="shared" si="49"/>
        <v>41831.508541666662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tr">
        <f>VLOOKUP(G623,'Country Codes'!C:D,2,FALSE)</f>
        <v>United States</v>
      </c>
      <c r="I623" t="s">
        <v>8246</v>
      </c>
      <c r="J623" s="15">
        <v>1467934937</v>
      </c>
      <c r="K623" s="15">
        <v>1465342937</v>
      </c>
      <c r="L623" t="b">
        <v>0</v>
      </c>
      <c r="M623">
        <v>3</v>
      </c>
      <c r="N623" t="b">
        <v>0</v>
      </c>
      <c r="O623" t="s">
        <v>8272</v>
      </c>
      <c r="P623" s="5">
        <f t="shared" si="45"/>
        <v>1.044E-2</v>
      </c>
      <c r="Q623" s="5" t="str">
        <f t="shared" si="46"/>
        <v>Not Funded</v>
      </c>
      <c r="R623" s="7">
        <f t="shared" si="47"/>
        <v>87</v>
      </c>
      <c r="S623" t="s">
        <v>8318</v>
      </c>
      <c r="T623" t="s">
        <v>8319</v>
      </c>
      <c r="U623" s="17">
        <f t="shared" si="48"/>
        <v>42558.779363425921</v>
      </c>
      <c r="V623" s="17">
        <f t="shared" si="49"/>
        <v>42528.779363425921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tr">
        <f>VLOOKUP(G624,'Country Codes'!C:D,2,FALSE)</f>
        <v>United States</v>
      </c>
      <c r="I624" t="s">
        <v>8246</v>
      </c>
      <c r="J624" s="15">
        <v>1467398138</v>
      </c>
      <c r="K624" s="15">
        <v>1465670138</v>
      </c>
      <c r="L624" t="b">
        <v>0</v>
      </c>
      <c r="M624">
        <v>9</v>
      </c>
      <c r="N624" t="b">
        <v>0</v>
      </c>
      <c r="O624" t="s">
        <v>8272</v>
      </c>
      <c r="P624" s="5">
        <f t="shared" si="45"/>
        <v>5.6833333333333333E-2</v>
      </c>
      <c r="Q624" s="5" t="str">
        <f t="shared" si="46"/>
        <v>Not Funded</v>
      </c>
      <c r="R624" s="7">
        <f t="shared" si="47"/>
        <v>37.888888888888886</v>
      </c>
      <c r="S624" t="s">
        <v>8318</v>
      </c>
      <c r="T624" t="s">
        <v>8319</v>
      </c>
      <c r="U624" s="17">
        <f t="shared" si="48"/>
        <v>42552.566412037035</v>
      </c>
      <c r="V624" s="17">
        <f t="shared" si="49"/>
        <v>42532.566412037035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tr">
        <f>VLOOKUP(G625,'Country Codes'!C:D,2,FALSE)</f>
        <v>Australia</v>
      </c>
      <c r="I625" t="s">
        <v>8248</v>
      </c>
      <c r="J625" s="15">
        <v>1432771997</v>
      </c>
      <c r="K625" s="15">
        <v>1430179997</v>
      </c>
      <c r="L625" t="b">
        <v>0</v>
      </c>
      <c r="M625">
        <v>0</v>
      </c>
      <c r="N625" t="b">
        <v>0</v>
      </c>
      <c r="O625" t="s">
        <v>8272</v>
      </c>
      <c r="P625" s="5">
        <f t="shared" si="45"/>
        <v>0</v>
      </c>
      <c r="Q625" s="5" t="str">
        <f t="shared" si="46"/>
        <v>Not Funded</v>
      </c>
      <c r="R625" s="7" t="e">
        <f t="shared" si="47"/>
        <v>#DIV/0!</v>
      </c>
      <c r="S625" t="s">
        <v>8318</v>
      </c>
      <c r="T625" t="s">
        <v>8319</v>
      </c>
      <c r="U625" s="17">
        <f t="shared" si="48"/>
        <v>42151.800891203697</v>
      </c>
      <c r="V625" s="17">
        <f t="shared" si="49"/>
        <v>42121.800891203697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tr">
        <f>VLOOKUP(G626,'Country Codes'!C:D,2,FALSE)</f>
        <v>United States</v>
      </c>
      <c r="I626" t="s">
        <v>8246</v>
      </c>
      <c r="J626" s="15">
        <v>1431647041</v>
      </c>
      <c r="K626" s="15">
        <v>1429055041</v>
      </c>
      <c r="L626" t="b">
        <v>0</v>
      </c>
      <c r="M626">
        <v>0</v>
      </c>
      <c r="N626" t="b">
        <v>0</v>
      </c>
      <c r="O626" t="s">
        <v>8272</v>
      </c>
      <c r="P626" s="5">
        <f t="shared" si="45"/>
        <v>0</v>
      </c>
      <c r="Q626" s="5" t="str">
        <f t="shared" si="46"/>
        <v>Not Funded</v>
      </c>
      <c r="R626" s="7" t="e">
        <f t="shared" si="47"/>
        <v>#DIV/0!</v>
      </c>
      <c r="S626" t="s">
        <v>8318</v>
      </c>
      <c r="T626" t="s">
        <v>8319</v>
      </c>
      <c r="U626" s="17">
        <f t="shared" si="48"/>
        <v>42138.78056712963</v>
      </c>
      <c r="V626" s="17">
        <f t="shared" si="49"/>
        <v>42108.78056712963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tr">
        <f>VLOOKUP(G627,'Country Codes'!C:D,2,FALSE)</f>
        <v>Canada</v>
      </c>
      <c r="I627" t="s">
        <v>8251</v>
      </c>
      <c r="J627" s="15">
        <v>1490560177</v>
      </c>
      <c r="K627" s="15">
        <v>1487971777</v>
      </c>
      <c r="L627" t="b">
        <v>0</v>
      </c>
      <c r="M627">
        <v>0</v>
      </c>
      <c r="N627" t="b">
        <v>0</v>
      </c>
      <c r="O627" t="s">
        <v>8272</v>
      </c>
      <c r="P627" s="5">
        <f t="shared" si="45"/>
        <v>0</v>
      </c>
      <c r="Q627" s="5" t="str">
        <f t="shared" si="46"/>
        <v>Not Funded</v>
      </c>
      <c r="R627" s="7" t="e">
        <f t="shared" si="47"/>
        <v>#DIV/0!</v>
      </c>
      <c r="S627" t="s">
        <v>8318</v>
      </c>
      <c r="T627" t="s">
        <v>8319</v>
      </c>
      <c r="U627" s="17">
        <f t="shared" si="48"/>
        <v>42820.645567129628</v>
      </c>
      <c r="V627" s="17">
        <f t="shared" si="49"/>
        <v>42790.687233796292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tr">
        <f>VLOOKUP(G628,'Country Codes'!C:D,2,FALSE)</f>
        <v>United States</v>
      </c>
      <c r="I628" t="s">
        <v>8246</v>
      </c>
      <c r="J628" s="15">
        <v>1439644920</v>
      </c>
      <c r="K628" s="15">
        <v>1436793939</v>
      </c>
      <c r="L628" t="b">
        <v>0</v>
      </c>
      <c r="M628">
        <v>39</v>
      </c>
      <c r="N628" t="b">
        <v>0</v>
      </c>
      <c r="O628" t="s">
        <v>8272</v>
      </c>
      <c r="P628" s="5">
        <f t="shared" si="45"/>
        <v>0.17380000000000001</v>
      </c>
      <c r="Q628" s="5" t="str">
        <f t="shared" si="46"/>
        <v>Not Funded</v>
      </c>
      <c r="R628" s="7">
        <f t="shared" si="47"/>
        <v>111.41025641025641</v>
      </c>
      <c r="S628" t="s">
        <v>8318</v>
      </c>
      <c r="T628" t="s">
        <v>8319</v>
      </c>
      <c r="U628" s="17">
        <f t="shared" si="48"/>
        <v>42231.348611111105</v>
      </c>
      <c r="V628" s="17">
        <f t="shared" si="49"/>
        <v>42198.351145833331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tr">
        <f>VLOOKUP(G629,'Country Codes'!C:D,2,FALSE)</f>
        <v>Sweden</v>
      </c>
      <c r="I629" t="s">
        <v>8255</v>
      </c>
      <c r="J629" s="15">
        <v>1457996400</v>
      </c>
      <c r="K629" s="15">
        <v>1452842511</v>
      </c>
      <c r="L629" t="b">
        <v>0</v>
      </c>
      <c r="M629">
        <v>1</v>
      </c>
      <c r="N629" t="b">
        <v>0</v>
      </c>
      <c r="O629" t="s">
        <v>8272</v>
      </c>
      <c r="P629" s="5">
        <f t="shared" si="45"/>
        <v>2.0000000000000001E-4</v>
      </c>
      <c r="Q629" s="5" t="str">
        <f t="shared" si="46"/>
        <v>Not Funded</v>
      </c>
      <c r="R629" s="7">
        <f t="shared" si="47"/>
        <v>90</v>
      </c>
      <c r="S629" t="s">
        <v>8318</v>
      </c>
      <c r="T629" t="s">
        <v>8319</v>
      </c>
      <c r="U629" s="17">
        <f t="shared" si="48"/>
        <v>42443.749999999993</v>
      </c>
      <c r="V629" s="17">
        <f t="shared" si="49"/>
        <v>42384.098506944443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tr">
        <f>VLOOKUP(G630,'Country Codes'!C:D,2,FALSE)</f>
        <v>United States</v>
      </c>
      <c r="I630" t="s">
        <v>8246</v>
      </c>
      <c r="J630" s="15">
        <v>1405269457</v>
      </c>
      <c r="K630" s="15">
        <v>1402677457</v>
      </c>
      <c r="L630" t="b">
        <v>0</v>
      </c>
      <c r="M630">
        <v>0</v>
      </c>
      <c r="N630" t="b">
        <v>0</v>
      </c>
      <c r="O630" t="s">
        <v>8272</v>
      </c>
      <c r="P630" s="5">
        <f t="shared" si="45"/>
        <v>0</v>
      </c>
      <c r="Q630" s="5" t="str">
        <f t="shared" si="46"/>
        <v>Not Funded</v>
      </c>
      <c r="R630" s="7" t="e">
        <f t="shared" si="47"/>
        <v>#DIV/0!</v>
      </c>
      <c r="S630" t="s">
        <v>8318</v>
      </c>
      <c r="T630" t="s">
        <v>8319</v>
      </c>
      <c r="U630" s="17">
        <f t="shared" si="48"/>
        <v>41833.484456018516</v>
      </c>
      <c r="V630" s="17">
        <f t="shared" si="49"/>
        <v>41803.484456018516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tr">
        <f>VLOOKUP(G631,'Country Codes'!C:D,2,FALSE)</f>
        <v>Australia</v>
      </c>
      <c r="I631" t="s">
        <v>8248</v>
      </c>
      <c r="J631" s="15">
        <v>1463239108</v>
      </c>
      <c r="K631" s="15">
        <v>1460647108</v>
      </c>
      <c r="L631" t="b">
        <v>0</v>
      </c>
      <c r="M631">
        <v>3</v>
      </c>
      <c r="N631" t="b">
        <v>0</v>
      </c>
      <c r="O631" t="s">
        <v>8272</v>
      </c>
      <c r="P631" s="5">
        <f t="shared" si="45"/>
        <v>1.75E-3</v>
      </c>
      <c r="Q631" s="5" t="str">
        <f t="shared" si="46"/>
        <v>Not Funded</v>
      </c>
      <c r="R631" s="7">
        <f t="shared" si="47"/>
        <v>116.66666666666667</v>
      </c>
      <c r="S631" t="s">
        <v>8318</v>
      </c>
      <c r="T631" t="s">
        <v>8319</v>
      </c>
      <c r="U631" s="17">
        <f t="shared" si="48"/>
        <v>42504.429490740738</v>
      </c>
      <c r="V631" s="17">
        <f t="shared" si="49"/>
        <v>42474.429490740738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tr">
        <f>VLOOKUP(G632,'Country Codes'!C:D,2,FALSE)</f>
        <v>United States</v>
      </c>
      <c r="I632" t="s">
        <v>8246</v>
      </c>
      <c r="J632" s="15">
        <v>1441516200</v>
      </c>
      <c r="K632" s="15">
        <v>1438959121</v>
      </c>
      <c r="L632" t="b">
        <v>0</v>
      </c>
      <c r="M632">
        <v>1</v>
      </c>
      <c r="N632" t="b">
        <v>0</v>
      </c>
      <c r="O632" t="s">
        <v>8272</v>
      </c>
      <c r="P632" s="5">
        <f t="shared" si="45"/>
        <v>8.3340278356529708E-4</v>
      </c>
      <c r="Q632" s="5" t="str">
        <f t="shared" si="46"/>
        <v>Not Funded</v>
      </c>
      <c r="R632" s="7">
        <f t="shared" si="47"/>
        <v>10</v>
      </c>
      <c r="S632" t="s">
        <v>8318</v>
      </c>
      <c r="T632" t="s">
        <v>8319</v>
      </c>
      <c r="U632" s="17">
        <f t="shared" si="48"/>
        <v>42253.006944444445</v>
      </c>
      <c r="V632" s="17">
        <f t="shared" si="49"/>
        <v>42223.411122685182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tr">
        <f>VLOOKUP(G633,'Country Codes'!C:D,2,FALSE)</f>
        <v>Canada</v>
      </c>
      <c r="I633" t="s">
        <v>8251</v>
      </c>
      <c r="J633" s="15">
        <v>1464460329</v>
      </c>
      <c r="K633" s="15">
        <v>1461954729</v>
      </c>
      <c r="L633" t="b">
        <v>0</v>
      </c>
      <c r="M633">
        <v>9</v>
      </c>
      <c r="N633" t="b">
        <v>0</v>
      </c>
      <c r="O633" t="s">
        <v>8272</v>
      </c>
      <c r="P633" s="5">
        <f t="shared" si="45"/>
        <v>1.38E-2</v>
      </c>
      <c r="Q633" s="5" t="str">
        <f t="shared" si="46"/>
        <v>Not Funded</v>
      </c>
      <c r="R633" s="7">
        <f t="shared" si="47"/>
        <v>76.666666666666671</v>
      </c>
      <c r="S633" t="s">
        <v>8318</v>
      </c>
      <c r="T633" t="s">
        <v>8319</v>
      </c>
      <c r="U633" s="17">
        <f t="shared" si="48"/>
        <v>42518.563993055555</v>
      </c>
      <c r="V633" s="17">
        <f t="shared" si="49"/>
        <v>42489.563993055555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tr">
        <f>VLOOKUP(G634,'Country Codes'!C:D,2,FALSE)</f>
        <v>Netherlands</v>
      </c>
      <c r="I634" t="s">
        <v>8249</v>
      </c>
      <c r="J634" s="15">
        <v>1448470165</v>
      </c>
      <c r="K634" s="15">
        <v>1445874565</v>
      </c>
      <c r="L634" t="b">
        <v>0</v>
      </c>
      <c r="M634">
        <v>0</v>
      </c>
      <c r="N634" t="b">
        <v>0</v>
      </c>
      <c r="O634" t="s">
        <v>8272</v>
      </c>
      <c r="P634" s="5">
        <f t="shared" si="45"/>
        <v>0</v>
      </c>
      <c r="Q634" s="5" t="str">
        <f t="shared" si="46"/>
        <v>Not Funded</v>
      </c>
      <c r="R634" s="7" t="e">
        <f t="shared" si="47"/>
        <v>#DIV/0!</v>
      </c>
      <c r="S634" t="s">
        <v>8318</v>
      </c>
      <c r="T634" t="s">
        <v>8319</v>
      </c>
      <c r="U634" s="17">
        <f t="shared" si="48"/>
        <v>42333.492650462962</v>
      </c>
      <c r="V634" s="17">
        <f t="shared" si="49"/>
        <v>42303.450983796291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tr">
        <f>VLOOKUP(G635,'Country Codes'!C:D,2,FALSE)</f>
        <v>United States</v>
      </c>
      <c r="I635" t="s">
        <v>8246</v>
      </c>
      <c r="J635" s="15">
        <v>1466204400</v>
      </c>
      <c r="K635" s="15">
        <v>1463469062</v>
      </c>
      <c r="L635" t="b">
        <v>0</v>
      </c>
      <c r="M635">
        <v>25</v>
      </c>
      <c r="N635" t="b">
        <v>0</v>
      </c>
      <c r="O635" t="s">
        <v>8272</v>
      </c>
      <c r="P635" s="5">
        <f t="shared" si="45"/>
        <v>0.1245</v>
      </c>
      <c r="Q635" s="5" t="str">
        <f t="shared" si="46"/>
        <v>Not Funded</v>
      </c>
      <c r="R635" s="7">
        <f t="shared" si="47"/>
        <v>49.8</v>
      </c>
      <c r="S635" t="s">
        <v>8318</v>
      </c>
      <c r="T635" t="s">
        <v>8319</v>
      </c>
      <c r="U635" s="17">
        <f t="shared" si="48"/>
        <v>42538.749999999993</v>
      </c>
      <c r="V635" s="17">
        <f t="shared" si="49"/>
        <v>42507.090995370374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tr">
        <f>VLOOKUP(G636,'Country Codes'!C:D,2,FALSE)</f>
        <v>United States</v>
      </c>
      <c r="I636" t="s">
        <v>8246</v>
      </c>
      <c r="J636" s="15">
        <v>1424989029</v>
      </c>
      <c r="K636" s="15">
        <v>1422397029</v>
      </c>
      <c r="L636" t="b">
        <v>0</v>
      </c>
      <c r="M636">
        <v>1</v>
      </c>
      <c r="N636" t="b">
        <v>0</v>
      </c>
      <c r="O636" t="s">
        <v>8272</v>
      </c>
      <c r="P636" s="5">
        <f t="shared" si="45"/>
        <v>2.0000000000000001E-4</v>
      </c>
      <c r="Q636" s="5" t="str">
        <f t="shared" si="46"/>
        <v>Not Funded</v>
      </c>
      <c r="R636" s="7">
        <f t="shared" si="47"/>
        <v>1</v>
      </c>
      <c r="S636" t="s">
        <v>8318</v>
      </c>
      <c r="T636" t="s">
        <v>8319</v>
      </c>
      <c r="U636" s="17">
        <f t="shared" si="48"/>
        <v>42061.720243055555</v>
      </c>
      <c r="V636" s="17">
        <f t="shared" si="49"/>
        <v>42031.720243055555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tr">
        <f>VLOOKUP(G637,'Country Codes'!C:D,2,FALSE)</f>
        <v>United States</v>
      </c>
      <c r="I637" t="s">
        <v>8246</v>
      </c>
      <c r="J637" s="15">
        <v>1428804762</v>
      </c>
      <c r="K637" s="15">
        <v>1426212762</v>
      </c>
      <c r="L637" t="b">
        <v>0</v>
      </c>
      <c r="M637">
        <v>1</v>
      </c>
      <c r="N637" t="b">
        <v>0</v>
      </c>
      <c r="O637" t="s">
        <v>8272</v>
      </c>
      <c r="P637" s="5">
        <f t="shared" si="45"/>
        <v>8.0000000000000007E-5</v>
      </c>
      <c r="Q637" s="5" t="str">
        <f t="shared" si="46"/>
        <v>Not Funded</v>
      </c>
      <c r="R637" s="7">
        <f t="shared" si="47"/>
        <v>2</v>
      </c>
      <c r="S637" t="s">
        <v>8318</v>
      </c>
      <c r="T637" t="s">
        <v>8319</v>
      </c>
      <c r="U637" s="17">
        <f t="shared" si="48"/>
        <v>42105.883819444447</v>
      </c>
      <c r="V637" s="17">
        <f t="shared" si="49"/>
        <v>42075.883819444447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tr">
        <f>VLOOKUP(G638,'Country Codes'!C:D,2,FALSE)</f>
        <v>United Kingdom</v>
      </c>
      <c r="I638" t="s">
        <v>8247</v>
      </c>
      <c r="J638" s="15">
        <v>1433587620</v>
      </c>
      <c r="K638" s="15">
        <v>1430996150</v>
      </c>
      <c r="L638" t="b">
        <v>0</v>
      </c>
      <c r="M638">
        <v>1</v>
      </c>
      <c r="N638" t="b">
        <v>0</v>
      </c>
      <c r="O638" t="s">
        <v>8272</v>
      </c>
      <c r="P638" s="5">
        <f t="shared" si="45"/>
        <v>2E-3</v>
      </c>
      <c r="Q638" s="5" t="str">
        <f t="shared" si="46"/>
        <v>Not Funded</v>
      </c>
      <c r="R638" s="7">
        <f t="shared" si="47"/>
        <v>4</v>
      </c>
      <c r="S638" t="s">
        <v>8318</v>
      </c>
      <c r="T638" t="s">
        <v>8319</v>
      </c>
      <c r="U638" s="17">
        <f t="shared" si="48"/>
        <v>42161.240972222215</v>
      </c>
      <c r="V638" s="17">
        <f t="shared" si="49"/>
        <v>42131.247106481482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tr">
        <f>VLOOKUP(G639,'Country Codes'!C:D,2,FALSE)</f>
        <v>United Kingdom</v>
      </c>
      <c r="I639" t="s">
        <v>8247</v>
      </c>
      <c r="J639" s="15">
        <v>1488063840</v>
      </c>
      <c r="K639" s="15">
        <v>1485558318</v>
      </c>
      <c r="L639" t="b">
        <v>0</v>
      </c>
      <c r="M639">
        <v>0</v>
      </c>
      <c r="N639" t="b">
        <v>0</v>
      </c>
      <c r="O639" t="s">
        <v>8272</v>
      </c>
      <c r="P639" s="5">
        <f t="shared" si="45"/>
        <v>0</v>
      </c>
      <c r="Q639" s="5" t="str">
        <f t="shared" si="46"/>
        <v>Not Funded</v>
      </c>
      <c r="R639" s="7" t="e">
        <f t="shared" si="47"/>
        <v>#DIV/0!</v>
      </c>
      <c r="S639" t="s">
        <v>8318</v>
      </c>
      <c r="T639" t="s">
        <v>8319</v>
      </c>
      <c r="U639" s="17">
        <f t="shared" si="48"/>
        <v>42791.75277777778</v>
      </c>
      <c r="V639" s="17">
        <f t="shared" si="49"/>
        <v>42762.75368055555</v>
      </c>
    </row>
    <row r="640" spans="1:22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tr">
        <f>VLOOKUP(G640,'Country Codes'!C:D,2,FALSE)</f>
        <v>Germany</v>
      </c>
      <c r="I640" t="s">
        <v>8249</v>
      </c>
      <c r="J640" s="15">
        <v>1490447662</v>
      </c>
      <c r="K640" s="15">
        <v>1485267262</v>
      </c>
      <c r="L640" t="b">
        <v>0</v>
      </c>
      <c r="M640">
        <v>6</v>
      </c>
      <c r="N640" t="b">
        <v>0</v>
      </c>
      <c r="O640" t="s">
        <v>8272</v>
      </c>
      <c r="P640" s="5">
        <f t="shared" si="45"/>
        <v>9.0000000000000006E-5</v>
      </c>
      <c r="Q640" s="5" t="str">
        <f t="shared" si="46"/>
        <v>Not Funded</v>
      </c>
      <c r="R640" s="7">
        <f t="shared" si="47"/>
        <v>3</v>
      </c>
      <c r="S640" t="s">
        <v>8318</v>
      </c>
      <c r="T640" t="s">
        <v>8319</v>
      </c>
      <c r="U640" s="17">
        <f t="shared" si="48"/>
        <v>42819.343310185184</v>
      </c>
      <c r="V640" s="17">
        <f t="shared" si="49"/>
        <v>42759.384976851848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tr">
        <f>VLOOKUP(G641,'Country Codes'!C:D,2,FALSE)</f>
        <v>United States</v>
      </c>
      <c r="I641" t="s">
        <v>8246</v>
      </c>
      <c r="J641" s="15">
        <v>1413208795</v>
      </c>
      <c r="K641" s="15">
        <v>1408024795</v>
      </c>
      <c r="L641" t="b">
        <v>0</v>
      </c>
      <c r="M641">
        <v>1</v>
      </c>
      <c r="N641" t="b">
        <v>0</v>
      </c>
      <c r="O641" t="s">
        <v>8272</v>
      </c>
      <c r="P641" s="5">
        <f t="shared" si="45"/>
        <v>9.9999999999999995E-7</v>
      </c>
      <c r="Q641" s="5" t="str">
        <f t="shared" si="46"/>
        <v>Not Funded</v>
      </c>
      <c r="R641" s="7">
        <f t="shared" si="47"/>
        <v>1</v>
      </c>
      <c r="S641" t="s">
        <v>8318</v>
      </c>
      <c r="T641" t="s">
        <v>8319</v>
      </c>
      <c r="U641" s="17">
        <f t="shared" si="48"/>
        <v>41925.374942129631</v>
      </c>
      <c r="V641" s="17">
        <f t="shared" si="49"/>
        <v>41865.374942129631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tr">
        <f>VLOOKUP(G642,'Country Codes'!C:D,2,FALSE)</f>
        <v>France</v>
      </c>
      <c r="I642" t="s">
        <v>8249</v>
      </c>
      <c r="J642" s="15">
        <v>1480028400</v>
      </c>
      <c r="K642" s="15">
        <v>1478685915</v>
      </c>
      <c r="L642" t="b">
        <v>0</v>
      </c>
      <c r="M642">
        <v>2</v>
      </c>
      <c r="N642" t="b">
        <v>1</v>
      </c>
      <c r="O642" t="s">
        <v>8273</v>
      </c>
      <c r="P642" s="5">
        <f t="shared" si="45"/>
        <v>1.4428571428571428</v>
      </c>
      <c r="Q642" s="5" t="str">
        <f t="shared" si="46"/>
        <v>Funded</v>
      </c>
      <c r="R642" s="7">
        <f t="shared" si="47"/>
        <v>50.5</v>
      </c>
      <c r="S642" t="s">
        <v>8318</v>
      </c>
      <c r="T642" t="s">
        <v>8320</v>
      </c>
      <c r="U642" s="17">
        <f t="shared" si="48"/>
        <v>42698.749999999993</v>
      </c>
      <c r="V642" s="17">
        <f t="shared" si="49"/>
        <v>42683.21197916667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tr">
        <f>VLOOKUP(G643,'Country Codes'!C:D,2,FALSE)</f>
        <v>United States</v>
      </c>
      <c r="I643" t="s">
        <v>8246</v>
      </c>
      <c r="J643" s="15">
        <v>1439473248</v>
      </c>
      <c r="K643" s="15">
        <v>1436881248</v>
      </c>
      <c r="L643" t="b">
        <v>0</v>
      </c>
      <c r="M643">
        <v>315</v>
      </c>
      <c r="N643" t="b">
        <v>1</v>
      </c>
      <c r="O643" t="s">
        <v>8273</v>
      </c>
      <c r="P643" s="5">
        <f t="shared" ref="P643:P706" si="50">(E643/D643)</f>
        <v>1.1916249999999999</v>
      </c>
      <c r="Q643" s="5" t="str">
        <f t="shared" ref="Q643:Q706" si="51">IF(P643&gt;=1,"Funded","Not Funded")</f>
        <v>Funded</v>
      </c>
      <c r="R643" s="7">
        <f t="shared" ref="R643:R706" si="52">(E643/M643)</f>
        <v>151.31746031746033</v>
      </c>
      <c r="S643" t="s">
        <v>8318</v>
      </c>
      <c r="T643" t="s">
        <v>8320</v>
      </c>
      <c r="U643" s="17">
        <f t="shared" ref="U643:U706" si="53">(((J643/60)/60)/24)+DATE(1970,1,1)+(-5/24)</f>
        <v>42229.361666666664</v>
      </c>
      <c r="V643" s="17">
        <f t="shared" ref="V643:V706" si="54">(((K643/60)/60)/24)+DATE(1970,1,1)+(-5/24)</f>
        <v>42199.361666666664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tr">
        <f>VLOOKUP(G644,'Country Codes'!C:D,2,FALSE)</f>
        <v>Germany</v>
      </c>
      <c r="I644" t="s">
        <v>8249</v>
      </c>
      <c r="J644" s="15">
        <v>1439998674</v>
      </c>
      <c r="K644" s="15">
        <v>1436888274</v>
      </c>
      <c r="L644" t="b">
        <v>0</v>
      </c>
      <c r="M644">
        <v>2174</v>
      </c>
      <c r="N644" t="b">
        <v>1</v>
      </c>
      <c r="O644" t="s">
        <v>8273</v>
      </c>
      <c r="P644" s="5">
        <f t="shared" si="50"/>
        <v>14.604850000000001</v>
      </c>
      <c r="Q644" s="5" t="str">
        <f t="shared" si="51"/>
        <v>Funded</v>
      </c>
      <c r="R644" s="7">
        <f t="shared" si="52"/>
        <v>134.3592456301748</v>
      </c>
      <c r="S644" t="s">
        <v>8318</v>
      </c>
      <c r="T644" t="s">
        <v>8320</v>
      </c>
      <c r="U644" s="17">
        <f t="shared" si="53"/>
        <v>42235.442986111106</v>
      </c>
      <c r="V644" s="17">
        <f t="shared" si="54"/>
        <v>42199.442986111106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tr">
        <f>VLOOKUP(G645,'Country Codes'!C:D,2,FALSE)</f>
        <v>United States</v>
      </c>
      <c r="I645" t="s">
        <v>8246</v>
      </c>
      <c r="J645" s="15">
        <v>1433085875</v>
      </c>
      <c r="K645" s="15">
        <v>1428333875</v>
      </c>
      <c r="L645" t="b">
        <v>0</v>
      </c>
      <c r="M645">
        <v>152</v>
      </c>
      <c r="N645" t="b">
        <v>1</v>
      </c>
      <c r="O645" t="s">
        <v>8273</v>
      </c>
      <c r="P645" s="5">
        <f t="shared" si="50"/>
        <v>1.0580799999999999</v>
      </c>
      <c r="Q645" s="5" t="str">
        <f t="shared" si="51"/>
        <v>Funded</v>
      </c>
      <c r="R645" s="7">
        <f t="shared" si="52"/>
        <v>174.02631578947367</v>
      </c>
      <c r="S645" t="s">
        <v>8318</v>
      </c>
      <c r="T645" t="s">
        <v>8320</v>
      </c>
      <c r="U645" s="17">
        <f t="shared" si="53"/>
        <v>42155.43373842592</v>
      </c>
      <c r="V645" s="17">
        <f t="shared" si="54"/>
        <v>42100.43373842592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tr">
        <f>VLOOKUP(G646,'Country Codes'!C:D,2,FALSE)</f>
        <v>United States</v>
      </c>
      <c r="I646" t="s">
        <v>8246</v>
      </c>
      <c r="J646" s="15">
        <v>1414544400</v>
      </c>
      <c r="K646" s="15">
        <v>1410883139</v>
      </c>
      <c r="L646" t="b">
        <v>0</v>
      </c>
      <c r="M646">
        <v>1021</v>
      </c>
      <c r="N646" t="b">
        <v>1</v>
      </c>
      <c r="O646" t="s">
        <v>8273</v>
      </c>
      <c r="P646" s="5">
        <f t="shared" si="50"/>
        <v>3.0011791999999997</v>
      </c>
      <c r="Q646" s="5" t="str">
        <f t="shared" si="51"/>
        <v>Funded</v>
      </c>
      <c r="R646" s="7">
        <f t="shared" si="52"/>
        <v>73.486268364348675</v>
      </c>
      <c r="S646" t="s">
        <v>8318</v>
      </c>
      <c r="T646" t="s">
        <v>8320</v>
      </c>
      <c r="U646" s="17">
        <f t="shared" si="53"/>
        <v>41940.833333333328</v>
      </c>
      <c r="V646" s="17">
        <f t="shared" si="54"/>
        <v>41898.457627314812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tr">
        <f>VLOOKUP(G647,'Country Codes'!C:D,2,FALSE)</f>
        <v>United States</v>
      </c>
      <c r="I647" t="s">
        <v>8246</v>
      </c>
      <c r="J647" s="15">
        <v>1470962274</v>
      </c>
      <c r="K647" s="15">
        <v>1468370274</v>
      </c>
      <c r="L647" t="b">
        <v>0</v>
      </c>
      <c r="M647">
        <v>237</v>
      </c>
      <c r="N647" t="b">
        <v>1</v>
      </c>
      <c r="O647" t="s">
        <v>8273</v>
      </c>
      <c r="P647" s="5">
        <f t="shared" si="50"/>
        <v>2.7869999999999999</v>
      </c>
      <c r="Q647" s="5" t="str">
        <f t="shared" si="51"/>
        <v>Funded</v>
      </c>
      <c r="R647" s="7">
        <f t="shared" si="52"/>
        <v>23.518987341772153</v>
      </c>
      <c r="S647" t="s">
        <v>8318</v>
      </c>
      <c r="T647" t="s">
        <v>8320</v>
      </c>
      <c r="U647" s="17">
        <f t="shared" si="53"/>
        <v>42593.817986111106</v>
      </c>
      <c r="V647" s="17">
        <f t="shared" si="54"/>
        <v>42563.817986111106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tr">
        <f>VLOOKUP(G648,'Country Codes'!C:D,2,FALSE)</f>
        <v>United States</v>
      </c>
      <c r="I648" t="s">
        <v>8246</v>
      </c>
      <c r="J648" s="15">
        <v>1407788867</v>
      </c>
      <c r="K648" s="15">
        <v>1405196867</v>
      </c>
      <c r="L648" t="b">
        <v>0</v>
      </c>
      <c r="M648">
        <v>27</v>
      </c>
      <c r="N648" t="b">
        <v>1</v>
      </c>
      <c r="O648" t="s">
        <v>8273</v>
      </c>
      <c r="P648" s="5">
        <f t="shared" si="50"/>
        <v>1.3187625000000001</v>
      </c>
      <c r="Q648" s="5" t="str">
        <f t="shared" si="51"/>
        <v>Funded</v>
      </c>
      <c r="R648" s="7">
        <f t="shared" si="52"/>
        <v>39.074444444444445</v>
      </c>
      <c r="S648" t="s">
        <v>8318</v>
      </c>
      <c r="T648" t="s">
        <v>8320</v>
      </c>
      <c r="U648" s="17">
        <f t="shared" si="53"/>
        <v>41862.644293981481</v>
      </c>
      <c r="V648" s="17">
        <f t="shared" si="54"/>
        <v>41832.644293981481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tr">
        <f>VLOOKUP(G649,'Country Codes'!C:D,2,FALSE)</f>
        <v>Canada</v>
      </c>
      <c r="I649" t="s">
        <v>8251</v>
      </c>
      <c r="J649" s="15">
        <v>1458235549</v>
      </c>
      <c r="K649" s="15">
        <v>1455647149</v>
      </c>
      <c r="L649" t="b">
        <v>0</v>
      </c>
      <c r="M649">
        <v>17</v>
      </c>
      <c r="N649" t="b">
        <v>1</v>
      </c>
      <c r="O649" t="s">
        <v>8273</v>
      </c>
      <c r="P649" s="5">
        <f t="shared" si="50"/>
        <v>1.0705</v>
      </c>
      <c r="Q649" s="5" t="str">
        <f t="shared" si="51"/>
        <v>Funded</v>
      </c>
      <c r="R649" s="7">
        <f t="shared" si="52"/>
        <v>125.94117647058823</v>
      </c>
      <c r="S649" t="s">
        <v>8318</v>
      </c>
      <c r="T649" t="s">
        <v>8320</v>
      </c>
      <c r="U649" s="17">
        <f t="shared" si="53"/>
        <v>42446.517928240741</v>
      </c>
      <c r="V649" s="17">
        <f t="shared" si="54"/>
        <v>42416.559594907405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tr">
        <f>VLOOKUP(G650,'Country Codes'!C:D,2,FALSE)</f>
        <v>United States</v>
      </c>
      <c r="I650" t="s">
        <v>8246</v>
      </c>
      <c r="J650" s="15">
        <v>1413304708</v>
      </c>
      <c r="K650" s="15">
        <v>1410280708</v>
      </c>
      <c r="L650" t="b">
        <v>0</v>
      </c>
      <c r="M650">
        <v>27</v>
      </c>
      <c r="N650" t="b">
        <v>1</v>
      </c>
      <c r="O650" t="s">
        <v>8273</v>
      </c>
      <c r="P650" s="5">
        <f t="shared" si="50"/>
        <v>1.2682285714285715</v>
      </c>
      <c r="Q650" s="5" t="str">
        <f t="shared" si="51"/>
        <v>Funded</v>
      </c>
      <c r="R650" s="7">
        <f t="shared" si="52"/>
        <v>1644</v>
      </c>
      <c r="S650" t="s">
        <v>8318</v>
      </c>
      <c r="T650" t="s">
        <v>8320</v>
      </c>
      <c r="U650" s="17">
        <f t="shared" si="53"/>
        <v>41926.485046296293</v>
      </c>
      <c r="V650" s="17">
        <f t="shared" si="54"/>
        <v>41891.485046296293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tr">
        <f>VLOOKUP(G651,'Country Codes'!C:D,2,FALSE)</f>
        <v>United States</v>
      </c>
      <c r="I651" t="s">
        <v>8246</v>
      </c>
      <c r="J651" s="15">
        <v>1410904413</v>
      </c>
      <c r="K651" s="15">
        <v>1409090013</v>
      </c>
      <c r="L651" t="b">
        <v>0</v>
      </c>
      <c r="M651">
        <v>82</v>
      </c>
      <c r="N651" t="b">
        <v>1</v>
      </c>
      <c r="O651" t="s">
        <v>8273</v>
      </c>
      <c r="P651" s="5">
        <f t="shared" si="50"/>
        <v>1.3996</v>
      </c>
      <c r="Q651" s="5" t="str">
        <f t="shared" si="51"/>
        <v>Funded</v>
      </c>
      <c r="R651" s="7">
        <f t="shared" si="52"/>
        <v>42.670731707317074</v>
      </c>
      <c r="S651" t="s">
        <v>8318</v>
      </c>
      <c r="T651" t="s">
        <v>8320</v>
      </c>
      <c r="U651" s="17">
        <f t="shared" si="53"/>
        <v>41898.703854166662</v>
      </c>
      <c r="V651" s="17">
        <f t="shared" si="54"/>
        <v>41877.703854166662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tr">
        <f>VLOOKUP(G652,'Country Codes'!C:D,2,FALSE)</f>
        <v>United States</v>
      </c>
      <c r="I652" t="s">
        <v>8246</v>
      </c>
      <c r="J652" s="15">
        <v>1418953984</v>
      </c>
      <c r="K652" s="15">
        <v>1413766384</v>
      </c>
      <c r="L652" t="b">
        <v>0</v>
      </c>
      <c r="M652">
        <v>48</v>
      </c>
      <c r="N652" t="b">
        <v>1</v>
      </c>
      <c r="O652" t="s">
        <v>8273</v>
      </c>
      <c r="P652" s="5">
        <f t="shared" si="50"/>
        <v>1.1240000000000001</v>
      </c>
      <c r="Q652" s="5" t="str">
        <f t="shared" si="51"/>
        <v>Funded</v>
      </c>
      <c r="R652" s="7">
        <f t="shared" si="52"/>
        <v>35.125</v>
      </c>
      <c r="S652" t="s">
        <v>8318</v>
      </c>
      <c r="T652" t="s">
        <v>8320</v>
      </c>
      <c r="U652" s="17">
        <f t="shared" si="53"/>
        <v>41991.870185185187</v>
      </c>
      <c r="V652" s="17">
        <f t="shared" si="54"/>
        <v>41931.828518518516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tr">
        <f>VLOOKUP(G653,'Country Codes'!C:D,2,FALSE)</f>
        <v>United States</v>
      </c>
      <c r="I653" t="s">
        <v>8246</v>
      </c>
      <c r="J653" s="15">
        <v>1418430311</v>
      </c>
      <c r="K653" s="15">
        <v>1415838311</v>
      </c>
      <c r="L653" t="b">
        <v>0</v>
      </c>
      <c r="M653">
        <v>105</v>
      </c>
      <c r="N653" t="b">
        <v>1</v>
      </c>
      <c r="O653" t="s">
        <v>8273</v>
      </c>
      <c r="P653" s="5">
        <f t="shared" si="50"/>
        <v>1.00528</v>
      </c>
      <c r="Q653" s="5" t="str">
        <f t="shared" si="51"/>
        <v>Funded</v>
      </c>
      <c r="R653" s="7">
        <f t="shared" si="52"/>
        <v>239.35238095238094</v>
      </c>
      <c r="S653" t="s">
        <v>8318</v>
      </c>
      <c r="T653" t="s">
        <v>8320</v>
      </c>
      <c r="U653" s="17">
        <f t="shared" si="53"/>
        <v>41985.809155092589</v>
      </c>
      <c r="V653" s="17">
        <f t="shared" si="54"/>
        <v>41955.809155092589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tr">
        <f>VLOOKUP(G654,'Country Codes'!C:D,2,FALSE)</f>
        <v>United States</v>
      </c>
      <c r="I654" t="s">
        <v>8246</v>
      </c>
      <c r="J654" s="15">
        <v>1480613650</v>
      </c>
      <c r="K654" s="15">
        <v>1478018050</v>
      </c>
      <c r="L654" t="b">
        <v>0</v>
      </c>
      <c r="M654">
        <v>28</v>
      </c>
      <c r="N654" t="b">
        <v>1</v>
      </c>
      <c r="O654" t="s">
        <v>8273</v>
      </c>
      <c r="P654" s="5">
        <f t="shared" si="50"/>
        <v>1.0046666666666666</v>
      </c>
      <c r="Q654" s="5" t="str">
        <f t="shared" si="51"/>
        <v>Funded</v>
      </c>
      <c r="R654" s="7">
        <f t="shared" si="52"/>
        <v>107.64285714285714</v>
      </c>
      <c r="S654" t="s">
        <v>8318</v>
      </c>
      <c r="T654" t="s">
        <v>8320</v>
      </c>
      <c r="U654" s="17">
        <f t="shared" si="53"/>
        <v>42705.523726851847</v>
      </c>
      <c r="V654" s="17">
        <f t="shared" si="54"/>
        <v>42675.482060185182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tr">
        <f>VLOOKUP(G655,'Country Codes'!C:D,2,FALSE)</f>
        <v>United States</v>
      </c>
      <c r="I655" t="s">
        <v>8246</v>
      </c>
      <c r="J655" s="15">
        <v>1440082240</v>
      </c>
      <c r="K655" s="15">
        <v>1436885440</v>
      </c>
      <c r="L655" t="b">
        <v>0</v>
      </c>
      <c r="M655">
        <v>1107</v>
      </c>
      <c r="N655" t="b">
        <v>1</v>
      </c>
      <c r="O655" t="s">
        <v>8273</v>
      </c>
      <c r="P655" s="5">
        <f t="shared" si="50"/>
        <v>1.4144600000000001</v>
      </c>
      <c r="Q655" s="5" t="str">
        <f t="shared" si="51"/>
        <v>Funded</v>
      </c>
      <c r="R655" s="7">
        <f t="shared" si="52"/>
        <v>95.830623306233065</v>
      </c>
      <c r="S655" t="s">
        <v>8318</v>
      </c>
      <c r="T655" t="s">
        <v>8320</v>
      </c>
      <c r="U655" s="17">
        <f t="shared" si="53"/>
        <v>42236.410185185181</v>
      </c>
      <c r="V655" s="17">
        <f t="shared" si="54"/>
        <v>42199.410185185181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tr">
        <f>VLOOKUP(G656,'Country Codes'!C:D,2,FALSE)</f>
        <v>United States</v>
      </c>
      <c r="I656" t="s">
        <v>8246</v>
      </c>
      <c r="J656" s="15">
        <v>1436396313</v>
      </c>
      <c r="K656" s="15">
        <v>1433804313</v>
      </c>
      <c r="L656" t="b">
        <v>0</v>
      </c>
      <c r="M656">
        <v>1013</v>
      </c>
      <c r="N656" t="b">
        <v>1</v>
      </c>
      <c r="O656" t="s">
        <v>8273</v>
      </c>
      <c r="P656" s="5">
        <f t="shared" si="50"/>
        <v>2.6729166666666666</v>
      </c>
      <c r="Q656" s="5" t="str">
        <f t="shared" si="51"/>
        <v>Funded</v>
      </c>
      <c r="R656" s="7">
        <f t="shared" si="52"/>
        <v>31.663376110562684</v>
      </c>
      <c r="S656" t="s">
        <v>8318</v>
      </c>
      <c r="T656" t="s">
        <v>8320</v>
      </c>
      <c r="U656" s="17">
        <f t="shared" si="53"/>
        <v>42193.748993055553</v>
      </c>
      <c r="V656" s="17">
        <f t="shared" si="54"/>
        <v>42163.748993055553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tr">
        <f>VLOOKUP(G657,'Country Codes'!C:D,2,FALSE)</f>
        <v>United States</v>
      </c>
      <c r="I657" t="s">
        <v>8246</v>
      </c>
      <c r="J657" s="15">
        <v>1426197512</v>
      </c>
      <c r="K657" s="15">
        <v>1423609112</v>
      </c>
      <c r="L657" t="b">
        <v>0</v>
      </c>
      <c r="M657">
        <v>274</v>
      </c>
      <c r="N657" t="b">
        <v>1</v>
      </c>
      <c r="O657" t="s">
        <v>8273</v>
      </c>
      <c r="P657" s="5">
        <f t="shared" si="50"/>
        <v>1.4688749999999999</v>
      </c>
      <c r="Q657" s="5" t="str">
        <f t="shared" si="51"/>
        <v>Funded</v>
      </c>
      <c r="R657" s="7">
        <f t="shared" si="52"/>
        <v>42.886861313868614</v>
      </c>
      <c r="S657" t="s">
        <v>8318</v>
      </c>
      <c r="T657" t="s">
        <v>8320</v>
      </c>
      <c r="U657" s="17">
        <f t="shared" si="53"/>
        <v>42075.707314814812</v>
      </c>
      <c r="V657" s="17">
        <f t="shared" si="54"/>
        <v>42045.748981481483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tr">
        <f>VLOOKUP(G658,'Country Codes'!C:D,2,FALSE)</f>
        <v>United States</v>
      </c>
      <c r="I658" t="s">
        <v>8246</v>
      </c>
      <c r="J658" s="15">
        <v>1460917119</v>
      </c>
      <c r="K658" s="15">
        <v>1455736719</v>
      </c>
      <c r="L658" t="b">
        <v>0</v>
      </c>
      <c r="M658">
        <v>87</v>
      </c>
      <c r="N658" t="b">
        <v>1</v>
      </c>
      <c r="O658" t="s">
        <v>8273</v>
      </c>
      <c r="P658" s="5">
        <f t="shared" si="50"/>
        <v>2.1356000000000002</v>
      </c>
      <c r="Q658" s="5" t="str">
        <f t="shared" si="51"/>
        <v>Funded</v>
      </c>
      <c r="R658" s="7">
        <f t="shared" si="52"/>
        <v>122.73563218390805</v>
      </c>
      <c r="S658" t="s">
        <v>8318</v>
      </c>
      <c r="T658" t="s">
        <v>8320</v>
      </c>
      <c r="U658" s="17">
        <f t="shared" si="53"/>
        <v>42477.554618055547</v>
      </c>
      <c r="V658" s="17">
        <f t="shared" si="54"/>
        <v>42417.596284722218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tr">
        <f>VLOOKUP(G659,'Country Codes'!C:D,2,FALSE)</f>
        <v>United States</v>
      </c>
      <c r="I659" t="s">
        <v>8246</v>
      </c>
      <c r="J659" s="15">
        <v>1450901872</v>
      </c>
      <c r="K659" s="15">
        <v>1448309872</v>
      </c>
      <c r="L659" t="b">
        <v>0</v>
      </c>
      <c r="M659">
        <v>99</v>
      </c>
      <c r="N659" t="b">
        <v>1</v>
      </c>
      <c r="O659" t="s">
        <v>8273</v>
      </c>
      <c r="P659" s="5">
        <f t="shared" si="50"/>
        <v>1.2569999999999999</v>
      </c>
      <c r="Q659" s="5" t="str">
        <f t="shared" si="51"/>
        <v>Funded</v>
      </c>
      <c r="R659" s="7">
        <f t="shared" si="52"/>
        <v>190.45454545454547</v>
      </c>
      <c r="S659" t="s">
        <v>8318</v>
      </c>
      <c r="T659" t="s">
        <v>8320</v>
      </c>
      <c r="U659" s="17">
        <f t="shared" si="53"/>
        <v>42361.637407407405</v>
      </c>
      <c r="V659" s="17">
        <f t="shared" si="54"/>
        <v>42331.637407407405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tr">
        <f>VLOOKUP(G660,'Country Codes'!C:D,2,FALSE)</f>
        <v>United States</v>
      </c>
      <c r="I660" t="s">
        <v>8246</v>
      </c>
      <c r="J660" s="15">
        <v>1437933600</v>
      </c>
      <c r="K660" s="15">
        <v>1435117889</v>
      </c>
      <c r="L660" t="b">
        <v>0</v>
      </c>
      <c r="M660">
        <v>276</v>
      </c>
      <c r="N660" t="b">
        <v>1</v>
      </c>
      <c r="O660" t="s">
        <v>8273</v>
      </c>
      <c r="P660" s="5">
        <f t="shared" si="50"/>
        <v>1.0446206037108834</v>
      </c>
      <c r="Q660" s="5" t="str">
        <f t="shared" si="51"/>
        <v>Funded</v>
      </c>
      <c r="R660" s="7">
        <f t="shared" si="52"/>
        <v>109.33695652173913</v>
      </c>
      <c r="S660" t="s">
        <v>8318</v>
      </c>
      <c r="T660" t="s">
        <v>8320</v>
      </c>
      <c r="U660" s="17">
        <f t="shared" si="53"/>
        <v>42211.541666666664</v>
      </c>
      <c r="V660" s="17">
        <f t="shared" si="54"/>
        <v>42178.952418981477</v>
      </c>
    </row>
    <row r="661" spans="1:22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tr">
        <f>VLOOKUP(G661,'Country Codes'!C:D,2,FALSE)</f>
        <v>United States</v>
      </c>
      <c r="I661" t="s">
        <v>8246</v>
      </c>
      <c r="J661" s="15">
        <v>1440339295</v>
      </c>
      <c r="K661" s="15">
        <v>1437747295</v>
      </c>
      <c r="L661" t="b">
        <v>0</v>
      </c>
      <c r="M661">
        <v>21</v>
      </c>
      <c r="N661" t="b">
        <v>1</v>
      </c>
      <c r="O661" t="s">
        <v>8273</v>
      </c>
      <c r="P661" s="5">
        <f t="shared" si="50"/>
        <v>1.0056666666666667</v>
      </c>
      <c r="Q661" s="5" t="str">
        <f t="shared" si="51"/>
        <v>Funded</v>
      </c>
      <c r="R661" s="7">
        <f t="shared" si="52"/>
        <v>143.66666666666666</v>
      </c>
      <c r="S661" t="s">
        <v>8318</v>
      </c>
      <c r="T661" t="s">
        <v>8320</v>
      </c>
      <c r="U661" s="17">
        <f t="shared" si="53"/>
        <v>42239.385358796295</v>
      </c>
      <c r="V661" s="17">
        <f t="shared" si="54"/>
        <v>42209.385358796295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tr">
        <f>VLOOKUP(G662,'Country Codes'!C:D,2,FALSE)</f>
        <v>United States</v>
      </c>
      <c r="I662" t="s">
        <v>8246</v>
      </c>
      <c r="J662" s="15">
        <v>1415558879</v>
      </c>
      <c r="K662" s="15">
        <v>1412963279</v>
      </c>
      <c r="L662" t="b">
        <v>0</v>
      </c>
      <c r="M662">
        <v>18</v>
      </c>
      <c r="N662" t="b">
        <v>0</v>
      </c>
      <c r="O662" t="s">
        <v>8273</v>
      </c>
      <c r="P662" s="5">
        <f t="shared" si="50"/>
        <v>3.058E-2</v>
      </c>
      <c r="Q662" s="5" t="str">
        <f t="shared" si="51"/>
        <v>Not Funded</v>
      </c>
      <c r="R662" s="7">
        <f t="shared" si="52"/>
        <v>84.944444444444443</v>
      </c>
      <c r="S662" t="s">
        <v>8318</v>
      </c>
      <c r="T662" t="s">
        <v>8320</v>
      </c>
      <c r="U662" s="17">
        <f t="shared" si="53"/>
        <v>41952.574988425928</v>
      </c>
      <c r="V662" s="17">
        <f t="shared" si="54"/>
        <v>41922.533321759256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tr">
        <f>VLOOKUP(G663,'Country Codes'!C:D,2,FALSE)</f>
        <v>United States</v>
      </c>
      <c r="I663" t="s">
        <v>8246</v>
      </c>
      <c r="J663" s="15">
        <v>1477236559</v>
      </c>
      <c r="K663" s="15">
        <v>1474644559</v>
      </c>
      <c r="L663" t="b">
        <v>0</v>
      </c>
      <c r="M663">
        <v>9</v>
      </c>
      <c r="N663" t="b">
        <v>0</v>
      </c>
      <c r="O663" t="s">
        <v>8273</v>
      </c>
      <c r="P663" s="5">
        <f t="shared" si="50"/>
        <v>9.4999999999999998E-3</v>
      </c>
      <c r="Q663" s="5" t="str">
        <f t="shared" si="51"/>
        <v>Not Funded</v>
      </c>
      <c r="R663" s="7">
        <f t="shared" si="52"/>
        <v>10.555555555555555</v>
      </c>
      <c r="S663" t="s">
        <v>8318</v>
      </c>
      <c r="T663" t="s">
        <v>8320</v>
      </c>
      <c r="U663" s="17">
        <f t="shared" si="53"/>
        <v>42666.437025462961</v>
      </c>
      <c r="V663" s="17">
        <f t="shared" si="54"/>
        <v>42636.437025462961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tr">
        <f>VLOOKUP(G664,'Country Codes'!C:D,2,FALSE)</f>
        <v>United States</v>
      </c>
      <c r="I664" t="s">
        <v>8246</v>
      </c>
      <c r="J664" s="15">
        <v>1421404247</v>
      </c>
      <c r="K664" s="15">
        <v>1418812247</v>
      </c>
      <c r="L664" t="b">
        <v>0</v>
      </c>
      <c r="M664">
        <v>4</v>
      </c>
      <c r="N664" t="b">
        <v>0</v>
      </c>
      <c r="O664" t="s">
        <v>8273</v>
      </c>
      <c r="P664" s="5">
        <f t="shared" si="50"/>
        <v>4.0000000000000001E-3</v>
      </c>
      <c r="Q664" s="5" t="str">
        <f t="shared" si="51"/>
        <v>Not Funded</v>
      </c>
      <c r="R664" s="7">
        <f t="shared" si="52"/>
        <v>39</v>
      </c>
      <c r="S664" t="s">
        <v>8318</v>
      </c>
      <c r="T664" t="s">
        <v>8320</v>
      </c>
      <c r="U664" s="17">
        <f t="shared" si="53"/>
        <v>42020.229710648149</v>
      </c>
      <c r="V664" s="17">
        <f t="shared" si="54"/>
        <v>41990.229710648149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tr">
        <f>VLOOKUP(G665,'Country Codes'!C:D,2,FALSE)</f>
        <v>Denmark</v>
      </c>
      <c r="I665" t="s">
        <v>8253</v>
      </c>
      <c r="J665" s="15">
        <v>1437250456</v>
      </c>
      <c r="K665" s="15">
        <v>1434658456</v>
      </c>
      <c r="L665" t="b">
        <v>0</v>
      </c>
      <c r="M665">
        <v>7</v>
      </c>
      <c r="N665" t="b">
        <v>0</v>
      </c>
      <c r="O665" t="s">
        <v>8273</v>
      </c>
      <c r="P665" s="5">
        <f t="shared" si="50"/>
        <v>3.5000000000000001E-3</v>
      </c>
      <c r="Q665" s="5" t="str">
        <f t="shared" si="51"/>
        <v>Not Funded</v>
      </c>
      <c r="R665" s="7">
        <f t="shared" si="52"/>
        <v>100</v>
      </c>
      <c r="S665" t="s">
        <v>8318</v>
      </c>
      <c r="T665" t="s">
        <v>8320</v>
      </c>
      <c r="U665" s="17">
        <f t="shared" si="53"/>
        <v>42203.634907407402</v>
      </c>
      <c r="V665" s="17">
        <f t="shared" si="54"/>
        <v>42173.634907407402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tr">
        <f>VLOOKUP(G666,'Country Codes'!C:D,2,FALSE)</f>
        <v>United States</v>
      </c>
      <c r="I666" t="s">
        <v>8246</v>
      </c>
      <c r="J666" s="15">
        <v>1428940775</v>
      </c>
      <c r="K666" s="15">
        <v>1426348775</v>
      </c>
      <c r="L666" t="b">
        <v>0</v>
      </c>
      <c r="M666">
        <v>29</v>
      </c>
      <c r="N666" t="b">
        <v>0</v>
      </c>
      <c r="O666" t="s">
        <v>8273</v>
      </c>
      <c r="P666" s="5">
        <f t="shared" si="50"/>
        <v>7.5333333333333335E-2</v>
      </c>
      <c r="Q666" s="5" t="str">
        <f t="shared" si="51"/>
        <v>Not Funded</v>
      </c>
      <c r="R666" s="7">
        <f t="shared" si="52"/>
        <v>31.172413793103448</v>
      </c>
      <c r="S666" t="s">
        <v>8318</v>
      </c>
      <c r="T666" t="s">
        <v>8320</v>
      </c>
      <c r="U666" s="17">
        <f t="shared" si="53"/>
        <v>42107.458043981482</v>
      </c>
      <c r="V666" s="17">
        <f t="shared" si="54"/>
        <v>42077.458043981482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tr">
        <f>VLOOKUP(G667,'Country Codes'!C:D,2,FALSE)</f>
        <v>United States</v>
      </c>
      <c r="I667" t="s">
        <v>8246</v>
      </c>
      <c r="J667" s="15">
        <v>1484327061</v>
      </c>
      <c r="K667" s="15">
        <v>1479143061</v>
      </c>
      <c r="L667" t="b">
        <v>0</v>
      </c>
      <c r="M667">
        <v>12</v>
      </c>
      <c r="N667" t="b">
        <v>0</v>
      </c>
      <c r="O667" t="s">
        <v>8273</v>
      </c>
      <c r="P667" s="5">
        <f t="shared" si="50"/>
        <v>0.18640000000000001</v>
      </c>
      <c r="Q667" s="5" t="str">
        <f t="shared" si="51"/>
        <v>Not Funded</v>
      </c>
      <c r="R667" s="7">
        <f t="shared" si="52"/>
        <v>155.33333333333334</v>
      </c>
      <c r="S667" t="s">
        <v>8318</v>
      </c>
      <c r="T667" t="s">
        <v>8320</v>
      </c>
      <c r="U667" s="17">
        <f t="shared" si="53"/>
        <v>42748.503020833326</v>
      </c>
      <c r="V667" s="17">
        <f t="shared" si="54"/>
        <v>42688.503020833326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tr">
        <f>VLOOKUP(G668,'Country Codes'!C:D,2,FALSE)</f>
        <v>United States</v>
      </c>
      <c r="I668" t="s">
        <v>8246</v>
      </c>
      <c r="J668" s="15">
        <v>1408305498</v>
      </c>
      <c r="K668" s="15">
        <v>1405713498</v>
      </c>
      <c r="L668" t="b">
        <v>0</v>
      </c>
      <c r="M668">
        <v>4</v>
      </c>
      <c r="N668" t="b">
        <v>0</v>
      </c>
      <c r="O668" t="s">
        <v>8273</v>
      </c>
      <c r="P668" s="5">
        <f t="shared" si="50"/>
        <v>4.0000000000000003E-5</v>
      </c>
      <c r="Q668" s="5" t="str">
        <f t="shared" si="51"/>
        <v>Not Funded</v>
      </c>
      <c r="R668" s="7">
        <f t="shared" si="52"/>
        <v>2</v>
      </c>
      <c r="S668" t="s">
        <v>8318</v>
      </c>
      <c r="T668" t="s">
        <v>8320</v>
      </c>
      <c r="U668" s="17">
        <f t="shared" si="53"/>
        <v>41868.623819444445</v>
      </c>
      <c r="V668" s="17">
        <f t="shared" si="54"/>
        <v>41838.623819444445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tr">
        <f>VLOOKUP(G669,'Country Codes'!C:D,2,FALSE)</f>
        <v>Italy</v>
      </c>
      <c r="I669" t="s">
        <v>8249</v>
      </c>
      <c r="J669" s="15">
        <v>1477731463</v>
      </c>
      <c r="K669" s="15">
        <v>1474275463</v>
      </c>
      <c r="L669" t="b">
        <v>0</v>
      </c>
      <c r="M669">
        <v>28</v>
      </c>
      <c r="N669" t="b">
        <v>0</v>
      </c>
      <c r="O669" t="s">
        <v>8273</v>
      </c>
      <c r="P669" s="5">
        <f t="shared" si="50"/>
        <v>0.1002</v>
      </c>
      <c r="Q669" s="5" t="str">
        <f t="shared" si="51"/>
        <v>Not Funded</v>
      </c>
      <c r="R669" s="7">
        <f t="shared" si="52"/>
        <v>178.92857142857142</v>
      </c>
      <c r="S669" t="s">
        <v>8318</v>
      </c>
      <c r="T669" t="s">
        <v>8320</v>
      </c>
      <c r="U669" s="17">
        <f t="shared" si="53"/>
        <v>42672.165081018517</v>
      </c>
      <c r="V669" s="17">
        <f t="shared" si="54"/>
        <v>42632.165081018517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tr">
        <f>VLOOKUP(G670,'Country Codes'!C:D,2,FALSE)</f>
        <v>United States</v>
      </c>
      <c r="I670" t="s">
        <v>8246</v>
      </c>
      <c r="J670" s="15">
        <v>1431374222</v>
      </c>
      <c r="K670" s="15">
        <v>1427486222</v>
      </c>
      <c r="L670" t="b">
        <v>0</v>
      </c>
      <c r="M670">
        <v>25</v>
      </c>
      <c r="N670" t="b">
        <v>0</v>
      </c>
      <c r="O670" t="s">
        <v>8273</v>
      </c>
      <c r="P670" s="5">
        <f t="shared" si="50"/>
        <v>4.5600000000000002E-2</v>
      </c>
      <c r="Q670" s="5" t="str">
        <f t="shared" si="51"/>
        <v>Not Funded</v>
      </c>
      <c r="R670" s="7">
        <f t="shared" si="52"/>
        <v>27.36</v>
      </c>
      <c r="S670" t="s">
        <v>8318</v>
      </c>
      <c r="T670" t="s">
        <v>8320</v>
      </c>
      <c r="U670" s="17">
        <f t="shared" si="53"/>
        <v>42135.622939814813</v>
      </c>
      <c r="V670" s="17">
        <f t="shared" si="54"/>
        <v>42090.622939814813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tr">
        <f>VLOOKUP(G671,'Country Codes'!C:D,2,FALSE)</f>
        <v>Sweden</v>
      </c>
      <c r="I671" t="s">
        <v>8255</v>
      </c>
      <c r="J671" s="15">
        <v>1467817258</v>
      </c>
      <c r="K671" s="15">
        <v>1465225258</v>
      </c>
      <c r="L671" t="b">
        <v>0</v>
      </c>
      <c r="M671">
        <v>28</v>
      </c>
      <c r="N671" t="b">
        <v>0</v>
      </c>
      <c r="O671" t="s">
        <v>8273</v>
      </c>
      <c r="P671" s="5">
        <f t="shared" si="50"/>
        <v>0.21507499999999999</v>
      </c>
      <c r="Q671" s="5" t="str">
        <f t="shared" si="51"/>
        <v>Not Funded</v>
      </c>
      <c r="R671" s="7">
        <f t="shared" si="52"/>
        <v>1536.25</v>
      </c>
      <c r="S671" t="s">
        <v>8318</v>
      </c>
      <c r="T671" t="s">
        <v>8320</v>
      </c>
      <c r="U671" s="17">
        <f t="shared" si="53"/>
        <v>42557.417337962957</v>
      </c>
      <c r="V671" s="17">
        <f t="shared" si="54"/>
        <v>42527.417337962957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tr">
        <f>VLOOKUP(G672,'Country Codes'!C:D,2,FALSE)</f>
        <v>Italy</v>
      </c>
      <c r="I672" t="s">
        <v>8249</v>
      </c>
      <c r="J672" s="15">
        <v>1466323800</v>
      </c>
      <c r="K672" s="15">
        <v>1463418120</v>
      </c>
      <c r="L672" t="b">
        <v>0</v>
      </c>
      <c r="M672">
        <v>310</v>
      </c>
      <c r="N672" t="b">
        <v>0</v>
      </c>
      <c r="O672" t="s">
        <v>8273</v>
      </c>
      <c r="P672" s="5">
        <f t="shared" si="50"/>
        <v>0.29276666666666668</v>
      </c>
      <c r="Q672" s="5" t="str">
        <f t="shared" si="51"/>
        <v>Not Funded</v>
      </c>
      <c r="R672" s="7">
        <f t="shared" si="52"/>
        <v>84.99677419354839</v>
      </c>
      <c r="S672" t="s">
        <v>8318</v>
      </c>
      <c r="T672" t="s">
        <v>8320</v>
      </c>
      <c r="U672" s="17">
        <f t="shared" si="53"/>
        <v>42540.131944444445</v>
      </c>
      <c r="V672" s="17">
        <f t="shared" si="54"/>
        <v>42506.501388888886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tr">
        <f>VLOOKUP(G673,'Country Codes'!C:D,2,FALSE)</f>
        <v>United States</v>
      </c>
      <c r="I673" t="s">
        <v>8246</v>
      </c>
      <c r="J673" s="15">
        <v>1421208000</v>
      </c>
      <c r="K673" s="15">
        <v>1418315852</v>
      </c>
      <c r="L673" t="b">
        <v>0</v>
      </c>
      <c r="M673">
        <v>15</v>
      </c>
      <c r="N673" t="b">
        <v>0</v>
      </c>
      <c r="O673" t="s">
        <v>8273</v>
      </c>
      <c r="P673" s="5">
        <f t="shared" si="50"/>
        <v>0.39426666666666665</v>
      </c>
      <c r="Q673" s="5" t="str">
        <f t="shared" si="51"/>
        <v>Not Funded</v>
      </c>
      <c r="R673" s="7">
        <f t="shared" si="52"/>
        <v>788.5333333333333</v>
      </c>
      <c r="S673" t="s">
        <v>8318</v>
      </c>
      <c r="T673" t="s">
        <v>8320</v>
      </c>
      <c r="U673" s="17">
        <f t="shared" si="53"/>
        <v>42017.958333333336</v>
      </c>
      <c r="V673" s="17">
        <f t="shared" si="54"/>
        <v>41984.484398148146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tr">
        <f>VLOOKUP(G674,'Country Codes'!C:D,2,FALSE)</f>
        <v>United States</v>
      </c>
      <c r="I674" t="s">
        <v>8246</v>
      </c>
      <c r="J674" s="15">
        <v>1420088340</v>
      </c>
      <c r="K674" s="15">
        <v>1417410964</v>
      </c>
      <c r="L674" t="b">
        <v>0</v>
      </c>
      <c r="M674">
        <v>215</v>
      </c>
      <c r="N674" t="b">
        <v>0</v>
      </c>
      <c r="O674" t="s">
        <v>8273</v>
      </c>
      <c r="P674" s="5">
        <f t="shared" si="50"/>
        <v>0.21628</v>
      </c>
      <c r="Q674" s="5" t="str">
        <f t="shared" si="51"/>
        <v>Not Funded</v>
      </c>
      <c r="R674" s="7">
        <f t="shared" si="52"/>
        <v>50.29767441860465</v>
      </c>
      <c r="S674" t="s">
        <v>8318</v>
      </c>
      <c r="T674" t="s">
        <v>8320</v>
      </c>
      <c r="U674" s="17">
        <f t="shared" si="53"/>
        <v>42004.999305555553</v>
      </c>
      <c r="V674" s="17">
        <f t="shared" si="54"/>
        <v>41974.011157407404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tr">
        <f>VLOOKUP(G675,'Country Codes'!C:D,2,FALSE)</f>
        <v>United States</v>
      </c>
      <c r="I675" t="s">
        <v>8246</v>
      </c>
      <c r="J675" s="15">
        <v>1409602217</v>
      </c>
      <c r="K675" s="15">
        <v>1405714217</v>
      </c>
      <c r="L675" t="b">
        <v>0</v>
      </c>
      <c r="M675">
        <v>3</v>
      </c>
      <c r="N675" t="b">
        <v>0</v>
      </c>
      <c r="O675" t="s">
        <v>8273</v>
      </c>
      <c r="P675" s="5">
        <f t="shared" si="50"/>
        <v>2.0500000000000002E-3</v>
      </c>
      <c r="Q675" s="5" t="str">
        <f t="shared" si="51"/>
        <v>Not Funded</v>
      </c>
      <c r="R675" s="7">
        <f t="shared" si="52"/>
        <v>68.333333333333329</v>
      </c>
      <c r="S675" t="s">
        <v>8318</v>
      </c>
      <c r="T675" t="s">
        <v>8320</v>
      </c>
      <c r="U675" s="17">
        <f t="shared" si="53"/>
        <v>41883.6321412037</v>
      </c>
      <c r="V675" s="17">
        <f t="shared" si="54"/>
        <v>41838.6321412037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tr">
        <f>VLOOKUP(G676,'Country Codes'!C:D,2,FALSE)</f>
        <v>United States</v>
      </c>
      <c r="I676" t="s">
        <v>8246</v>
      </c>
      <c r="J676" s="15">
        <v>1407811627</v>
      </c>
      <c r="K676" s="15">
        <v>1402627627</v>
      </c>
      <c r="L676" t="b">
        <v>0</v>
      </c>
      <c r="M676">
        <v>2</v>
      </c>
      <c r="N676" t="b">
        <v>0</v>
      </c>
      <c r="O676" t="s">
        <v>8273</v>
      </c>
      <c r="P676" s="5">
        <f t="shared" si="50"/>
        <v>2.9999999999999997E-4</v>
      </c>
      <c r="Q676" s="5" t="str">
        <f t="shared" si="51"/>
        <v>Not Funded</v>
      </c>
      <c r="R676" s="7">
        <f t="shared" si="52"/>
        <v>7.5</v>
      </c>
      <c r="S676" t="s">
        <v>8318</v>
      </c>
      <c r="T676" t="s">
        <v>8320</v>
      </c>
      <c r="U676" s="17">
        <f t="shared" si="53"/>
        <v>41862.907719907402</v>
      </c>
      <c r="V676" s="17">
        <f t="shared" si="54"/>
        <v>41802.907719907402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tr">
        <f>VLOOKUP(G677,'Country Codes'!C:D,2,FALSE)</f>
        <v>United States</v>
      </c>
      <c r="I677" t="s">
        <v>8246</v>
      </c>
      <c r="J677" s="15">
        <v>1420095540</v>
      </c>
      <c r="K677" s="15">
        <v>1417558804</v>
      </c>
      <c r="L677" t="b">
        <v>0</v>
      </c>
      <c r="M677">
        <v>26</v>
      </c>
      <c r="N677" t="b">
        <v>0</v>
      </c>
      <c r="O677" t="s">
        <v>8273</v>
      </c>
      <c r="P677" s="5">
        <f t="shared" si="50"/>
        <v>0.14849999999999999</v>
      </c>
      <c r="Q677" s="5" t="str">
        <f t="shared" si="51"/>
        <v>Not Funded</v>
      </c>
      <c r="R677" s="7">
        <f t="shared" si="52"/>
        <v>34.269230769230766</v>
      </c>
      <c r="S677" t="s">
        <v>8318</v>
      </c>
      <c r="T677" t="s">
        <v>8320</v>
      </c>
      <c r="U677" s="17">
        <f t="shared" si="53"/>
        <v>42005.082638888889</v>
      </c>
      <c r="V677" s="17">
        <f t="shared" si="54"/>
        <v>41975.722268518519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tr">
        <f>VLOOKUP(G678,'Country Codes'!C:D,2,FALSE)</f>
        <v>Canada</v>
      </c>
      <c r="I678" t="s">
        <v>8251</v>
      </c>
      <c r="J678" s="15">
        <v>1423333581</v>
      </c>
      <c r="K678" s="15">
        <v>1420741581</v>
      </c>
      <c r="L678" t="b">
        <v>0</v>
      </c>
      <c r="M678">
        <v>24</v>
      </c>
      <c r="N678" t="b">
        <v>0</v>
      </c>
      <c r="O678" t="s">
        <v>8273</v>
      </c>
      <c r="P678" s="5">
        <f t="shared" si="50"/>
        <v>1.4710000000000001E-2</v>
      </c>
      <c r="Q678" s="5" t="str">
        <f t="shared" si="51"/>
        <v>Not Funded</v>
      </c>
      <c r="R678" s="7">
        <f t="shared" si="52"/>
        <v>61.291666666666664</v>
      </c>
      <c r="S678" t="s">
        <v>8318</v>
      </c>
      <c r="T678" t="s">
        <v>8320</v>
      </c>
      <c r="U678" s="17">
        <f t="shared" si="53"/>
        <v>42042.559965277782</v>
      </c>
      <c r="V678" s="17">
        <f t="shared" si="54"/>
        <v>42012.559965277782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tr">
        <f>VLOOKUP(G679,'Country Codes'!C:D,2,FALSE)</f>
        <v>Italy</v>
      </c>
      <c r="I679" t="s">
        <v>8249</v>
      </c>
      <c r="J679" s="15">
        <v>1467106895</v>
      </c>
      <c r="K679" s="15">
        <v>1463218895</v>
      </c>
      <c r="L679" t="b">
        <v>0</v>
      </c>
      <c r="M679">
        <v>96</v>
      </c>
      <c r="N679" t="b">
        <v>0</v>
      </c>
      <c r="O679" t="s">
        <v>8273</v>
      </c>
      <c r="P679" s="5">
        <f t="shared" si="50"/>
        <v>0.25584000000000001</v>
      </c>
      <c r="Q679" s="5" t="str">
        <f t="shared" si="51"/>
        <v>Not Funded</v>
      </c>
      <c r="R679" s="7">
        <f t="shared" si="52"/>
        <v>133.25</v>
      </c>
      <c r="S679" t="s">
        <v>8318</v>
      </c>
      <c r="T679" t="s">
        <v>8320</v>
      </c>
      <c r="U679" s="17">
        <f t="shared" si="53"/>
        <v>42549.195543981477</v>
      </c>
      <c r="V679" s="17">
        <f t="shared" si="54"/>
        <v>42504.195543981477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tr">
        <f>VLOOKUP(G680,'Country Codes'!C:D,2,FALSE)</f>
        <v>United States</v>
      </c>
      <c r="I680" t="s">
        <v>8246</v>
      </c>
      <c r="J680" s="15">
        <v>1463821338</v>
      </c>
      <c r="K680" s="15">
        <v>1461229338</v>
      </c>
      <c r="L680" t="b">
        <v>0</v>
      </c>
      <c r="M680">
        <v>17</v>
      </c>
      <c r="N680" t="b">
        <v>0</v>
      </c>
      <c r="O680" t="s">
        <v>8273</v>
      </c>
      <c r="P680" s="5">
        <f t="shared" si="50"/>
        <v>3.8206896551724136E-2</v>
      </c>
      <c r="Q680" s="5" t="str">
        <f t="shared" si="51"/>
        <v>Not Funded</v>
      </c>
      <c r="R680" s="7">
        <f t="shared" si="52"/>
        <v>65.17647058823529</v>
      </c>
      <c r="S680" t="s">
        <v>8318</v>
      </c>
      <c r="T680" t="s">
        <v>8320</v>
      </c>
      <c r="U680" s="17">
        <f t="shared" si="53"/>
        <v>42511.168263888881</v>
      </c>
      <c r="V680" s="17">
        <f t="shared" si="54"/>
        <v>42481.168263888881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tr">
        <f>VLOOKUP(G681,'Country Codes'!C:D,2,FALSE)</f>
        <v>United States</v>
      </c>
      <c r="I681" t="s">
        <v>8246</v>
      </c>
      <c r="J681" s="15">
        <v>1472920909</v>
      </c>
      <c r="K681" s="15">
        <v>1467736909</v>
      </c>
      <c r="L681" t="b">
        <v>0</v>
      </c>
      <c r="M681">
        <v>94</v>
      </c>
      <c r="N681" t="b">
        <v>0</v>
      </c>
      <c r="O681" t="s">
        <v>8273</v>
      </c>
      <c r="P681" s="5">
        <f t="shared" si="50"/>
        <v>0.15485964912280703</v>
      </c>
      <c r="Q681" s="5" t="str">
        <f t="shared" si="51"/>
        <v>Not Funded</v>
      </c>
      <c r="R681" s="7">
        <f t="shared" si="52"/>
        <v>93.90425531914893</v>
      </c>
      <c r="S681" t="s">
        <v>8318</v>
      </c>
      <c r="T681" t="s">
        <v>8320</v>
      </c>
      <c r="U681" s="17">
        <f t="shared" si="53"/>
        <v>42616.487372685187</v>
      </c>
      <c r="V681" s="17">
        <f t="shared" si="54"/>
        <v>42556.487372685187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tr">
        <f>VLOOKUP(G682,'Country Codes'!C:D,2,FALSE)</f>
        <v>United States</v>
      </c>
      <c r="I682" t="s">
        <v>8246</v>
      </c>
      <c r="J682" s="15">
        <v>1410955331</v>
      </c>
      <c r="K682" s="15">
        <v>1407931331</v>
      </c>
      <c r="L682" t="b">
        <v>0</v>
      </c>
      <c r="M682">
        <v>129</v>
      </c>
      <c r="N682" t="b">
        <v>0</v>
      </c>
      <c r="O682" t="s">
        <v>8273</v>
      </c>
      <c r="P682" s="5">
        <f t="shared" si="50"/>
        <v>0.25912000000000002</v>
      </c>
      <c r="Q682" s="5" t="str">
        <f t="shared" si="51"/>
        <v>Not Funded</v>
      </c>
      <c r="R682" s="7">
        <f t="shared" si="52"/>
        <v>150.65116279069767</v>
      </c>
      <c r="S682" t="s">
        <v>8318</v>
      </c>
      <c r="T682" t="s">
        <v>8320</v>
      </c>
      <c r="U682" s="17">
        <f t="shared" si="53"/>
        <v>41899.293182870366</v>
      </c>
      <c r="V682" s="17">
        <f t="shared" si="54"/>
        <v>41864.293182870366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tr">
        <f>VLOOKUP(G683,'Country Codes'!C:D,2,FALSE)</f>
        <v>United States</v>
      </c>
      <c r="I683" t="s">
        <v>8246</v>
      </c>
      <c r="J683" s="15">
        <v>1477509604</v>
      </c>
      <c r="K683" s="15">
        <v>1474917604</v>
      </c>
      <c r="L683" t="b">
        <v>0</v>
      </c>
      <c r="M683">
        <v>1</v>
      </c>
      <c r="N683" t="b">
        <v>0</v>
      </c>
      <c r="O683" t="s">
        <v>8273</v>
      </c>
      <c r="P683" s="5">
        <f t="shared" si="50"/>
        <v>4.0000000000000002E-4</v>
      </c>
      <c r="Q683" s="5" t="str">
        <f t="shared" si="51"/>
        <v>Not Funded</v>
      </c>
      <c r="R683" s="7">
        <f t="shared" si="52"/>
        <v>1</v>
      </c>
      <c r="S683" t="s">
        <v>8318</v>
      </c>
      <c r="T683" t="s">
        <v>8320</v>
      </c>
      <c r="U683" s="17">
        <f t="shared" si="53"/>
        <v>42669.597268518519</v>
      </c>
      <c r="V683" s="17">
        <f t="shared" si="54"/>
        <v>42639.597268518519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tr">
        <f>VLOOKUP(G684,'Country Codes'!C:D,2,FALSE)</f>
        <v>United States</v>
      </c>
      <c r="I684" t="s">
        <v>8246</v>
      </c>
      <c r="J684" s="15">
        <v>1489512122</v>
      </c>
      <c r="K684" s="15">
        <v>1486923722</v>
      </c>
      <c r="L684" t="b">
        <v>0</v>
      </c>
      <c r="M684">
        <v>4</v>
      </c>
      <c r="N684" t="b">
        <v>0</v>
      </c>
      <c r="O684" t="s">
        <v>8273</v>
      </c>
      <c r="P684" s="5">
        <f t="shared" si="50"/>
        <v>1.06E-3</v>
      </c>
      <c r="Q684" s="5" t="str">
        <f t="shared" si="51"/>
        <v>Not Funded</v>
      </c>
      <c r="R684" s="7">
        <f t="shared" si="52"/>
        <v>13.25</v>
      </c>
      <c r="S684" t="s">
        <v>8318</v>
      </c>
      <c r="T684" t="s">
        <v>8320</v>
      </c>
      <c r="U684" s="17">
        <f t="shared" si="53"/>
        <v>42808.51530092593</v>
      </c>
      <c r="V684" s="17">
        <f t="shared" si="54"/>
        <v>42778.556967592587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tr">
        <f>VLOOKUP(G685,'Country Codes'!C:D,2,FALSE)</f>
        <v>United States</v>
      </c>
      <c r="I685" t="s">
        <v>8246</v>
      </c>
      <c r="J685" s="15">
        <v>1477949764</v>
      </c>
      <c r="K685" s="15">
        <v>1474493764</v>
      </c>
      <c r="L685" t="b">
        <v>0</v>
      </c>
      <c r="M685">
        <v>3</v>
      </c>
      <c r="N685" t="b">
        <v>0</v>
      </c>
      <c r="O685" t="s">
        <v>8273</v>
      </c>
      <c r="P685" s="5">
        <f t="shared" si="50"/>
        <v>8.5142857142857138E-3</v>
      </c>
      <c r="Q685" s="5" t="str">
        <f t="shared" si="51"/>
        <v>Not Funded</v>
      </c>
      <c r="R685" s="7">
        <f t="shared" si="52"/>
        <v>99.333333333333329</v>
      </c>
      <c r="S685" t="s">
        <v>8318</v>
      </c>
      <c r="T685" t="s">
        <v>8320</v>
      </c>
      <c r="U685" s="17">
        <f t="shared" si="53"/>
        <v>42674.691712962966</v>
      </c>
      <c r="V685" s="17">
        <f t="shared" si="54"/>
        <v>42634.691712962966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tr">
        <f>VLOOKUP(G686,'Country Codes'!C:D,2,FALSE)</f>
        <v>United States</v>
      </c>
      <c r="I686" t="s">
        <v>8246</v>
      </c>
      <c r="J686" s="15">
        <v>1406257200</v>
      </c>
      <c r="K686" s="15">
        <v>1403176891</v>
      </c>
      <c r="L686" t="b">
        <v>0</v>
      </c>
      <c r="M686">
        <v>135</v>
      </c>
      <c r="N686" t="b">
        <v>0</v>
      </c>
      <c r="O686" t="s">
        <v>8273</v>
      </c>
      <c r="P686" s="5">
        <f t="shared" si="50"/>
        <v>7.4837500000000001E-2</v>
      </c>
      <c r="Q686" s="5" t="str">
        <f t="shared" si="51"/>
        <v>Not Funded</v>
      </c>
      <c r="R686" s="7">
        <f t="shared" si="52"/>
        <v>177.39259259259259</v>
      </c>
      <c r="S686" t="s">
        <v>8318</v>
      </c>
      <c r="T686" t="s">
        <v>8320</v>
      </c>
      <c r="U686" s="17">
        <f t="shared" si="53"/>
        <v>41844.916666666664</v>
      </c>
      <c r="V686" s="17">
        <f t="shared" si="54"/>
        <v>41809.26494212963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tr">
        <f>VLOOKUP(G687,'Country Codes'!C:D,2,FALSE)</f>
        <v>United States</v>
      </c>
      <c r="I687" t="s">
        <v>8246</v>
      </c>
      <c r="J687" s="15">
        <v>1421095672</v>
      </c>
      <c r="K687" s="15">
        <v>1417207672</v>
      </c>
      <c r="L687" t="b">
        <v>0</v>
      </c>
      <c r="M687">
        <v>10</v>
      </c>
      <c r="N687" t="b">
        <v>0</v>
      </c>
      <c r="O687" t="s">
        <v>8273</v>
      </c>
      <c r="P687" s="5">
        <f t="shared" si="50"/>
        <v>0.27650000000000002</v>
      </c>
      <c r="Q687" s="5" t="str">
        <f t="shared" si="51"/>
        <v>Not Funded</v>
      </c>
      <c r="R687" s="7">
        <f t="shared" si="52"/>
        <v>55.3</v>
      </c>
      <c r="S687" t="s">
        <v>8318</v>
      </c>
      <c r="T687" t="s">
        <v>8320</v>
      </c>
      <c r="U687" s="17">
        <f t="shared" si="53"/>
        <v>42016.658240740733</v>
      </c>
      <c r="V687" s="17">
        <f t="shared" si="54"/>
        <v>41971.658240740733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tr">
        <f>VLOOKUP(G688,'Country Codes'!C:D,2,FALSE)</f>
        <v>Italy</v>
      </c>
      <c r="I688" t="s">
        <v>8249</v>
      </c>
      <c r="J688" s="15">
        <v>1438618170</v>
      </c>
      <c r="K688" s="15">
        <v>1436026170</v>
      </c>
      <c r="L688" t="b">
        <v>0</v>
      </c>
      <c r="M688">
        <v>0</v>
      </c>
      <c r="N688" t="b">
        <v>0</v>
      </c>
      <c r="O688" t="s">
        <v>8273</v>
      </c>
      <c r="P688" s="5">
        <f t="shared" si="50"/>
        <v>0</v>
      </c>
      <c r="Q688" s="5" t="str">
        <f t="shared" si="51"/>
        <v>Not Funded</v>
      </c>
      <c r="R688" s="7" t="e">
        <f t="shared" si="52"/>
        <v>#DIV/0!</v>
      </c>
      <c r="S688" t="s">
        <v>8318</v>
      </c>
      <c r="T688" t="s">
        <v>8320</v>
      </c>
      <c r="U688" s="17">
        <f t="shared" si="53"/>
        <v>42219.464930555558</v>
      </c>
      <c r="V688" s="17">
        <f t="shared" si="54"/>
        <v>42189.464930555558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tr">
        <f>VLOOKUP(G689,'Country Codes'!C:D,2,FALSE)</f>
        <v>Mexico</v>
      </c>
      <c r="I689" t="s">
        <v>8256</v>
      </c>
      <c r="J689" s="15">
        <v>1486317653</v>
      </c>
      <c r="K689" s="15">
        <v>1481133653</v>
      </c>
      <c r="L689" t="b">
        <v>0</v>
      </c>
      <c r="M689">
        <v>6</v>
      </c>
      <c r="N689" t="b">
        <v>0</v>
      </c>
      <c r="O689" t="s">
        <v>8273</v>
      </c>
      <c r="P689" s="5">
        <f t="shared" si="50"/>
        <v>3.5499999999999997E-2</v>
      </c>
      <c r="Q689" s="5" t="str">
        <f t="shared" si="51"/>
        <v>Not Funded</v>
      </c>
      <c r="R689" s="7">
        <f t="shared" si="52"/>
        <v>591.66666666666663</v>
      </c>
      <c r="S689" t="s">
        <v>8318</v>
      </c>
      <c r="T689" t="s">
        <v>8320</v>
      </c>
      <c r="U689" s="17">
        <f t="shared" si="53"/>
        <v>42771.542280092595</v>
      </c>
      <c r="V689" s="17">
        <f t="shared" si="54"/>
        <v>42711.542280092595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tr">
        <f>VLOOKUP(G690,'Country Codes'!C:D,2,FALSE)</f>
        <v>United States</v>
      </c>
      <c r="I690" t="s">
        <v>8246</v>
      </c>
      <c r="J690" s="15">
        <v>1444876253</v>
      </c>
      <c r="K690" s="15">
        <v>1442284253</v>
      </c>
      <c r="L690" t="b">
        <v>0</v>
      </c>
      <c r="M690">
        <v>36</v>
      </c>
      <c r="N690" t="b">
        <v>0</v>
      </c>
      <c r="O690" t="s">
        <v>8273</v>
      </c>
      <c r="P690" s="5">
        <f t="shared" si="50"/>
        <v>0.72989999999999999</v>
      </c>
      <c r="Q690" s="5" t="str">
        <f t="shared" si="51"/>
        <v>Not Funded</v>
      </c>
      <c r="R690" s="7">
        <f t="shared" si="52"/>
        <v>405.5</v>
      </c>
      <c r="S690" t="s">
        <v>8318</v>
      </c>
      <c r="T690" t="s">
        <v>8320</v>
      </c>
      <c r="U690" s="17">
        <f t="shared" si="53"/>
        <v>42291.896446759252</v>
      </c>
      <c r="V690" s="17">
        <f t="shared" si="54"/>
        <v>42261.896446759252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tr">
        <f>VLOOKUP(G691,'Country Codes'!C:D,2,FALSE)</f>
        <v>United States</v>
      </c>
      <c r="I691" t="s">
        <v>8246</v>
      </c>
      <c r="J691" s="15">
        <v>1481173140</v>
      </c>
      <c r="K691" s="15">
        <v>1478016097</v>
      </c>
      <c r="L691" t="b">
        <v>0</v>
      </c>
      <c r="M691">
        <v>336</v>
      </c>
      <c r="N691" t="b">
        <v>0</v>
      </c>
      <c r="O691" t="s">
        <v>8273</v>
      </c>
      <c r="P691" s="5">
        <f t="shared" si="50"/>
        <v>0.57648750000000004</v>
      </c>
      <c r="Q691" s="5" t="str">
        <f t="shared" si="51"/>
        <v>Not Funded</v>
      </c>
      <c r="R691" s="7">
        <f t="shared" si="52"/>
        <v>343.14732142857144</v>
      </c>
      <c r="S691" t="s">
        <v>8318</v>
      </c>
      <c r="T691" t="s">
        <v>8320</v>
      </c>
      <c r="U691" s="17">
        <f t="shared" si="53"/>
        <v>42711.999305555553</v>
      </c>
      <c r="V691" s="17">
        <f t="shared" si="54"/>
        <v>42675.459456018514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tr">
        <f>VLOOKUP(G692,'Country Codes'!C:D,2,FALSE)</f>
        <v>United States</v>
      </c>
      <c r="I692" t="s">
        <v>8246</v>
      </c>
      <c r="J692" s="15">
        <v>1473400800</v>
      </c>
      <c r="K692" s="15">
        <v>1469718841</v>
      </c>
      <c r="L692" t="b">
        <v>0</v>
      </c>
      <c r="M692">
        <v>34</v>
      </c>
      <c r="N692" t="b">
        <v>0</v>
      </c>
      <c r="O692" t="s">
        <v>8273</v>
      </c>
      <c r="P692" s="5">
        <f t="shared" si="50"/>
        <v>0.1234</v>
      </c>
      <c r="Q692" s="5" t="str">
        <f t="shared" si="51"/>
        <v>Not Funded</v>
      </c>
      <c r="R692" s="7">
        <f t="shared" si="52"/>
        <v>72.588235294117652</v>
      </c>
      <c r="S692" t="s">
        <v>8318</v>
      </c>
      <c r="T692" t="s">
        <v>8320</v>
      </c>
      <c r="U692" s="17">
        <f t="shared" si="53"/>
        <v>42622.041666666664</v>
      </c>
      <c r="V692" s="17">
        <f t="shared" si="54"/>
        <v>42579.426400462959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tr">
        <f>VLOOKUP(G693,'Country Codes'!C:D,2,FALSE)</f>
        <v>United States</v>
      </c>
      <c r="I693" t="s">
        <v>8246</v>
      </c>
      <c r="J693" s="15">
        <v>1435711246</v>
      </c>
      <c r="K693" s="15">
        <v>1433292046</v>
      </c>
      <c r="L693" t="b">
        <v>0</v>
      </c>
      <c r="M693">
        <v>10</v>
      </c>
      <c r="N693" t="b">
        <v>0</v>
      </c>
      <c r="O693" t="s">
        <v>8273</v>
      </c>
      <c r="P693" s="5">
        <f t="shared" si="50"/>
        <v>5.1999999999999998E-3</v>
      </c>
      <c r="Q693" s="5" t="str">
        <f t="shared" si="51"/>
        <v>Not Funded</v>
      </c>
      <c r="R693" s="7">
        <f t="shared" si="52"/>
        <v>26</v>
      </c>
      <c r="S693" t="s">
        <v>8318</v>
      </c>
      <c r="T693" t="s">
        <v>8320</v>
      </c>
      <c r="U693" s="17">
        <f t="shared" si="53"/>
        <v>42185.819976851846</v>
      </c>
      <c r="V693" s="17">
        <f t="shared" si="54"/>
        <v>42157.819976851846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tr">
        <f>VLOOKUP(G694,'Country Codes'!C:D,2,FALSE)</f>
        <v>United Kingdom</v>
      </c>
      <c r="I694" t="s">
        <v>8247</v>
      </c>
      <c r="J694" s="15">
        <v>1482397263</v>
      </c>
      <c r="K694" s="15">
        <v>1479805263</v>
      </c>
      <c r="L694" t="b">
        <v>0</v>
      </c>
      <c r="M694">
        <v>201</v>
      </c>
      <c r="N694" t="b">
        <v>0</v>
      </c>
      <c r="O694" t="s">
        <v>8273</v>
      </c>
      <c r="P694" s="5">
        <f t="shared" si="50"/>
        <v>6.5299999999999997E-2</v>
      </c>
      <c r="Q694" s="5" t="str">
        <f t="shared" si="51"/>
        <v>Not Funded</v>
      </c>
      <c r="R694" s="7">
        <f t="shared" si="52"/>
        <v>6.4975124378109452</v>
      </c>
      <c r="S694" t="s">
        <v>8318</v>
      </c>
      <c r="T694" t="s">
        <v>8320</v>
      </c>
      <c r="U694" s="17">
        <f t="shared" si="53"/>
        <v>42726.167395833334</v>
      </c>
      <c r="V694" s="17">
        <f t="shared" si="54"/>
        <v>42696.167395833334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tr">
        <f>VLOOKUP(G695,'Country Codes'!C:D,2,FALSE)</f>
        <v>United States</v>
      </c>
      <c r="I695" t="s">
        <v>8246</v>
      </c>
      <c r="J695" s="15">
        <v>1430421827</v>
      </c>
      <c r="K695" s="15">
        <v>1427829827</v>
      </c>
      <c r="L695" t="b">
        <v>0</v>
      </c>
      <c r="M695">
        <v>296</v>
      </c>
      <c r="N695" t="b">
        <v>0</v>
      </c>
      <c r="O695" t="s">
        <v>8273</v>
      </c>
      <c r="P695" s="5">
        <f t="shared" si="50"/>
        <v>0.35338000000000003</v>
      </c>
      <c r="Q695" s="5" t="str">
        <f t="shared" si="51"/>
        <v>Not Funded</v>
      </c>
      <c r="R695" s="7">
        <f t="shared" si="52"/>
        <v>119.38513513513513</v>
      </c>
      <c r="S695" t="s">
        <v>8318</v>
      </c>
      <c r="T695" t="s">
        <v>8320</v>
      </c>
      <c r="U695" s="17">
        <f t="shared" si="53"/>
        <v>42124.599849537037</v>
      </c>
      <c r="V695" s="17">
        <f t="shared" si="54"/>
        <v>42094.599849537037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tr">
        <f>VLOOKUP(G696,'Country Codes'!C:D,2,FALSE)</f>
        <v>United States</v>
      </c>
      <c r="I696" t="s">
        <v>8246</v>
      </c>
      <c r="J696" s="15">
        <v>1485964559</v>
      </c>
      <c r="K696" s="15">
        <v>1483372559</v>
      </c>
      <c r="L696" t="b">
        <v>0</v>
      </c>
      <c r="M696">
        <v>7</v>
      </c>
      <c r="N696" t="b">
        <v>0</v>
      </c>
      <c r="O696" t="s">
        <v>8273</v>
      </c>
      <c r="P696" s="5">
        <f t="shared" si="50"/>
        <v>3.933333333333333E-3</v>
      </c>
      <c r="Q696" s="5" t="str">
        <f t="shared" si="51"/>
        <v>Not Funded</v>
      </c>
      <c r="R696" s="7">
        <f t="shared" si="52"/>
        <v>84.285714285714292</v>
      </c>
      <c r="S696" t="s">
        <v>8318</v>
      </c>
      <c r="T696" t="s">
        <v>8320</v>
      </c>
      <c r="U696" s="17">
        <f t="shared" si="53"/>
        <v>42767.455543981479</v>
      </c>
      <c r="V696" s="17">
        <f t="shared" si="54"/>
        <v>42737.455543981479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tr">
        <f>VLOOKUP(G697,'Country Codes'!C:D,2,FALSE)</f>
        <v>United States</v>
      </c>
      <c r="I697" t="s">
        <v>8246</v>
      </c>
      <c r="J697" s="15">
        <v>1414758620</v>
      </c>
      <c r="K697" s="15">
        <v>1412166620</v>
      </c>
      <c r="L697" t="b">
        <v>0</v>
      </c>
      <c r="M697">
        <v>7</v>
      </c>
      <c r="N697" t="b">
        <v>0</v>
      </c>
      <c r="O697" t="s">
        <v>8273</v>
      </c>
      <c r="P697" s="5">
        <f t="shared" si="50"/>
        <v>1.06E-2</v>
      </c>
      <c r="Q697" s="5" t="str">
        <f t="shared" si="51"/>
        <v>Not Funded</v>
      </c>
      <c r="R697" s="7">
        <f t="shared" si="52"/>
        <v>90.857142857142861</v>
      </c>
      <c r="S697" t="s">
        <v>8318</v>
      </c>
      <c r="T697" t="s">
        <v>8320</v>
      </c>
      <c r="U697" s="17">
        <f t="shared" si="53"/>
        <v>41943.312731481477</v>
      </c>
      <c r="V697" s="17">
        <f t="shared" si="54"/>
        <v>41913.312731481477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tr">
        <f>VLOOKUP(G698,'Country Codes'!C:D,2,FALSE)</f>
        <v>Netherlands</v>
      </c>
      <c r="I698" t="s">
        <v>8249</v>
      </c>
      <c r="J698" s="15">
        <v>1406326502</v>
      </c>
      <c r="K698" s="15">
        <v>1403734502</v>
      </c>
      <c r="L698" t="b">
        <v>0</v>
      </c>
      <c r="M698">
        <v>1</v>
      </c>
      <c r="N698" t="b">
        <v>0</v>
      </c>
      <c r="O698" t="s">
        <v>8273</v>
      </c>
      <c r="P698" s="5">
        <f t="shared" si="50"/>
        <v>5.7142857142857145E-6</v>
      </c>
      <c r="Q698" s="5" t="str">
        <f t="shared" si="51"/>
        <v>Not Funded</v>
      </c>
      <c r="R698" s="7">
        <f t="shared" si="52"/>
        <v>1</v>
      </c>
      <c r="S698" t="s">
        <v>8318</v>
      </c>
      <c r="T698" t="s">
        <v>8320</v>
      </c>
      <c r="U698" s="17">
        <f t="shared" si="53"/>
        <v>41845.718773148146</v>
      </c>
      <c r="V698" s="17">
        <f t="shared" si="54"/>
        <v>41815.718773148146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tr">
        <f>VLOOKUP(G699,'Country Codes'!C:D,2,FALSE)</f>
        <v>Germany</v>
      </c>
      <c r="I699" t="s">
        <v>8249</v>
      </c>
      <c r="J699" s="15">
        <v>1454502789</v>
      </c>
      <c r="K699" s="15">
        <v>1453206789</v>
      </c>
      <c r="L699" t="b">
        <v>0</v>
      </c>
      <c r="M699">
        <v>114</v>
      </c>
      <c r="N699" t="b">
        <v>0</v>
      </c>
      <c r="O699" t="s">
        <v>8273</v>
      </c>
      <c r="P699" s="5">
        <f t="shared" si="50"/>
        <v>0.46379999999999999</v>
      </c>
      <c r="Q699" s="5" t="str">
        <f t="shared" si="51"/>
        <v>Not Funded</v>
      </c>
      <c r="R699" s="7">
        <f t="shared" si="52"/>
        <v>20.342105263157894</v>
      </c>
      <c r="S699" t="s">
        <v>8318</v>
      </c>
      <c r="T699" t="s">
        <v>8320</v>
      </c>
      <c r="U699" s="17">
        <f t="shared" si="53"/>
        <v>42403.314687500002</v>
      </c>
      <c r="V699" s="17">
        <f t="shared" si="54"/>
        <v>42388.314687500002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tr">
        <f>VLOOKUP(G700,'Country Codes'!C:D,2,FALSE)</f>
        <v>United States</v>
      </c>
      <c r="I700" t="s">
        <v>8246</v>
      </c>
      <c r="J700" s="15">
        <v>1411005600</v>
      </c>
      <c r="K700" s="15">
        <v>1408141245</v>
      </c>
      <c r="L700" t="b">
        <v>0</v>
      </c>
      <c r="M700">
        <v>29</v>
      </c>
      <c r="N700" t="b">
        <v>0</v>
      </c>
      <c r="O700" t="s">
        <v>8273</v>
      </c>
      <c r="P700" s="5">
        <f t="shared" si="50"/>
        <v>0.15390000000000001</v>
      </c>
      <c r="Q700" s="5" t="str">
        <f t="shared" si="51"/>
        <v>Not Funded</v>
      </c>
      <c r="R700" s="7">
        <f t="shared" si="52"/>
        <v>530.68965517241384</v>
      </c>
      <c r="S700" t="s">
        <v>8318</v>
      </c>
      <c r="T700" t="s">
        <v>8320</v>
      </c>
      <c r="U700" s="17">
        <f t="shared" si="53"/>
        <v>41899.875</v>
      </c>
      <c r="V700" s="17">
        <f t="shared" si="54"/>
        <v>41866.72274305555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tr">
        <f>VLOOKUP(G701,'Country Codes'!C:D,2,FALSE)</f>
        <v>United States</v>
      </c>
      <c r="I701" t="s">
        <v>8246</v>
      </c>
      <c r="J701" s="15">
        <v>1385136000</v>
      </c>
      <c r="K701" s="15">
        <v>1381923548</v>
      </c>
      <c r="L701" t="b">
        <v>0</v>
      </c>
      <c r="M701">
        <v>890</v>
      </c>
      <c r="N701" t="b">
        <v>0</v>
      </c>
      <c r="O701" t="s">
        <v>8273</v>
      </c>
      <c r="P701" s="5">
        <f t="shared" si="50"/>
        <v>0.824221076923077</v>
      </c>
      <c r="Q701" s="5" t="str">
        <f t="shared" si="51"/>
        <v>Not Funded</v>
      </c>
      <c r="R701" s="7">
        <f t="shared" si="52"/>
        <v>120.39184269662923</v>
      </c>
      <c r="S701" t="s">
        <v>8318</v>
      </c>
      <c r="T701" t="s">
        <v>8320</v>
      </c>
      <c r="U701" s="17">
        <f t="shared" si="53"/>
        <v>41600.458333333328</v>
      </c>
      <c r="V701" s="17">
        <f t="shared" si="54"/>
        <v>41563.277175925927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tr">
        <f>VLOOKUP(G702,'Country Codes'!C:D,2,FALSE)</f>
        <v>Spain</v>
      </c>
      <c r="I702" t="s">
        <v>8249</v>
      </c>
      <c r="J702" s="15">
        <v>1484065881</v>
      </c>
      <c r="K702" s="15">
        <v>1481473881</v>
      </c>
      <c r="L702" t="b">
        <v>0</v>
      </c>
      <c r="M702">
        <v>31</v>
      </c>
      <c r="N702" t="b">
        <v>0</v>
      </c>
      <c r="O702" t="s">
        <v>8273</v>
      </c>
      <c r="P702" s="5">
        <f t="shared" si="50"/>
        <v>2.6866666666666667E-2</v>
      </c>
      <c r="Q702" s="5" t="str">
        <f t="shared" si="51"/>
        <v>Not Funded</v>
      </c>
      <c r="R702" s="7">
        <f t="shared" si="52"/>
        <v>13</v>
      </c>
      <c r="S702" t="s">
        <v>8318</v>
      </c>
      <c r="T702" t="s">
        <v>8320</v>
      </c>
      <c r="U702" s="17">
        <f t="shared" si="53"/>
        <v>42745.480104166665</v>
      </c>
      <c r="V702" s="17">
        <f t="shared" si="54"/>
        <v>42715.480104166665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tr">
        <f>VLOOKUP(G703,'Country Codes'!C:D,2,FALSE)</f>
        <v>United Kingdom</v>
      </c>
      <c r="I703" t="s">
        <v>8247</v>
      </c>
      <c r="J703" s="15">
        <v>1406130880</v>
      </c>
      <c r="K703" s="15">
        <v>1403538880</v>
      </c>
      <c r="L703" t="b">
        <v>0</v>
      </c>
      <c r="M703">
        <v>21</v>
      </c>
      <c r="N703" t="b">
        <v>0</v>
      </c>
      <c r="O703" t="s">
        <v>8273</v>
      </c>
      <c r="P703" s="5">
        <f t="shared" si="50"/>
        <v>0.26600000000000001</v>
      </c>
      <c r="Q703" s="5" t="str">
        <f t="shared" si="51"/>
        <v>Not Funded</v>
      </c>
      <c r="R703" s="7">
        <f t="shared" si="52"/>
        <v>291.33333333333331</v>
      </c>
      <c r="S703" t="s">
        <v>8318</v>
      </c>
      <c r="T703" t="s">
        <v>8320</v>
      </c>
      <c r="U703" s="17">
        <f t="shared" si="53"/>
        <v>41843.454629629625</v>
      </c>
      <c r="V703" s="17">
        <f t="shared" si="54"/>
        <v>41813.454629629625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tr">
        <f>VLOOKUP(G704,'Country Codes'!C:D,2,FALSE)</f>
        <v>United States</v>
      </c>
      <c r="I704" t="s">
        <v>8246</v>
      </c>
      <c r="J704" s="15">
        <v>1480011987</v>
      </c>
      <c r="K704" s="15">
        <v>1477416387</v>
      </c>
      <c r="L704" t="b">
        <v>0</v>
      </c>
      <c r="M704">
        <v>37</v>
      </c>
      <c r="N704" t="b">
        <v>0</v>
      </c>
      <c r="O704" t="s">
        <v>8273</v>
      </c>
      <c r="P704" s="5">
        <f t="shared" si="50"/>
        <v>0.30813400000000002</v>
      </c>
      <c r="Q704" s="5" t="str">
        <f t="shared" si="51"/>
        <v>Not Funded</v>
      </c>
      <c r="R704" s="7">
        <f t="shared" si="52"/>
        <v>124.9191891891892</v>
      </c>
      <c r="S704" t="s">
        <v>8318</v>
      </c>
      <c r="T704" t="s">
        <v>8320</v>
      </c>
      <c r="U704" s="17">
        <f t="shared" si="53"/>
        <v>42698.560034722213</v>
      </c>
      <c r="V704" s="17">
        <f t="shared" si="54"/>
        <v>42668.518368055556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tr">
        <f>VLOOKUP(G705,'Country Codes'!C:D,2,FALSE)</f>
        <v>United States</v>
      </c>
      <c r="I705" t="s">
        <v>8246</v>
      </c>
      <c r="J705" s="15">
        <v>1485905520</v>
      </c>
      <c r="K705" s="15">
        <v>1481150949</v>
      </c>
      <c r="L705" t="b">
        <v>0</v>
      </c>
      <c r="M705">
        <v>7</v>
      </c>
      <c r="N705" t="b">
        <v>0</v>
      </c>
      <c r="O705" t="s">
        <v>8273</v>
      </c>
      <c r="P705" s="5">
        <f t="shared" si="50"/>
        <v>5.5800000000000002E-2</v>
      </c>
      <c r="Q705" s="5" t="str">
        <f t="shared" si="51"/>
        <v>Not Funded</v>
      </c>
      <c r="R705" s="7">
        <f t="shared" si="52"/>
        <v>119.57142857142857</v>
      </c>
      <c r="S705" t="s">
        <v>8318</v>
      </c>
      <c r="T705" t="s">
        <v>8320</v>
      </c>
      <c r="U705" s="17">
        <f t="shared" si="53"/>
        <v>42766.772222222215</v>
      </c>
      <c r="V705" s="17">
        <f t="shared" si="54"/>
        <v>42711.742465277777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tr">
        <f>VLOOKUP(G706,'Country Codes'!C:D,2,FALSE)</f>
        <v>Canada</v>
      </c>
      <c r="I706" t="s">
        <v>8251</v>
      </c>
      <c r="J706" s="15">
        <v>1487565468</v>
      </c>
      <c r="K706" s="15">
        <v>1482381468</v>
      </c>
      <c r="L706" t="b">
        <v>0</v>
      </c>
      <c r="M706">
        <v>4</v>
      </c>
      <c r="N706" t="b">
        <v>0</v>
      </c>
      <c r="O706" t="s">
        <v>8273</v>
      </c>
      <c r="P706" s="5">
        <f t="shared" si="50"/>
        <v>8.7454545454545458E-3</v>
      </c>
      <c r="Q706" s="5" t="str">
        <f t="shared" si="51"/>
        <v>Not Funded</v>
      </c>
      <c r="R706" s="7">
        <f t="shared" si="52"/>
        <v>120.25</v>
      </c>
      <c r="S706" t="s">
        <v>8318</v>
      </c>
      <c r="T706" t="s">
        <v>8320</v>
      </c>
      <c r="U706" s="17">
        <f t="shared" si="53"/>
        <v>42785.984583333331</v>
      </c>
      <c r="V706" s="17">
        <f t="shared" si="54"/>
        <v>42725.984583333331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tr">
        <f>VLOOKUP(G707,'Country Codes'!C:D,2,FALSE)</f>
        <v>Netherlands</v>
      </c>
      <c r="I707" t="s">
        <v>8249</v>
      </c>
      <c r="J707" s="15">
        <v>1484999278</v>
      </c>
      <c r="K707" s="15">
        <v>1482407278</v>
      </c>
      <c r="L707" t="b">
        <v>0</v>
      </c>
      <c r="M707">
        <v>5</v>
      </c>
      <c r="N707" t="b">
        <v>0</v>
      </c>
      <c r="O707" t="s">
        <v>8273</v>
      </c>
      <c r="P707" s="5">
        <f t="shared" ref="P707:P770" si="55">(E707/D707)</f>
        <v>9.7699999999999992E-3</v>
      </c>
      <c r="Q707" s="5" t="str">
        <f t="shared" ref="Q707:Q770" si="56">IF(P707&gt;=1,"Funded","Not Funded")</f>
        <v>Not Funded</v>
      </c>
      <c r="R707" s="7">
        <f t="shared" ref="R707:R770" si="57">(E707/M707)</f>
        <v>195.4</v>
      </c>
      <c r="S707" t="s">
        <v>8318</v>
      </c>
      <c r="T707" t="s">
        <v>8320</v>
      </c>
      <c r="U707" s="17">
        <f t="shared" ref="U707:U770" si="58">(((J707/60)/60)/24)+DATE(1970,1,1)+(-5/24)</f>
        <v>42756.283310185179</v>
      </c>
      <c r="V707" s="17">
        <f t="shared" ref="V707:V770" si="59">(((K707/60)/60)/24)+DATE(1970,1,1)+(-5/24)</f>
        <v>42726.283310185179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tr">
        <f>VLOOKUP(G708,'Country Codes'!C:D,2,FALSE)</f>
        <v>Spain</v>
      </c>
      <c r="I708" t="s">
        <v>8249</v>
      </c>
      <c r="J708" s="15">
        <v>1481740740</v>
      </c>
      <c r="K708" s="15">
        <v>1478130783</v>
      </c>
      <c r="L708" t="b">
        <v>0</v>
      </c>
      <c r="M708">
        <v>0</v>
      </c>
      <c r="N708" t="b">
        <v>0</v>
      </c>
      <c r="O708" t="s">
        <v>8273</v>
      </c>
      <c r="P708" s="5">
        <f t="shared" si="55"/>
        <v>0</v>
      </c>
      <c r="Q708" s="5" t="str">
        <f t="shared" si="56"/>
        <v>Not Funded</v>
      </c>
      <c r="R708" s="7" t="e">
        <f t="shared" si="57"/>
        <v>#DIV/0!</v>
      </c>
      <c r="S708" t="s">
        <v>8318</v>
      </c>
      <c r="T708" t="s">
        <v>8320</v>
      </c>
      <c r="U708" s="17">
        <f t="shared" si="58"/>
        <v>42718.568749999999</v>
      </c>
      <c r="V708" s="17">
        <f t="shared" si="59"/>
        <v>42676.786840277775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tr">
        <f>VLOOKUP(G709,'Country Codes'!C:D,2,FALSE)</f>
        <v>United Kingdom</v>
      </c>
      <c r="I709" t="s">
        <v>8247</v>
      </c>
      <c r="J709" s="15">
        <v>1483286127</v>
      </c>
      <c r="K709" s="15">
        <v>1479830127</v>
      </c>
      <c r="L709" t="b">
        <v>0</v>
      </c>
      <c r="M709">
        <v>456</v>
      </c>
      <c r="N709" t="b">
        <v>0</v>
      </c>
      <c r="O709" t="s">
        <v>8273</v>
      </c>
      <c r="P709" s="5">
        <f t="shared" si="55"/>
        <v>0.78927352941176465</v>
      </c>
      <c r="Q709" s="5" t="str">
        <f t="shared" si="56"/>
        <v>Not Funded</v>
      </c>
      <c r="R709" s="7">
        <f t="shared" si="57"/>
        <v>117.69868421052631</v>
      </c>
      <c r="S709" t="s">
        <v>8318</v>
      </c>
      <c r="T709" t="s">
        <v>8320</v>
      </c>
      <c r="U709" s="17">
        <f t="shared" si="58"/>
        <v>42736.45517361111</v>
      </c>
      <c r="V709" s="17">
        <f t="shared" si="59"/>
        <v>42696.45517361111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tr">
        <f>VLOOKUP(G710,'Country Codes'!C:D,2,FALSE)</f>
        <v>United Kingdom</v>
      </c>
      <c r="I710" t="s">
        <v>8247</v>
      </c>
      <c r="J710" s="15">
        <v>1410616600</v>
      </c>
      <c r="K710" s="15">
        <v>1405432600</v>
      </c>
      <c r="L710" t="b">
        <v>0</v>
      </c>
      <c r="M710">
        <v>369</v>
      </c>
      <c r="N710" t="b">
        <v>0</v>
      </c>
      <c r="O710" t="s">
        <v>8273</v>
      </c>
      <c r="P710" s="5">
        <f t="shared" si="55"/>
        <v>0.22092500000000001</v>
      </c>
      <c r="Q710" s="5" t="str">
        <f t="shared" si="56"/>
        <v>Not Funded</v>
      </c>
      <c r="R710" s="7">
        <f t="shared" si="57"/>
        <v>23.948509485094849</v>
      </c>
      <c r="S710" t="s">
        <v>8318</v>
      </c>
      <c r="T710" t="s">
        <v>8320</v>
      </c>
      <c r="U710" s="17">
        <f t="shared" si="58"/>
        <v>41895.372685185182</v>
      </c>
      <c r="V710" s="17">
        <f t="shared" si="59"/>
        <v>41835.372685185182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tr">
        <f>VLOOKUP(G711,'Country Codes'!C:D,2,FALSE)</f>
        <v>United States</v>
      </c>
      <c r="I711" t="s">
        <v>8246</v>
      </c>
      <c r="J711" s="15">
        <v>1417741159</v>
      </c>
      <c r="K711" s="15">
        <v>1415149159</v>
      </c>
      <c r="L711" t="b">
        <v>0</v>
      </c>
      <c r="M711">
        <v>2</v>
      </c>
      <c r="N711" t="b">
        <v>0</v>
      </c>
      <c r="O711" t="s">
        <v>8273</v>
      </c>
      <c r="P711" s="5">
        <f t="shared" si="55"/>
        <v>4.0666666666666663E-3</v>
      </c>
      <c r="Q711" s="5" t="str">
        <f t="shared" si="56"/>
        <v>Not Funded</v>
      </c>
      <c r="R711" s="7">
        <f t="shared" si="57"/>
        <v>30.5</v>
      </c>
      <c r="S711" t="s">
        <v>8318</v>
      </c>
      <c r="T711" t="s">
        <v>8320</v>
      </c>
      <c r="U711" s="17">
        <f t="shared" si="58"/>
        <v>41977.832858796297</v>
      </c>
      <c r="V711" s="17">
        <f t="shared" si="59"/>
        <v>41947.832858796297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tr">
        <f>VLOOKUP(G712,'Country Codes'!C:D,2,FALSE)</f>
        <v>Canada</v>
      </c>
      <c r="I712" t="s">
        <v>8251</v>
      </c>
      <c r="J712" s="15">
        <v>1408495440</v>
      </c>
      <c r="K712" s="15">
        <v>1405640302</v>
      </c>
      <c r="L712" t="b">
        <v>0</v>
      </c>
      <c r="M712">
        <v>0</v>
      </c>
      <c r="N712" t="b">
        <v>0</v>
      </c>
      <c r="O712" t="s">
        <v>8273</v>
      </c>
      <c r="P712" s="5">
        <f t="shared" si="55"/>
        <v>0</v>
      </c>
      <c r="Q712" s="5" t="str">
        <f t="shared" si="56"/>
        <v>Not Funded</v>
      </c>
      <c r="R712" s="7" t="e">
        <f t="shared" si="57"/>
        <v>#DIV/0!</v>
      </c>
      <c r="S712" t="s">
        <v>8318</v>
      </c>
      <c r="T712" t="s">
        <v>8320</v>
      </c>
      <c r="U712" s="17">
        <f t="shared" si="58"/>
        <v>41870.822222222218</v>
      </c>
      <c r="V712" s="17">
        <f t="shared" si="59"/>
        <v>41837.776643518519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tr">
        <f>VLOOKUP(G713,'Country Codes'!C:D,2,FALSE)</f>
        <v>Netherlands</v>
      </c>
      <c r="I713" t="s">
        <v>8249</v>
      </c>
      <c r="J713" s="15">
        <v>1481716868</v>
      </c>
      <c r="K713" s="15">
        <v>1478257268</v>
      </c>
      <c r="L713" t="b">
        <v>0</v>
      </c>
      <c r="M713">
        <v>338</v>
      </c>
      <c r="N713" t="b">
        <v>0</v>
      </c>
      <c r="O713" t="s">
        <v>8273</v>
      </c>
      <c r="P713" s="5">
        <f t="shared" si="55"/>
        <v>0.33790999999999999</v>
      </c>
      <c r="Q713" s="5" t="str">
        <f t="shared" si="56"/>
        <v>Not Funded</v>
      </c>
      <c r="R713" s="7">
        <f t="shared" si="57"/>
        <v>99.973372781065095</v>
      </c>
      <c r="S713" t="s">
        <v>8318</v>
      </c>
      <c r="T713" t="s">
        <v>8320</v>
      </c>
      <c r="U713" s="17">
        <f t="shared" si="58"/>
        <v>42718.292453703696</v>
      </c>
      <c r="V713" s="17">
        <f t="shared" si="59"/>
        <v>42678.250787037039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tr">
        <f>VLOOKUP(G714,'Country Codes'!C:D,2,FALSE)</f>
        <v>United States</v>
      </c>
      <c r="I714" t="s">
        <v>8246</v>
      </c>
      <c r="J714" s="15">
        <v>1455466832</v>
      </c>
      <c r="K714" s="15">
        <v>1452874832</v>
      </c>
      <c r="L714" t="b">
        <v>0</v>
      </c>
      <c r="M714">
        <v>4</v>
      </c>
      <c r="N714" t="b">
        <v>0</v>
      </c>
      <c r="O714" t="s">
        <v>8273</v>
      </c>
      <c r="P714" s="5">
        <f t="shared" si="55"/>
        <v>2.1649484536082476E-3</v>
      </c>
      <c r="Q714" s="5" t="str">
        <f t="shared" si="56"/>
        <v>Not Funded</v>
      </c>
      <c r="R714" s="7">
        <f t="shared" si="57"/>
        <v>26.25</v>
      </c>
      <c r="S714" t="s">
        <v>8318</v>
      </c>
      <c r="T714" t="s">
        <v>8320</v>
      </c>
      <c r="U714" s="17">
        <f t="shared" si="58"/>
        <v>42414.472592592596</v>
      </c>
      <c r="V714" s="17">
        <f t="shared" si="59"/>
        <v>42384.472592592596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tr">
        <f>VLOOKUP(G715,'Country Codes'!C:D,2,FALSE)</f>
        <v>Italy</v>
      </c>
      <c r="I715" t="s">
        <v>8249</v>
      </c>
      <c r="J715" s="15">
        <v>1465130532</v>
      </c>
      <c r="K715" s="15">
        <v>1462538532</v>
      </c>
      <c r="L715" t="b">
        <v>0</v>
      </c>
      <c r="M715">
        <v>1</v>
      </c>
      <c r="N715" t="b">
        <v>0</v>
      </c>
      <c r="O715" t="s">
        <v>8273</v>
      </c>
      <c r="P715" s="5">
        <f t="shared" si="55"/>
        <v>7.9600000000000001E-3</v>
      </c>
      <c r="Q715" s="5" t="str">
        <f t="shared" si="56"/>
        <v>Not Funded</v>
      </c>
      <c r="R715" s="7">
        <f t="shared" si="57"/>
        <v>199</v>
      </c>
      <c r="S715" t="s">
        <v>8318</v>
      </c>
      <c r="T715" t="s">
        <v>8320</v>
      </c>
      <c r="U715" s="17">
        <f t="shared" si="58"/>
        <v>42526.320972222216</v>
      </c>
      <c r="V715" s="17">
        <f t="shared" si="59"/>
        <v>42496.320972222216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tr">
        <f>VLOOKUP(G716,'Country Codes'!C:D,2,FALSE)</f>
        <v>United States</v>
      </c>
      <c r="I716" t="s">
        <v>8246</v>
      </c>
      <c r="J716" s="15">
        <v>1488308082</v>
      </c>
      <c r="K716" s="15">
        <v>1483124082</v>
      </c>
      <c r="L716" t="b">
        <v>0</v>
      </c>
      <c r="M716">
        <v>28</v>
      </c>
      <c r="N716" t="b">
        <v>0</v>
      </c>
      <c r="O716" t="s">
        <v>8273</v>
      </c>
      <c r="P716" s="5">
        <f t="shared" si="55"/>
        <v>0.14993333333333334</v>
      </c>
      <c r="Q716" s="5" t="str">
        <f t="shared" si="56"/>
        <v>Not Funded</v>
      </c>
      <c r="R716" s="7">
        <f t="shared" si="57"/>
        <v>80.321428571428569</v>
      </c>
      <c r="S716" t="s">
        <v>8318</v>
      </c>
      <c r="T716" t="s">
        <v>8320</v>
      </c>
      <c r="U716" s="17">
        <f t="shared" si="58"/>
        <v>42794.579652777778</v>
      </c>
      <c r="V716" s="17">
        <f t="shared" si="59"/>
        <v>42734.579652777778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tr">
        <f>VLOOKUP(G717,'Country Codes'!C:D,2,FALSE)</f>
        <v>United States</v>
      </c>
      <c r="I717" t="s">
        <v>8246</v>
      </c>
      <c r="J717" s="15">
        <v>1446693040</v>
      </c>
      <c r="K717" s="15">
        <v>1443233440</v>
      </c>
      <c r="L717" t="b">
        <v>0</v>
      </c>
      <c r="M717">
        <v>12</v>
      </c>
      <c r="N717" t="b">
        <v>0</v>
      </c>
      <c r="O717" t="s">
        <v>8273</v>
      </c>
      <c r="P717" s="5">
        <f t="shared" si="55"/>
        <v>5.0509090909090906E-2</v>
      </c>
      <c r="Q717" s="5" t="str">
        <f t="shared" si="56"/>
        <v>Not Funded</v>
      </c>
      <c r="R717" s="7">
        <f t="shared" si="57"/>
        <v>115.75</v>
      </c>
      <c r="S717" t="s">
        <v>8318</v>
      </c>
      <c r="T717" t="s">
        <v>8320</v>
      </c>
      <c r="U717" s="17">
        <f t="shared" si="58"/>
        <v>42312.924074074072</v>
      </c>
      <c r="V717" s="17">
        <f t="shared" si="59"/>
        <v>42272.8824074074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tr">
        <f>VLOOKUP(G718,'Country Codes'!C:D,2,FALSE)</f>
        <v>United States</v>
      </c>
      <c r="I718" t="s">
        <v>8246</v>
      </c>
      <c r="J718" s="15">
        <v>1417392000</v>
      </c>
      <c r="K718" s="15">
        <v>1414511307</v>
      </c>
      <c r="L718" t="b">
        <v>0</v>
      </c>
      <c r="M718">
        <v>16</v>
      </c>
      <c r="N718" t="b">
        <v>0</v>
      </c>
      <c r="O718" t="s">
        <v>8273</v>
      </c>
      <c r="P718" s="5">
        <f t="shared" si="55"/>
        <v>0.10214285714285715</v>
      </c>
      <c r="Q718" s="5" t="str">
        <f t="shared" si="56"/>
        <v>Not Funded</v>
      </c>
      <c r="R718" s="7">
        <f t="shared" si="57"/>
        <v>44.6875</v>
      </c>
      <c r="S718" t="s">
        <v>8318</v>
      </c>
      <c r="T718" t="s">
        <v>8320</v>
      </c>
      <c r="U718" s="17">
        <f t="shared" si="58"/>
        <v>41973.791666666664</v>
      </c>
      <c r="V718" s="17">
        <f t="shared" si="59"/>
        <v>41940.450312499997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tr">
        <f>VLOOKUP(G719,'Country Codes'!C:D,2,FALSE)</f>
        <v>United States</v>
      </c>
      <c r="I719" t="s">
        <v>8246</v>
      </c>
      <c r="J719" s="15">
        <v>1409949002</v>
      </c>
      <c r="K719" s="15">
        <v>1407357002</v>
      </c>
      <c r="L719" t="b">
        <v>0</v>
      </c>
      <c r="M719">
        <v>4</v>
      </c>
      <c r="N719" t="b">
        <v>0</v>
      </c>
      <c r="O719" t="s">
        <v>8273</v>
      </c>
      <c r="P719" s="5">
        <f t="shared" si="55"/>
        <v>3.0500000000000002E-3</v>
      </c>
      <c r="Q719" s="5" t="str">
        <f t="shared" si="56"/>
        <v>Not Funded</v>
      </c>
      <c r="R719" s="7">
        <f t="shared" si="57"/>
        <v>76.25</v>
      </c>
      <c r="S719" t="s">
        <v>8318</v>
      </c>
      <c r="T719" t="s">
        <v>8320</v>
      </c>
      <c r="U719" s="17">
        <f t="shared" si="58"/>
        <v>41887.645856481482</v>
      </c>
      <c r="V719" s="17">
        <f t="shared" si="59"/>
        <v>41857.645856481482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tr">
        <f>VLOOKUP(G720,'Country Codes'!C:D,2,FALSE)</f>
        <v>United States</v>
      </c>
      <c r="I720" t="s">
        <v>8246</v>
      </c>
      <c r="J720" s="15">
        <v>1487397540</v>
      </c>
      <c r="K720" s="15">
        <v>1484684247</v>
      </c>
      <c r="L720" t="b">
        <v>0</v>
      </c>
      <c r="M720">
        <v>4</v>
      </c>
      <c r="N720" t="b">
        <v>0</v>
      </c>
      <c r="O720" t="s">
        <v>8273</v>
      </c>
      <c r="P720" s="5">
        <f t="shared" si="55"/>
        <v>7.4999999999999997E-3</v>
      </c>
      <c r="Q720" s="5" t="str">
        <f t="shared" si="56"/>
        <v>Not Funded</v>
      </c>
      <c r="R720" s="7">
        <f t="shared" si="57"/>
        <v>22.5</v>
      </c>
      <c r="S720" t="s">
        <v>8318</v>
      </c>
      <c r="T720" t="s">
        <v>8320</v>
      </c>
      <c r="U720" s="17">
        <f t="shared" si="58"/>
        <v>42784.040972222218</v>
      </c>
      <c r="V720" s="17">
        <f t="shared" si="59"/>
        <v>42752.637118055551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tr">
        <f>VLOOKUP(G721,'Country Codes'!C:D,2,FALSE)</f>
        <v>United States</v>
      </c>
      <c r="I721" t="s">
        <v>8246</v>
      </c>
      <c r="J721" s="15">
        <v>1456189076</v>
      </c>
      <c r="K721" s="15">
        <v>1454979476</v>
      </c>
      <c r="L721" t="b">
        <v>0</v>
      </c>
      <c r="M721">
        <v>10</v>
      </c>
      <c r="N721" t="b">
        <v>0</v>
      </c>
      <c r="O721" t="s">
        <v>8273</v>
      </c>
      <c r="P721" s="5">
        <f t="shared" si="55"/>
        <v>1.2933333333333333E-2</v>
      </c>
      <c r="Q721" s="5" t="str">
        <f t="shared" si="56"/>
        <v>Not Funded</v>
      </c>
      <c r="R721" s="7">
        <f t="shared" si="57"/>
        <v>19.399999999999999</v>
      </c>
      <c r="S721" t="s">
        <v>8318</v>
      </c>
      <c r="T721" t="s">
        <v>8320</v>
      </c>
      <c r="U721" s="17">
        <f t="shared" si="58"/>
        <v>42422.83189814815</v>
      </c>
      <c r="V721" s="17">
        <f t="shared" si="59"/>
        <v>42408.83189814815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tr">
        <f>VLOOKUP(G722,'Country Codes'!C:D,2,FALSE)</f>
        <v>United States</v>
      </c>
      <c r="I722" t="s">
        <v>8246</v>
      </c>
      <c r="J722" s="15">
        <v>1327851291</v>
      </c>
      <c r="K722" s="15">
        <v>1325432091</v>
      </c>
      <c r="L722" t="b">
        <v>0</v>
      </c>
      <c r="M722">
        <v>41</v>
      </c>
      <c r="N722" t="b">
        <v>1</v>
      </c>
      <c r="O722" t="s">
        <v>8274</v>
      </c>
      <c r="P722" s="5">
        <f t="shared" si="55"/>
        <v>1.4394736842105262</v>
      </c>
      <c r="Q722" s="5" t="str">
        <f t="shared" si="56"/>
        <v>Funded</v>
      </c>
      <c r="R722" s="7">
        <f t="shared" si="57"/>
        <v>66.707317073170728</v>
      </c>
      <c r="S722" t="s">
        <v>8321</v>
      </c>
      <c r="T722" t="s">
        <v>8322</v>
      </c>
      <c r="U722" s="17">
        <f t="shared" si="58"/>
        <v>40937.440868055557</v>
      </c>
      <c r="V722" s="17">
        <f t="shared" si="59"/>
        <v>40909.440868055557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tr">
        <f>VLOOKUP(G723,'Country Codes'!C:D,2,FALSE)</f>
        <v>United States</v>
      </c>
      <c r="I723" t="s">
        <v>8246</v>
      </c>
      <c r="J723" s="15">
        <v>1406900607</v>
      </c>
      <c r="K723" s="15">
        <v>1403012607</v>
      </c>
      <c r="L723" t="b">
        <v>0</v>
      </c>
      <c r="M723">
        <v>119</v>
      </c>
      <c r="N723" t="b">
        <v>1</v>
      </c>
      <c r="O723" t="s">
        <v>8274</v>
      </c>
      <c r="P723" s="5">
        <f t="shared" si="55"/>
        <v>1.2210975609756098</v>
      </c>
      <c r="Q723" s="5" t="str">
        <f t="shared" si="56"/>
        <v>Funded</v>
      </c>
      <c r="R723" s="7">
        <f t="shared" si="57"/>
        <v>84.142857142857139</v>
      </c>
      <c r="S723" t="s">
        <v>8321</v>
      </c>
      <c r="T723" t="s">
        <v>8322</v>
      </c>
      <c r="U723" s="17">
        <f t="shared" si="58"/>
        <v>41852.363506944443</v>
      </c>
      <c r="V723" s="17">
        <f t="shared" si="59"/>
        <v>41807.363506944443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tr">
        <f>VLOOKUP(G724,'Country Codes'!C:D,2,FALSE)</f>
        <v>United States</v>
      </c>
      <c r="I724" t="s">
        <v>8246</v>
      </c>
      <c r="J724" s="15">
        <v>1333909178</v>
      </c>
      <c r="K724" s="15">
        <v>1331320778</v>
      </c>
      <c r="L724" t="b">
        <v>0</v>
      </c>
      <c r="M724">
        <v>153</v>
      </c>
      <c r="N724" t="b">
        <v>1</v>
      </c>
      <c r="O724" t="s">
        <v>8274</v>
      </c>
      <c r="P724" s="5">
        <f t="shared" si="55"/>
        <v>1.3202400000000001</v>
      </c>
      <c r="Q724" s="5" t="str">
        <f t="shared" si="56"/>
        <v>Funded</v>
      </c>
      <c r="R724" s="7">
        <f t="shared" si="57"/>
        <v>215.72549019607843</v>
      </c>
      <c r="S724" t="s">
        <v>8321</v>
      </c>
      <c r="T724" t="s">
        <v>8322</v>
      </c>
      <c r="U724" s="17">
        <f t="shared" si="58"/>
        <v>41007.555300925924</v>
      </c>
      <c r="V724" s="17">
        <f t="shared" si="59"/>
        <v>40977.596967592588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tr">
        <f>VLOOKUP(G725,'Country Codes'!C:D,2,FALSE)</f>
        <v>United States</v>
      </c>
      <c r="I725" t="s">
        <v>8246</v>
      </c>
      <c r="J725" s="15">
        <v>1438228740</v>
      </c>
      <c r="K725" s="15">
        <v>1435606549</v>
      </c>
      <c r="L725" t="b">
        <v>0</v>
      </c>
      <c r="M725">
        <v>100</v>
      </c>
      <c r="N725" t="b">
        <v>1</v>
      </c>
      <c r="O725" t="s">
        <v>8274</v>
      </c>
      <c r="P725" s="5">
        <f t="shared" si="55"/>
        <v>1.0938000000000001</v>
      </c>
      <c r="Q725" s="5" t="str">
        <f t="shared" si="56"/>
        <v>Funded</v>
      </c>
      <c r="R725" s="7">
        <f t="shared" si="57"/>
        <v>54.69</v>
      </c>
      <c r="S725" t="s">
        <v>8321</v>
      </c>
      <c r="T725" t="s">
        <v>8322</v>
      </c>
      <c r="U725" s="17">
        <f t="shared" si="58"/>
        <v>42214.957638888889</v>
      </c>
      <c r="V725" s="17">
        <f t="shared" si="59"/>
        <v>42184.608206018522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tr">
        <f>VLOOKUP(G726,'Country Codes'!C:D,2,FALSE)</f>
        <v>United States</v>
      </c>
      <c r="I726" t="s">
        <v>8246</v>
      </c>
      <c r="J726" s="15">
        <v>1309447163</v>
      </c>
      <c r="K726" s="15">
        <v>1306855163</v>
      </c>
      <c r="L726" t="b">
        <v>0</v>
      </c>
      <c r="M726">
        <v>143</v>
      </c>
      <c r="N726" t="b">
        <v>1</v>
      </c>
      <c r="O726" t="s">
        <v>8274</v>
      </c>
      <c r="P726" s="5">
        <f t="shared" si="55"/>
        <v>1.0547157142857144</v>
      </c>
      <c r="Q726" s="5" t="str">
        <f t="shared" si="56"/>
        <v>Funded</v>
      </c>
      <c r="R726" s="7">
        <f t="shared" si="57"/>
        <v>51.62944055944056</v>
      </c>
      <c r="S726" t="s">
        <v>8321</v>
      </c>
      <c r="T726" t="s">
        <v>8322</v>
      </c>
      <c r="U726" s="17">
        <f t="shared" si="58"/>
        <v>40724.430127314808</v>
      </c>
      <c r="V726" s="17">
        <f t="shared" si="59"/>
        <v>40694.430127314808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tr">
        <f>VLOOKUP(G727,'Country Codes'!C:D,2,FALSE)</f>
        <v>United States</v>
      </c>
      <c r="I727" t="s">
        <v>8246</v>
      </c>
      <c r="J727" s="15">
        <v>1450018912</v>
      </c>
      <c r="K727" s="15">
        <v>1447426912</v>
      </c>
      <c r="L727" t="b">
        <v>0</v>
      </c>
      <c r="M727">
        <v>140</v>
      </c>
      <c r="N727" t="b">
        <v>1</v>
      </c>
      <c r="O727" t="s">
        <v>8274</v>
      </c>
      <c r="P727" s="5">
        <f t="shared" si="55"/>
        <v>1.0035000000000001</v>
      </c>
      <c r="Q727" s="5" t="str">
        <f t="shared" si="56"/>
        <v>Funded</v>
      </c>
      <c r="R727" s="7">
        <f t="shared" si="57"/>
        <v>143.35714285714286</v>
      </c>
      <c r="S727" t="s">
        <v>8321</v>
      </c>
      <c r="T727" t="s">
        <v>8322</v>
      </c>
      <c r="U727" s="17">
        <f t="shared" si="58"/>
        <v>42351.417962962958</v>
      </c>
      <c r="V727" s="17">
        <f t="shared" si="59"/>
        <v>42321.417962962958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tr">
        <f>VLOOKUP(G728,'Country Codes'!C:D,2,FALSE)</f>
        <v>United States</v>
      </c>
      <c r="I728" t="s">
        <v>8246</v>
      </c>
      <c r="J728" s="15">
        <v>1365728487</v>
      </c>
      <c r="K728" s="15">
        <v>1363136487</v>
      </c>
      <c r="L728" t="b">
        <v>0</v>
      </c>
      <c r="M728">
        <v>35</v>
      </c>
      <c r="N728" t="b">
        <v>1</v>
      </c>
      <c r="O728" t="s">
        <v>8274</v>
      </c>
      <c r="P728" s="5">
        <f t="shared" si="55"/>
        <v>1.014</v>
      </c>
      <c r="Q728" s="5" t="str">
        <f t="shared" si="56"/>
        <v>Funded</v>
      </c>
      <c r="R728" s="7">
        <f t="shared" si="57"/>
        <v>72.428571428571431</v>
      </c>
      <c r="S728" t="s">
        <v>8321</v>
      </c>
      <c r="T728" t="s">
        <v>8322</v>
      </c>
      <c r="U728" s="17">
        <f t="shared" si="58"/>
        <v>41375.834340277775</v>
      </c>
      <c r="V728" s="17">
        <f t="shared" si="59"/>
        <v>41345.834340277775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tr">
        <f>VLOOKUP(G729,'Country Codes'!C:D,2,FALSE)</f>
        <v>United States</v>
      </c>
      <c r="I729" t="s">
        <v>8246</v>
      </c>
      <c r="J729" s="15">
        <v>1358198400</v>
      </c>
      <c r="K729" s="15">
        <v>1354580949</v>
      </c>
      <c r="L729" t="b">
        <v>0</v>
      </c>
      <c r="M729">
        <v>149</v>
      </c>
      <c r="N729" t="b">
        <v>1</v>
      </c>
      <c r="O729" t="s">
        <v>8274</v>
      </c>
      <c r="P729" s="5">
        <f t="shared" si="55"/>
        <v>1.5551428571428572</v>
      </c>
      <c r="Q729" s="5" t="str">
        <f t="shared" si="56"/>
        <v>Funded</v>
      </c>
      <c r="R729" s="7">
        <f t="shared" si="57"/>
        <v>36.530201342281877</v>
      </c>
      <c r="S729" t="s">
        <v>8321</v>
      </c>
      <c r="T729" t="s">
        <v>8322</v>
      </c>
      <c r="U729" s="17">
        <f t="shared" si="58"/>
        <v>41288.680555555555</v>
      </c>
      <c r="V729" s="17">
        <f t="shared" si="59"/>
        <v>41246.811909722215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tr">
        <f>VLOOKUP(G730,'Country Codes'!C:D,2,FALSE)</f>
        <v>United States</v>
      </c>
      <c r="I730" t="s">
        <v>8246</v>
      </c>
      <c r="J730" s="15">
        <v>1313957157</v>
      </c>
      <c r="K730" s="15">
        <v>1310069157</v>
      </c>
      <c r="L730" t="b">
        <v>0</v>
      </c>
      <c r="M730">
        <v>130</v>
      </c>
      <c r="N730" t="b">
        <v>1</v>
      </c>
      <c r="O730" t="s">
        <v>8274</v>
      </c>
      <c r="P730" s="5">
        <f t="shared" si="55"/>
        <v>1.05566</v>
      </c>
      <c r="Q730" s="5" t="str">
        <f t="shared" si="56"/>
        <v>Funded</v>
      </c>
      <c r="R730" s="7">
        <f t="shared" si="57"/>
        <v>60.903461538461535</v>
      </c>
      <c r="S730" t="s">
        <v>8321</v>
      </c>
      <c r="T730" t="s">
        <v>8322</v>
      </c>
      <c r="U730" s="17">
        <f t="shared" si="58"/>
        <v>40776.629131944443</v>
      </c>
      <c r="V730" s="17">
        <f t="shared" si="59"/>
        <v>40731.629131944443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tr">
        <f>VLOOKUP(G731,'Country Codes'!C:D,2,FALSE)</f>
        <v>United States</v>
      </c>
      <c r="I731" t="s">
        <v>8246</v>
      </c>
      <c r="J731" s="15">
        <v>1348028861</v>
      </c>
      <c r="K731" s="15">
        <v>1342844861</v>
      </c>
      <c r="L731" t="b">
        <v>0</v>
      </c>
      <c r="M731">
        <v>120</v>
      </c>
      <c r="N731" t="b">
        <v>1</v>
      </c>
      <c r="O731" t="s">
        <v>8274</v>
      </c>
      <c r="P731" s="5">
        <f t="shared" si="55"/>
        <v>1.3065</v>
      </c>
      <c r="Q731" s="5" t="str">
        <f t="shared" si="56"/>
        <v>Funded</v>
      </c>
      <c r="R731" s="7">
        <f t="shared" si="57"/>
        <v>43.55</v>
      </c>
      <c r="S731" t="s">
        <v>8321</v>
      </c>
      <c r="T731" t="s">
        <v>8322</v>
      </c>
      <c r="U731" s="17">
        <f t="shared" si="58"/>
        <v>41170.97755787037</v>
      </c>
      <c r="V731" s="17">
        <f t="shared" si="59"/>
        <v>41110.97755787037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tr">
        <f>VLOOKUP(G732,'Country Codes'!C:D,2,FALSE)</f>
        <v>United States</v>
      </c>
      <c r="I732" t="s">
        <v>8246</v>
      </c>
      <c r="J732" s="15">
        <v>1323280391</v>
      </c>
      <c r="K732" s="15">
        <v>1320688391</v>
      </c>
      <c r="L732" t="b">
        <v>0</v>
      </c>
      <c r="M732">
        <v>265</v>
      </c>
      <c r="N732" t="b">
        <v>1</v>
      </c>
      <c r="O732" t="s">
        <v>8274</v>
      </c>
      <c r="P732" s="5">
        <f t="shared" si="55"/>
        <v>1.3219000000000001</v>
      </c>
      <c r="Q732" s="5" t="str">
        <f t="shared" si="56"/>
        <v>Funded</v>
      </c>
      <c r="R732" s="7">
        <f t="shared" si="57"/>
        <v>99.766037735849054</v>
      </c>
      <c r="S732" t="s">
        <v>8321</v>
      </c>
      <c r="T732" t="s">
        <v>8322</v>
      </c>
      <c r="U732" s="17">
        <f t="shared" si="58"/>
        <v>40884.536932870367</v>
      </c>
      <c r="V732" s="17">
        <f t="shared" si="59"/>
        <v>40854.536932870367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tr">
        <f>VLOOKUP(G733,'Country Codes'!C:D,2,FALSE)</f>
        <v>United States</v>
      </c>
      <c r="I733" t="s">
        <v>8246</v>
      </c>
      <c r="J733" s="15">
        <v>1327212000</v>
      </c>
      <c r="K733" s="15">
        <v>1322852747</v>
      </c>
      <c r="L733" t="b">
        <v>0</v>
      </c>
      <c r="M733">
        <v>71</v>
      </c>
      <c r="N733" t="b">
        <v>1</v>
      </c>
      <c r="O733" t="s">
        <v>8274</v>
      </c>
      <c r="P733" s="5">
        <f t="shared" si="55"/>
        <v>1.26</v>
      </c>
      <c r="Q733" s="5" t="str">
        <f t="shared" si="56"/>
        <v>Funded</v>
      </c>
      <c r="R733" s="7">
        <f t="shared" si="57"/>
        <v>88.732394366197184</v>
      </c>
      <c r="S733" t="s">
        <v>8321</v>
      </c>
      <c r="T733" t="s">
        <v>8322</v>
      </c>
      <c r="U733" s="17">
        <f t="shared" si="58"/>
        <v>40930.041666666664</v>
      </c>
      <c r="V733" s="17">
        <f t="shared" si="59"/>
        <v>40879.587349537032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tr">
        <f>VLOOKUP(G734,'Country Codes'!C:D,2,FALSE)</f>
        <v>United Kingdom</v>
      </c>
      <c r="I734" t="s">
        <v>8247</v>
      </c>
      <c r="J734" s="15">
        <v>1380449461</v>
      </c>
      <c r="K734" s="15">
        <v>1375265461</v>
      </c>
      <c r="L734" t="b">
        <v>0</v>
      </c>
      <c r="M734">
        <v>13</v>
      </c>
      <c r="N734" t="b">
        <v>1</v>
      </c>
      <c r="O734" t="s">
        <v>8274</v>
      </c>
      <c r="P734" s="5">
        <f t="shared" si="55"/>
        <v>1.6</v>
      </c>
      <c r="Q734" s="5" t="str">
        <f t="shared" si="56"/>
        <v>Funded</v>
      </c>
      <c r="R734" s="7">
        <f t="shared" si="57"/>
        <v>4.9230769230769234</v>
      </c>
      <c r="S734" t="s">
        <v>8321</v>
      </c>
      <c r="T734" t="s">
        <v>8322</v>
      </c>
      <c r="U734" s="17">
        <f t="shared" si="58"/>
        <v>41546.21598379629</v>
      </c>
      <c r="V734" s="17">
        <f t="shared" si="59"/>
        <v>41486.21598379629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tr">
        <f>VLOOKUP(G735,'Country Codes'!C:D,2,FALSE)</f>
        <v>United Kingdom</v>
      </c>
      <c r="I735" t="s">
        <v>8247</v>
      </c>
      <c r="J735" s="15">
        <v>1387533892</v>
      </c>
      <c r="K735" s="15">
        <v>1384941892</v>
      </c>
      <c r="L735" t="b">
        <v>0</v>
      </c>
      <c r="M735">
        <v>169</v>
      </c>
      <c r="N735" t="b">
        <v>1</v>
      </c>
      <c r="O735" t="s">
        <v>8274</v>
      </c>
      <c r="P735" s="5">
        <f t="shared" si="55"/>
        <v>1.2048000000000001</v>
      </c>
      <c r="Q735" s="5" t="str">
        <f t="shared" si="56"/>
        <v>Funded</v>
      </c>
      <c r="R735" s="7">
        <f t="shared" si="57"/>
        <v>17.822485207100591</v>
      </c>
      <c r="S735" t="s">
        <v>8321</v>
      </c>
      <c r="T735" t="s">
        <v>8322</v>
      </c>
      <c r="U735" s="17">
        <f t="shared" si="58"/>
        <v>41628.211712962962</v>
      </c>
      <c r="V735" s="17">
        <f t="shared" si="59"/>
        <v>41598.211712962962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tr">
        <f>VLOOKUP(G736,'Country Codes'!C:D,2,FALSE)</f>
        <v>Canada</v>
      </c>
      <c r="I736" t="s">
        <v>8251</v>
      </c>
      <c r="J736" s="15">
        <v>1431147600</v>
      </c>
      <c r="K736" s="15">
        <v>1428465420</v>
      </c>
      <c r="L736" t="b">
        <v>0</v>
      </c>
      <c r="M736">
        <v>57</v>
      </c>
      <c r="N736" t="b">
        <v>1</v>
      </c>
      <c r="O736" t="s">
        <v>8274</v>
      </c>
      <c r="P736" s="5">
        <f t="shared" si="55"/>
        <v>1.2552941176470589</v>
      </c>
      <c r="Q736" s="5" t="str">
        <f t="shared" si="56"/>
        <v>Funded</v>
      </c>
      <c r="R736" s="7">
        <f t="shared" si="57"/>
        <v>187.19298245614036</v>
      </c>
      <c r="S736" t="s">
        <v>8321</v>
      </c>
      <c r="T736" t="s">
        <v>8322</v>
      </c>
      <c r="U736" s="17">
        <f t="shared" si="58"/>
        <v>42132.999999999993</v>
      </c>
      <c r="V736" s="17">
        <f t="shared" si="59"/>
        <v>42101.956249999996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tr">
        <f>VLOOKUP(G737,'Country Codes'!C:D,2,FALSE)</f>
        <v>United States</v>
      </c>
      <c r="I737" t="s">
        <v>8246</v>
      </c>
      <c r="J737" s="15">
        <v>1417653540</v>
      </c>
      <c r="K737" s="15">
        <v>1414975346</v>
      </c>
      <c r="L737" t="b">
        <v>0</v>
      </c>
      <c r="M737">
        <v>229</v>
      </c>
      <c r="N737" t="b">
        <v>1</v>
      </c>
      <c r="O737" t="s">
        <v>8274</v>
      </c>
      <c r="P737" s="5">
        <f t="shared" si="55"/>
        <v>1.1440638297872341</v>
      </c>
      <c r="Q737" s="5" t="str">
        <f t="shared" si="56"/>
        <v>Funded</v>
      </c>
      <c r="R737" s="7">
        <f t="shared" si="57"/>
        <v>234.80786026200875</v>
      </c>
      <c r="S737" t="s">
        <v>8321</v>
      </c>
      <c r="T737" t="s">
        <v>8322</v>
      </c>
      <c r="U737" s="17">
        <f t="shared" si="58"/>
        <v>41976.818749999999</v>
      </c>
      <c r="V737" s="17">
        <f t="shared" si="59"/>
        <v>41945.821134259255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tr">
        <f>VLOOKUP(G738,'Country Codes'!C:D,2,FALSE)</f>
        <v>United States</v>
      </c>
      <c r="I738" t="s">
        <v>8246</v>
      </c>
      <c r="J738" s="15">
        <v>1385009940</v>
      </c>
      <c r="K738" s="15">
        <v>1383327440</v>
      </c>
      <c r="L738" t="b">
        <v>0</v>
      </c>
      <c r="M738">
        <v>108</v>
      </c>
      <c r="N738" t="b">
        <v>1</v>
      </c>
      <c r="O738" t="s">
        <v>8274</v>
      </c>
      <c r="P738" s="5">
        <f t="shared" si="55"/>
        <v>3.151388888888889</v>
      </c>
      <c r="Q738" s="5" t="str">
        <f t="shared" si="56"/>
        <v>Funded</v>
      </c>
      <c r="R738" s="7">
        <f t="shared" si="57"/>
        <v>105.04629629629629</v>
      </c>
      <c r="S738" t="s">
        <v>8321</v>
      </c>
      <c r="T738" t="s">
        <v>8322</v>
      </c>
      <c r="U738" s="17">
        <f t="shared" si="58"/>
        <v>41598.999305555553</v>
      </c>
      <c r="V738" s="17">
        <f t="shared" si="59"/>
        <v>41579.525925925926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tr">
        <f>VLOOKUP(G739,'Country Codes'!C:D,2,FALSE)</f>
        <v>United States</v>
      </c>
      <c r="I739" t="s">
        <v>8246</v>
      </c>
      <c r="J739" s="15">
        <v>1392408000</v>
      </c>
      <c r="K739" s="15">
        <v>1390890987</v>
      </c>
      <c r="L739" t="b">
        <v>0</v>
      </c>
      <c r="M739">
        <v>108</v>
      </c>
      <c r="N739" t="b">
        <v>1</v>
      </c>
      <c r="O739" t="s">
        <v>8274</v>
      </c>
      <c r="P739" s="5">
        <f t="shared" si="55"/>
        <v>1.224</v>
      </c>
      <c r="Q739" s="5" t="str">
        <f t="shared" si="56"/>
        <v>Funded</v>
      </c>
      <c r="R739" s="7">
        <f t="shared" si="57"/>
        <v>56.666666666666664</v>
      </c>
      <c r="S739" t="s">
        <v>8321</v>
      </c>
      <c r="T739" t="s">
        <v>8322</v>
      </c>
      <c r="U739" s="17">
        <f t="shared" si="58"/>
        <v>41684.625</v>
      </c>
      <c r="V739" s="17">
        <f t="shared" si="59"/>
        <v>41667.066979166666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tr">
        <f>VLOOKUP(G740,'Country Codes'!C:D,2,FALSE)</f>
        <v>United States</v>
      </c>
      <c r="I740" t="s">
        <v>8246</v>
      </c>
      <c r="J740" s="15">
        <v>1417409940</v>
      </c>
      <c r="K740" s="15">
        <v>1414765794</v>
      </c>
      <c r="L740" t="b">
        <v>0</v>
      </c>
      <c r="M740">
        <v>41</v>
      </c>
      <c r="N740" t="b">
        <v>1</v>
      </c>
      <c r="O740" t="s">
        <v>8274</v>
      </c>
      <c r="P740" s="5">
        <f t="shared" si="55"/>
        <v>1.0673333333333332</v>
      </c>
      <c r="Q740" s="5" t="str">
        <f t="shared" si="56"/>
        <v>Funded</v>
      </c>
      <c r="R740" s="7">
        <f t="shared" si="57"/>
        <v>39.048780487804876</v>
      </c>
      <c r="S740" t="s">
        <v>8321</v>
      </c>
      <c r="T740" t="s">
        <v>8322</v>
      </c>
      <c r="U740" s="17">
        <f t="shared" si="58"/>
        <v>41973.999305555553</v>
      </c>
      <c r="V740" s="17">
        <f t="shared" si="59"/>
        <v>41943.395763888882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tr">
        <f>VLOOKUP(G741,'Country Codes'!C:D,2,FALSE)</f>
        <v>United States</v>
      </c>
      <c r="I741" t="s">
        <v>8246</v>
      </c>
      <c r="J741" s="15">
        <v>1407758629</v>
      </c>
      <c r="K741" s="15">
        <v>1404907429</v>
      </c>
      <c r="L741" t="b">
        <v>0</v>
      </c>
      <c r="M741">
        <v>139</v>
      </c>
      <c r="N741" t="b">
        <v>1</v>
      </c>
      <c r="O741" t="s">
        <v>8274</v>
      </c>
      <c r="P741" s="5">
        <f t="shared" si="55"/>
        <v>1.5833333333333333</v>
      </c>
      <c r="Q741" s="5" t="str">
        <f t="shared" si="56"/>
        <v>Funded</v>
      </c>
      <c r="R741" s="7">
        <f t="shared" si="57"/>
        <v>68.345323741007192</v>
      </c>
      <c r="S741" t="s">
        <v>8321</v>
      </c>
      <c r="T741" t="s">
        <v>8322</v>
      </c>
      <c r="U741" s="17">
        <f t="shared" si="58"/>
        <v>41862.294317129628</v>
      </c>
      <c r="V741" s="17">
        <f t="shared" si="59"/>
        <v>41829.294317129628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tr">
        <f>VLOOKUP(G742,'Country Codes'!C:D,2,FALSE)</f>
        <v>United States</v>
      </c>
      <c r="I742" t="s">
        <v>8246</v>
      </c>
      <c r="J742" s="15">
        <v>1434857482</v>
      </c>
      <c r="K742" s="15">
        <v>1433647882</v>
      </c>
      <c r="L742" t="b">
        <v>0</v>
      </c>
      <c r="M742">
        <v>19</v>
      </c>
      <c r="N742" t="b">
        <v>1</v>
      </c>
      <c r="O742" t="s">
        <v>8274</v>
      </c>
      <c r="P742" s="5">
        <f t="shared" si="55"/>
        <v>1.0740000000000001</v>
      </c>
      <c r="Q742" s="5" t="str">
        <f t="shared" si="56"/>
        <v>Funded</v>
      </c>
      <c r="R742" s="7">
        <f t="shared" si="57"/>
        <v>169.57894736842104</v>
      </c>
      <c r="S742" t="s">
        <v>8321</v>
      </c>
      <c r="T742" t="s">
        <v>8322</v>
      </c>
      <c r="U742" s="17">
        <f t="shared" si="58"/>
        <v>42175.93844907407</v>
      </c>
      <c r="V742" s="17">
        <f t="shared" si="59"/>
        <v>42161.93844907407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tr">
        <f>VLOOKUP(G743,'Country Codes'!C:D,2,FALSE)</f>
        <v>United States</v>
      </c>
      <c r="I743" t="s">
        <v>8246</v>
      </c>
      <c r="J743" s="15">
        <v>1370964806</v>
      </c>
      <c r="K743" s="15">
        <v>1367940806</v>
      </c>
      <c r="L743" t="b">
        <v>0</v>
      </c>
      <c r="M743">
        <v>94</v>
      </c>
      <c r="N743" t="b">
        <v>1</v>
      </c>
      <c r="O743" t="s">
        <v>8274</v>
      </c>
      <c r="P743" s="5">
        <f t="shared" si="55"/>
        <v>1.0226</v>
      </c>
      <c r="Q743" s="5" t="str">
        <f t="shared" si="56"/>
        <v>Funded</v>
      </c>
      <c r="R743" s="7">
        <f t="shared" si="57"/>
        <v>141.42340425531913</v>
      </c>
      <c r="S743" t="s">
        <v>8321</v>
      </c>
      <c r="T743" t="s">
        <v>8322</v>
      </c>
      <c r="U743" s="17">
        <f t="shared" si="58"/>
        <v>41436.439884259256</v>
      </c>
      <c r="V743" s="17">
        <f t="shared" si="59"/>
        <v>41401.439884259256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tr">
        <f>VLOOKUP(G744,'Country Codes'!C:D,2,FALSE)</f>
        <v>United States</v>
      </c>
      <c r="I744" t="s">
        <v>8246</v>
      </c>
      <c r="J744" s="15">
        <v>1395435712</v>
      </c>
      <c r="K744" s="15">
        <v>1392847312</v>
      </c>
      <c r="L744" t="b">
        <v>0</v>
      </c>
      <c r="M744">
        <v>23</v>
      </c>
      <c r="N744" t="b">
        <v>1</v>
      </c>
      <c r="O744" t="s">
        <v>8274</v>
      </c>
      <c r="P744" s="5">
        <f t="shared" si="55"/>
        <v>1.1071428571428572</v>
      </c>
      <c r="Q744" s="5" t="str">
        <f t="shared" si="56"/>
        <v>Funded</v>
      </c>
      <c r="R744" s="7">
        <f t="shared" si="57"/>
        <v>67.391304347826093</v>
      </c>
      <c r="S744" t="s">
        <v>8321</v>
      </c>
      <c r="T744" t="s">
        <v>8322</v>
      </c>
      <c r="U744" s="17">
        <f t="shared" si="58"/>
        <v>41719.667962962958</v>
      </c>
      <c r="V744" s="17">
        <f t="shared" si="59"/>
        <v>41689.709629629629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tr">
        <f>VLOOKUP(G745,'Country Codes'!C:D,2,FALSE)</f>
        <v>United States</v>
      </c>
      <c r="I745" t="s">
        <v>8246</v>
      </c>
      <c r="J745" s="15">
        <v>1334610000</v>
      </c>
      <c r="K745" s="15">
        <v>1332435685</v>
      </c>
      <c r="L745" t="b">
        <v>0</v>
      </c>
      <c r="M745">
        <v>15</v>
      </c>
      <c r="N745" t="b">
        <v>1</v>
      </c>
      <c r="O745" t="s">
        <v>8274</v>
      </c>
      <c r="P745" s="5">
        <f t="shared" si="55"/>
        <v>1.48</v>
      </c>
      <c r="Q745" s="5" t="str">
        <f t="shared" si="56"/>
        <v>Funded</v>
      </c>
      <c r="R745" s="7">
        <f t="shared" si="57"/>
        <v>54.266666666666666</v>
      </c>
      <c r="S745" t="s">
        <v>8321</v>
      </c>
      <c r="T745" t="s">
        <v>8322</v>
      </c>
      <c r="U745" s="17">
        <f t="shared" si="58"/>
        <v>41015.666666666664</v>
      </c>
      <c r="V745" s="17">
        <f t="shared" si="59"/>
        <v>40990.500983796293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tr">
        <f>VLOOKUP(G746,'Country Codes'!C:D,2,FALSE)</f>
        <v>United States</v>
      </c>
      <c r="I746" t="s">
        <v>8246</v>
      </c>
      <c r="J746" s="15">
        <v>1355439503</v>
      </c>
      <c r="K746" s="15">
        <v>1352847503</v>
      </c>
      <c r="L746" t="b">
        <v>0</v>
      </c>
      <c r="M746">
        <v>62</v>
      </c>
      <c r="N746" t="b">
        <v>1</v>
      </c>
      <c r="O746" t="s">
        <v>8274</v>
      </c>
      <c r="P746" s="5">
        <f t="shared" si="55"/>
        <v>1.0232000000000001</v>
      </c>
      <c r="Q746" s="5" t="str">
        <f t="shared" si="56"/>
        <v>Funded</v>
      </c>
      <c r="R746" s="7">
        <f t="shared" si="57"/>
        <v>82.516129032258064</v>
      </c>
      <c r="S746" t="s">
        <v>8321</v>
      </c>
      <c r="T746" t="s">
        <v>8322</v>
      </c>
      <c r="U746" s="17">
        <f t="shared" si="58"/>
        <v>41256.748877314814</v>
      </c>
      <c r="V746" s="17">
        <f t="shared" si="59"/>
        <v>41226.748877314814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tr">
        <f>VLOOKUP(G747,'Country Codes'!C:D,2,FALSE)</f>
        <v>United States</v>
      </c>
      <c r="I747" t="s">
        <v>8246</v>
      </c>
      <c r="J747" s="15">
        <v>1367588645</v>
      </c>
      <c r="K747" s="15">
        <v>1364996645</v>
      </c>
      <c r="L747" t="b">
        <v>0</v>
      </c>
      <c r="M747">
        <v>74</v>
      </c>
      <c r="N747" t="b">
        <v>1</v>
      </c>
      <c r="O747" t="s">
        <v>8274</v>
      </c>
      <c r="P747" s="5">
        <f t="shared" si="55"/>
        <v>1.7909909909909909</v>
      </c>
      <c r="Q747" s="5" t="str">
        <f t="shared" si="56"/>
        <v>Funded</v>
      </c>
      <c r="R747" s="7">
        <f t="shared" si="57"/>
        <v>53.729729729729726</v>
      </c>
      <c r="S747" t="s">
        <v>8321</v>
      </c>
      <c r="T747" t="s">
        <v>8322</v>
      </c>
      <c r="U747" s="17">
        <f t="shared" si="58"/>
        <v>41397.363946759258</v>
      </c>
      <c r="V747" s="17">
        <f t="shared" si="59"/>
        <v>41367.363946759258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tr">
        <f>VLOOKUP(G748,'Country Codes'!C:D,2,FALSE)</f>
        <v>United States</v>
      </c>
      <c r="I748" t="s">
        <v>8246</v>
      </c>
      <c r="J748" s="15">
        <v>1348372740</v>
      </c>
      <c r="K748" s="15">
        <v>1346806909</v>
      </c>
      <c r="L748" t="b">
        <v>0</v>
      </c>
      <c r="M748">
        <v>97</v>
      </c>
      <c r="N748" t="b">
        <v>1</v>
      </c>
      <c r="O748" t="s">
        <v>8274</v>
      </c>
      <c r="P748" s="5">
        <f t="shared" si="55"/>
        <v>1.1108135252761968</v>
      </c>
      <c r="Q748" s="5" t="str">
        <f t="shared" si="56"/>
        <v>Funded</v>
      </c>
      <c r="R748" s="7">
        <f t="shared" si="57"/>
        <v>34.206185567010309</v>
      </c>
      <c r="S748" t="s">
        <v>8321</v>
      </c>
      <c r="T748" t="s">
        <v>8322</v>
      </c>
      <c r="U748" s="17">
        <f t="shared" si="58"/>
        <v>41174.957638888889</v>
      </c>
      <c r="V748" s="17">
        <f t="shared" si="59"/>
        <v>41156.834594907406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tr">
        <f>VLOOKUP(G749,'Country Codes'!C:D,2,FALSE)</f>
        <v>Netherlands</v>
      </c>
      <c r="I749" t="s">
        <v>8249</v>
      </c>
      <c r="J749" s="15">
        <v>1421319240</v>
      </c>
      <c r="K749" s="15">
        <v>1418649019</v>
      </c>
      <c r="L749" t="b">
        <v>0</v>
      </c>
      <c r="M749">
        <v>55</v>
      </c>
      <c r="N749" t="b">
        <v>1</v>
      </c>
      <c r="O749" t="s">
        <v>8274</v>
      </c>
      <c r="P749" s="5">
        <f t="shared" si="55"/>
        <v>1.0004285714285714</v>
      </c>
      <c r="Q749" s="5" t="str">
        <f t="shared" si="56"/>
        <v>Funded</v>
      </c>
      <c r="R749" s="7">
        <f t="shared" si="57"/>
        <v>127.32727272727273</v>
      </c>
      <c r="S749" t="s">
        <v>8321</v>
      </c>
      <c r="T749" t="s">
        <v>8322</v>
      </c>
      <c r="U749" s="17">
        <f t="shared" si="58"/>
        <v>42019.245833333327</v>
      </c>
      <c r="V749" s="17">
        <f t="shared" si="59"/>
        <v>41988.340497685182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tr">
        <f>VLOOKUP(G750,'Country Codes'!C:D,2,FALSE)</f>
        <v>United States</v>
      </c>
      <c r="I750" t="s">
        <v>8246</v>
      </c>
      <c r="J750" s="15">
        <v>1407701966</v>
      </c>
      <c r="K750" s="15">
        <v>1405109966</v>
      </c>
      <c r="L750" t="b">
        <v>0</v>
      </c>
      <c r="M750">
        <v>44</v>
      </c>
      <c r="N750" t="b">
        <v>1</v>
      </c>
      <c r="O750" t="s">
        <v>8274</v>
      </c>
      <c r="P750" s="5">
        <f t="shared" si="55"/>
        <v>1.0024999999999999</v>
      </c>
      <c r="Q750" s="5" t="str">
        <f t="shared" si="56"/>
        <v>Funded</v>
      </c>
      <c r="R750" s="7">
        <f t="shared" si="57"/>
        <v>45.56818181818182</v>
      </c>
      <c r="S750" t="s">
        <v>8321</v>
      </c>
      <c r="T750" t="s">
        <v>8322</v>
      </c>
      <c r="U750" s="17">
        <f t="shared" si="58"/>
        <v>41861.638495370367</v>
      </c>
      <c r="V750" s="17">
        <f t="shared" si="59"/>
        <v>41831.638495370367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tr">
        <f>VLOOKUP(G751,'Country Codes'!C:D,2,FALSE)</f>
        <v>United States</v>
      </c>
      <c r="I751" t="s">
        <v>8246</v>
      </c>
      <c r="J751" s="15">
        <v>1485642930</v>
      </c>
      <c r="K751" s="15">
        <v>1483050930</v>
      </c>
      <c r="L751" t="b">
        <v>0</v>
      </c>
      <c r="M751">
        <v>110</v>
      </c>
      <c r="N751" t="b">
        <v>1</v>
      </c>
      <c r="O751" t="s">
        <v>8274</v>
      </c>
      <c r="P751" s="5">
        <f t="shared" si="55"/>
        <v>1.0556000000000001</v>
      </c>
      <c r="Q751" s="5" t="str">
        <f t="shared" si="56"/>
        <v>Funded</v>
      </c>
      <c r="R751" s="7">
        <f t="shared" si="57"/>
        <v>95.963636363636368</v>
      </c>
      <c r="S751" t="s">
        <v>8321</v>
      </c>
      <c r="T751" t="s">
        <v>8322</v>
      </c>
      <c r="U751" s="17">
        <f t="shared" si="58"/>
        <v>42763.732986111114</v>
      </c>
      <c r="V751" s="17">
        <f t="shared" si="59"/>
        <v>42733.732986111114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tr">
        <f>VLOOKUP(G752,'Country Codes'!C:D,2,FALSE)</f>
        <v>United States</v>
      </c>
      <c r="I752" t="s">
        <v>8246</v>
      </c>
      <c r="J752" s="15">
        <v>1361739872</v>
      </c>
      <c r="K752" s="15">
        <v>1359147872</v>
      </c>
      <c r="L752" t="b">
        <v>0</v>
      </c>
      <c r="M752">
        <v>59</v>
      </c>
      <c r="N752" t="b">
        <v>1</v>
      </c>
      <c r="O752" t="s">
        <v>8274</v>
      </c>
      <c r="P752" s="5">
        <f t="shared" si="55"/>
        <v>1.0258775877587758</v>
      </c>
      <c r="Q752" s="5" t="str">
        <f t="shared" si="56"/>
        <v>Funded</v>
      </c>
      <c r="R752" s="7">
        <f t="shared" si="57"/>
        <v>77.271186440677965</v>
      </c>
      <c r="S752" t="s">
        <v>8321</v>
      </c>
      <c r="T752" t="s">
        <v>8322</v>
      </c>
      <c r="U752" s="17">
        <f t="shared" si="58"/>
        <v>41329.669814814813</v>
      </c>
      <c r="V752" s="17">
        <f t="shared" si="59"/>
        <v>41299.669814814813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tr">
        <f>VLOOKUP(G753,'Country Codes'!C:D,2,FALSE)</f>
        <v>United States</v>
      </c>
      <c r="I753" t="s">
        <v>8246</v>
      </c>
      <c r="J753" s="15">
        <v>1312470475</v>
      </c>
      <c r="K753" s="15">
        <v>1308496075</v>
      </c>
      <c r="L753" t="b">
        <v>0</v>
      </c>
      <c r="M753">
        <v>62</v>
      </c>
      <c r="N753" t="b">
        <v>1</v>
      </c>
      <c r="O753" t="s">
        <v>8274</v>
      </c>
      <c r="P753" s="5">
        <f t="shared" si="55"/>
        <v>1.1850000000000001</v>
      </c>
      <c r="Q753" s="5" t="str">
        <f t="shared" si="56"/>
        <v>Funded</v>
      </c>
      <c r="R753" s="7">
        <f t="shared" si="57"/>
        <v>57.338709677419352</v>
      </c>
      <c r="S753" t="s">
        <v>8321</v>
      </c>
      <c r="T753" t="s">
        <v>8322</v>
      </c>
      <c r="U753" s="17">
        <f t="shared" si="58"/>
        <v>40759.422164351847</v>
      </c>
      <c r="V753" s="17">
        <f t="shared" si="59"/>
        <v>40713.422164351847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tr">
        <f>VLOOKUP(G754,'Country Codes'!C:D,2,FALSE)</f>
        <v>Australia</v>
      </c>
      <c r="I754" t="s">
        <v>8248</v>
      </c>
      <c r="J754" s="15">
        <v>1476615600</v>
      </c>
      <c r="K754" s="15">
        <v>1474884417</v>
      </c>
      <c r="L754" t="b">
        <v>0</v>
      </c>
      <c r="M754">
        <v>105</v>
      </c>
      <c r="N754" t="b">
        <v>1</v>
      </c>
      <c r="O754" t="s">
        <v>8274</v>
      </c>
      <c r="P754" s="5">
        <f t="shared" si="55"/>
        <v>1.117</v>
      </c>
      <c r="Q754" s="5" t="str">
        <f t="shared" si="56"/>
        <v>Funded</v>
      </c>
      <c r="R754" s="7">
        <f t="shared" si="57"/>
        <v>53.19047619047619</v>
      </c>
      <c r="S754" t="s">
        <v>8321</v>
      </c>
      <c r="T754" t="s">
        <v>8322</v>
      </c>
      <c r="U754" s="17">
        <f t="shared" si="58"/>
        <v>42659.249999999993</v>
      </c>
      <c r="V754" s="17">
        <f t="shared" si="59"/>
        <v>42639.213159722225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tr">
        <f>VLOOKUP(G755,'Country Codes'!C:D,2,FALSE)</f>
        <v>United States</v>
      </c>
      <c r="I755" t="s">
        <v>8246</v>
      </c>
      <c r="J755" s="15">
        <v>1423922991</v>
      </c>
      <c r="K755" s="15">
        <v>1421330991</v>
      </c>
      <c r="L755" t="b">
        <v>0</v>
      </c>
      <c r="M755">
        <v>26</v>
      </c>
      <c r="N755" t="b">
        <v>1</v>
      </c>
      <c r="O755" t="s">
        <v>8274</v>
      </c>
      <c r="P755" s="5">
        <f t="shared" si="55"/>
        <v>1.28</v>
      </c>
      <c r="Q755" s="5" t="str">
        <f t="shared" si="56"/>
        <v>Funded</v>
      </c>
      <c r="R755" s="7">
        <f t="shared" si="57"/>
        <v>492.30769230769232</v>
      </c>
      <c r="S755" t="s">
        <v>8321</v>
      </c>
      <c r="T755" t="s">
        <v>8322</v>
      </c>
      <c r="U755" s="17">
        <f t="shared" si="58"/>
        <v>42049.381840277776</v>
      </c>
      <c r="V755" s="17">
        <f t="shared" si="59"/>
        <v>42019.381840277776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tr">
        <f>VLOOKUP(G756,'Country Codes'!C:D,2,FALSE)</f>
        <v>United States</v>
      </c>
      <c r="I756" t="s">
        <v>8246</v>
      </c>
      <c r="J756" s="15">
        <v>1357408721</v>
      </c>
      <c r="K756" s="15">
        <v>1354816721</v>
      </c>
      <c r="L756" t="b">
        <v>0</v>
      </c>
      <c r="M756">
        <v>49</v>
      </c>
      <c r="N756" t="b">
        <v>1</v>
      </c>
      <c r="O756" t="s">
        <v>8274</v>
      </c>
      <c r="P756" s="5">
        <f t="shared" si="55"/>
        <v>1.0375000000000001</v>
      </c>
      <c r="Q756" s="5" t="str">
        <f t="shared" si="56"/>
        <v>Funded</v>
      </c>
      <c r="R756" s="7">
        <f t="shared" si="57"/>
        <v>42.346938775510203</v>
      </c>
      <c r="S756" t="s">
        <v>8321</v>
      </c>
      <c r="T756" t="s">
        <v>8322</v>
      </c>
      <c r="U756" s="17">
        <f t="shared" si="58"/>
        <v>41279.54075231481</v>
      </c>
      <c r="V756" s="17">
        <f t="shared" si="59"/>
        <v>41249.54075231481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tr">
        <f>VLOOKUP(G757,'Country Codes'!C:D,2,FALSE)</f>
        <v>United States</v>
      </c>
      <c r="I757" t="s">
        <v>8246</v>
      </c>
      <c r="J757" s="15">
        <v>1369010460</v>
      </c>
      <c r="K757" s="15">
        <v>1366381877</v>
      </c>
      <c r="L757" t="b">
        <v>0</v>
      </c>
      <c r="M757">
        <v>68</v>
      </c>
      <c r="N757" t="b">
        <v>1</v>
      </c>
      <c r="O757" t="s">
        <v>8274</v>
      </c>
      <c r="P757" s="5">
        <f t="shared" si="55"/>
        <v>1.0190760000000001</v>
      </c>
      <c r="Q757" s="5" t="str">
        <f t="shared" si="56"/>
        <v>Funded</v>
      </c>
      <c r="R757" s="7">
        <f t="shared" si="57"/>
        <v>37.466029411764708</v>
      </c>
      <c r="S757" t="s">
        <v>8321</v>
      </c>
      <c r="T757" t="s">
        <v>8322</v>
      </c>
      <c r="U757" s="17">
        <f t="shared" si="58"/>
        <v>41413.820138888885</v>
      </c>
      <c r="V757" s="17">
        <f t="shared" si="59"/>
        <v>41383.396724537037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tr">
        <f>VLOOKUP(G758,'Country Codes'!C:D,2,FALSE)</f>
        <v>United States</v>
      </c>
      <c r="I758" t="s">
        <v>8246</v>
      </c>
      <c r="J758" s="15">
        <v>1303147459</v>
      </c>
      <c r="K758" s="15">
        <v>1297880659</v>
      </c>
      <c r="L758" t="b">
        <v>0</v>
      </c>
      <c r="M758">
        <v>22</v>
      </c>
      <c r="N758" t="b">
        <v>1</v>
      </c>
      <c r="O758" t="s">
        <v>8274</v>
      </c>
      <c r="P758" s="5">
        <f t="shared" si="55"/>
        <v>1.177142857142857</v>
      </c>
      <c r="Q758" s="5" t="str">
        <f t="shared" si="56"/>
        <v>Funded</v>
      </c>
      <c r="R758" s="7">
        <f t="shared" si="57"/>
        <v>37.454545454545453</v>
      </c>
      <c r="S758" t="s">
        <v>8321</v>
      </c>
      <c r="T758" t="s">
        <v>8322</v>
      </c>
      <c r="U758" s="17">
        <f t="shared" si="58"/>
        <v>40651.516886574071</v>
      </c>
      <c r="V758" s="17">
        <f t="shared" si="59"/>
        <v>40590.558553240735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tr">
        <f>VLOOKUP(G759,'Country Codes'!C:D,2,FALSE)</f>
        <v>United States</v>
      </c>
      <c r="I759" t="s">
        <v>8246</v>
      </c>
      <c r="J759" s="15">
        <v>1354756714</v>
      </c>
      <c r="K759" s="15">
        <v>1353547114</v>
      </c>
      <c r="L759" t="b">
        <v>0</v>
      </c>
      <c r="M759">
        <v>18</v>
      </c>
      <c r="N759" t="b">
        <v>1</v>
      </c>
      <c r="O759" t="s">
        <v>8274</v>
      </c>
      <c r="P759" s="5">
        <f t="shared" si="55"/>
        <v>2.38</v>
      </c>
      <c r="Q759" s="5" t="str">
        <f t="shared" si="56"/>
        <v>Funded</v>
      </c>
      <c r="R759" s="7">
        <f t="shared" si="57"/>
        <v>33.055555555555557</v>
      </c>
      <c r="S759" t="s">
        <v>8321</v>
      </c>
      <c r="T759" t="s">
        <v>8322</v>
      </c>
      <c r="U759" s="17">
        <f t="shared" si="58"/>
        <v>41248.846226851849</v>
      </c>
      <c r="V759" s="17">
        <f t="shared" si="59"/>
        <v>41234.846226851849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tr">
        <f>VLOOKUP(G760,'Country Codes'!C:D,2,FALSE)</f>
        <v>United States</v>
      </c>
      <c r="I760" t="s">
        <v>8246</v>
      </c>
      <c r="J760" s="15">
        <v>1286568268</v>
      </c>
      <c r="K760" s="15">
        <v>1283976268</v>
      </c>
      <c r="L760" t="b">
        <v>0</v>
      </c>
      <c r="M760">
        <v>19</v>
      </c>
      <c r="N760" t="b">
        <v>1</v>
      </c>
      <c r="O760" t="s">
        <v>8274</v>
      </c>
      <c r="P760" s="5">
        <f t="shared" si="55"/>
        <v>1.02</v>
      </c>
      <c r="Q760" s="5" t="str">
        <f t="shared" si="56"/>
        <v>Funded</v>
      </c>
      <c r="R760" s="7">
        <f t="shared" si="57"/>
        <v>134.21052631578948</v>
      </c>
      <c r="S760" t="s">
        <v>8321</v>
      </c>
      <c r="T760" t="s">
        <v>8322</v>
      </c>
      <c r="U760" s="17">
        <f t="shared" si="58"/>
        <v>40459.628101851849</v>
      </c>
      <c r="V760" s="17">
        <f t="shared" si="59"/>
        <v>40429.628101851849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tr">
        <f>VLOOKUP(G761,'Country Codes'!C:D,2,FALSE)</f>
        <v>United Kingdom</v>
      </c>
      <c r="I761" t="s">
        <v>8247</v>
      </c>
      <c r="J761" s="15">
        <v>1404892539</v>
      </c>
      <c r="K761" s="15">
        <v>1401436539</v>
      </c>
      <c r="L761" t="b">
        <v>0</v>
      </c>
      <c r="M761">
        <v>99</v>
      </c>
      <c r="N761" t="b">
        <v>1</v>
      </c>
      <c r="O761" t="s">
        <v>8274</v>
      </c>
      <c r="P761" s="5">
        <f t="shared" si="55"/>
        <v>1.0192000000000001</v>
      </c>
      <c r="Q761" s="5" t="str">
        <f t="shared" si="56"/>
        <v>Funded</v>
      </c>
      <c r="R761" s="7">
        <f t="shared" si="57"/>
        <v>51.474747474747474</v>
      </c>
      <c r="S761" t="s">
        <v>8321</v>
      </c>
      <c r="T761" t="s">
        <v>8322</v>
      </c>
      <c r="U761" s="17">
        <f t="shared" si="58"/>
        <v>41829.121979166666</v>
      </c>
      <c r="V761" s="17">
        <f t="shared" si="59"/>
        <v>41789.121979166666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tr">
        <f>VLOOKUP(G762,'Country Codes'!C:D,2,FALSE)</f>
        <v>United States</v>
      </c>
      <c r="I762" t="s">
        <v>8246</v>
      </c>
      <c r="J762" s="15">
        <v>1480188013</v>
      </c>
      <c r="K762" s="15">
        <v>1477592413</v>
      </c>
      <c r="L762" t="b">
        <v>0</v>
      </c>
      <c r="M762">
        <v>0</v>
      </c>
      <c r="N762" t="b">
        <v>0</v>
      </c>
      <c r="O762" t="s">
        <v>8275</v>
      </c>
      <c r="P762" s="5">
        <f t="shared" si="55"/>
        <v>0</v>
      </c>
      <c r="Q762" s="5" t="str">
        <f t="shared" si="56"/>
        <v>Not Funded</v>
      </c>
      <c r="R762" s="7" t="e">
        <f t="shared" si="57"/>
        <v>#DIV/0!</v>
      </c>
      <c r="S762" t="s">
        <v>8321</v>
      </c>
      <c r="T762" t="s">
        <v>8323</v>
      </c>
      <c r="U762" s="17">
        <f t="shared" si="58"/>
        <v>42700.597372685181</v>
      </c>
      <c r="V762" s="17">
        <f t="shared" si="59"/>
        <v>42670.555706018517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tr">
        <f>VLOOKUP(G763,'Country Codes'!C:D,2,FALSE)</f>
        <v>United States</v>
      </c>
      <c r="I763" t="s">
        <v>8246</v>
      </c>
      <c r="J763" s="15">
        <v>1391364126</v>
      </c>
      <c r="K763" s="15">
        <v>1388772126</v>
      </c>
      <c r="L763" t="b">
        <v>0</v>
      </c>
      <c r="M763">
        <v>6</v>
      </c>
      <c r="N763" t="b">
        <v>0</v>
      </c>
      <c r="O763" t="s">
        <v>8275</v>
      </c>
      <c r="P763" s="5">
        <f t="shared" si="55"/>
        <v>4.7E-2</v>
      </c>
      <c r="Q763" s="5" t="str">
        <f t="shared" si="56"/>
        <v>Not Funded</v>
      </c>
      <c r="R763" s="7">
        <f t="shared" si="57"/>
        <v>39.166666666666664</v>
      </c>
      <c r="S763" t="s">
        <v>8321</v>
      </c>
      <c r="T763" t="s">
        <v>8323</v>
      </c>
      <c r="U763" s="17">
        <f t="shared" si="58"/>
        <v>41672.543124999997</v>
      </c>
      <c r="V763" s="17">
        <f t="shared" si="59"/>
        <v>41642.543124999997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tr">
        <f>VLOOKUP(G764,'Country Codes'!C:D,2,FALSE)</f>
        <v>Mexico</v>
      </c>
      <c r="I764" t="s">
        <v>8256</v>
      </c>
      <c r="J764" s="15">
        <v>1480831200</v>
      </c>
      <c r="K764" s="15">
        <v>1479328570</v>
      </c>
      <c r="L764" t="b">
        <v>0</v>
      </c>
      <c r="M764">
        <v>0</v>
      </c>
      <c r="N764" t="b">
        <v>0</v>
      </c>
      <c r="O764" t="s">
        <v>8275</v>
      </c>
      <c r="P764" s="5">
        <f t="shared" si="55"/>
        <v>0</v>
      </c>
      <c r="Q764" s="5" t="str">
        <f t="shared" si="56"/>
        <v>Not Funded</v>
      </c>
      <c r="R764" s="7" t="e">
        <f t="shared" si="57"/>
        <v>#DIV/0!</v>
      </c>
      <c r="S764" t="s">
        <v>8321</v>
      </c>
      <c r="T764" t="s">
        <v>8323</v>
      </c>
      <c r="U764" s="17">
        <f t="shared" si="58"/>
        <v>42708.041666666664</v>
      </c>
      <c r="V764" s="17">
        <f t="shared" si="59"/>
        <v>42690.65011574074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tr">
        <f>VLOOKUP(G765,'Country Codes'!C:D,2,FALSE)</f>
        <v>United Kingdom</v>
      </c>
      <c r="I765" t="s">
        <v>8247</v>
      </c>
      <c r="J765" s="15">
        <v>1376563408</v>
      </c>
      <c r="K765" s="15">
        <v>1373971408</v>
      </c>
      <c r="L765" t="b">
        <v>0</v>
      </c>
      <c r="M765">
        <v>1</v>
      </c>
      <c r="N765" t="b">
        <v>0</v>
      </c>
      <c r="O765" t="s">
        <v>8275</v>
      </c>
      <c r="P765" s="5">
        <f t="shared" si="55"/>
        <v>1.1655011655011655E-3</v>
      </c>
      <c r="Q765" s="5" t="str">
        <f t="shared" si="56"/>
        <v>Not Funded</v>
      </c>
      <c r="R765" s="7">
        <f t="shared" si="57"/>
        <v>5</v>
      </c>
      <c r="S765" t="s">
        <v>8321</v>
      </c>
      <c r="T765" t="s">
        <v>8323</v>
      </c>
      <c r="U765" s="17">
        <f t="shared" si="58"/>
        <v>41501.238518518512</v>
      </c>
      <c r="V765" s="17">
        <f t="shared" si="59"/>
        <v>41471.238518518512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tr">
        <f>VLOOKUP(G766,'Country Codes'!C:D,2,FALSE)</f>
        <v>United States</v>
      </c>
      <c r="I766" t="s">
        <v>8246</v>
      </c>
      <c r="J766" s="15">
        <v>1441858161</v>
      </c>
      <c r="K766" s="15">
        <v>1439266161</v>
      </c>
      <c r="L766" t="b">
        <v>0</v>
      </c>
      <c r="M766">
        <v>0</v>
      </c>
      <c r="N766" t="b">
        <v>0</v>
      </c>
      <c r="O766" t="s">
        <v>8275</v>
      </c>
      <c r="P766" s="5">
        <f t="shared" si="55"/>
        <v>0</v>
      </c>
      <c r="Q766" s="5" t="str">
        <f t="shared" si="56"/>
        <v>Not Funded</v>
      </c>
      <c r="R766" s="7" t="e">
        <f t="shared" si="57"/>
        <v>#DIV/0!</v>
      </c>
      <c r="S766" t="s">
        <v>8321</v>
      </c>
      <c r="T766" t="s">
        <v>8323</v>
      </c>
      <c r="U766" s="17">
        <f t="shared" si="58"/>
        <v>42256.964826388888</v>
      </c>
      <c r="V766" s="17">
        <f t="shared" si="59"/>
        <v>42226.964826388888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tr">
        <f>VLOOKUP(G767,'Country Codes'!C:D,2,FALSE)</f>
        <v>United States</v>
      </c>
      <c r="I767" t="s">
        <v>8246</v>
      </c>
      <c r="J767" s="15">
        <v>1413723684</v>
      </c>
      <c r="K767" s="15">
        <v>1411131684</v>
      </c>
      <c r="L767" t="b">
        <v>0</v>
      </c>
      <c r="M767">
        <v>44</v>
      </c>
      <c r="N767" t="b">
        <v>0</v>
      </c>
      <c r="O767" t="s">
        <v>8275</v>
      </c>
      <c r="P767" s="5">
        <f t="shared" si="55"/>
        <v>0.36014285714285715</v>
      </c>
      <c r="Q767" s="5" t="str">
        <f t="shared" si="56"/>
        <v>Not Funded</v>
      </c>
      <c r="R767" s="7">
        <f t="shared" si="57"/>
        <v>57.295454545454547</v>
      </c>
      <c r="S767" t="s">
        <v>8321</v>
      </c>
      <c r="T767" t="s">
        <v>8323</v>
      </c>
      <c r="U767" s="17">
        <f t="shared" si="58"/>
        <v>41931.334305555552</v>
      </c>
      <c r="V767" s="17">
        <f t="shared" si="59"/>
        <v>41901.334305555552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tr">
        <f>VLOOKUP(G768,'Country Codes'!C:D,2,FALSE)</f>
        <v>Canada</v>
      </c>
      <c r="I768" t="s">
        <v>8251</v>
      </c>
      <c r="J768" s="15">
        <v>1424112483</v>
      </c>
      <c r="K768" s="15">
        <v>1421520483</v>
      </c>
      <c r="L768" t="b">
        <v>0</v>
      </c>
      <c r="M768">
        <v>0</v>
      </c>
      <c r="N768" t="b">
        <v>0</v>
      </c>
      <c r="O768" t="s">
        <v>8275</v>
      </c>
      <c r="P768" s="5">
        <f t="shared" si="55"/>
        <v>0</v>
      </c>
      <c r="Q768" s="5" t="str">
        <f t="shared" si="56"/>
        <v>Not Funded</v>
      </c>
      <c r="R768" s="7" t="e">
        <f t="shared" si="57"/>
        <v>#DIV/0!</v>
      </c>
      <c r="S768" t="s">
        <v>8321</v>
      </c>
      <c r="T768" t="s">
        <v>8323</v>
      </c>
      <c r="U768" s="17">
        <f t="shared" si="58"/>
        <v>42051.57503472222</v>
      </c>
      <c r="V768" s="17">
        <f t="shared" si="59"/>
        <v>42021.57503472222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tr">
        <f>VLOOKUP(G769,'Country Codes'!C:D,2,FALSE)</f>
        <v>United States</v>
      </c>
      <c r="I769" t="s">
        <v>8246</v>
      </c>
      <c r="J769" s="15">
        <v>1432178810</v>
      </c>
      <c r="K769" s="15">
        <v>1429586810</v>
      </c>
      <c r="L769" t="b">
        <v>0</v>
      </c>
      <c r="M769">
        <v>3</v>
      </c>
      <c r="N769" t="b">
        <v>0</v>
      </c>
      <c r="O769" t="s">
        <v>8275</v>
      </c>
      <c r="P769" s="5">
        <f t="shared" si="55"/>
        <v>3.5400000000000001E-2</v>
      </c>
      <c r="Q769" s="5" t="str">
        <f t="shared" si="56"/>
        <v>Not Funded</v>
      </c>
      <c r="R769" s="7">
        <f t="shared" si="57"/>
        <v>59</v>
      </c>
      <c r="S769" t="s">
        <v>8321</v>
      </c>
      <c r="T769" t="s">
        <v>8323</v>
      </c>
      <c r="U769" s="17">
        <f t="shared" si="58"/>
        <v>42144.935300925928</v>
      </c>
      <c r="V769" s="17">
        <f t="shared" si="59"/>
        <v>42114.935300925928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tr">
        <f>VLOOKUP(G770,'Country Codes'!C:D,2,FALSE)</f>
        <v>United States</v>
      </c>
      <c r="I770" t="s">
        <v>8246</v>
      </c>
      <c r="J770" s="15">
        <v>1387169890</v>
      </c>
      <c r="K770" s="15">
        <v>1384577890</v>
      </c>
      <c r="L770" t="b">
        <v>0</v>
      </c>
      <c r="M770">
        <v>0</v>
      </c>
      <c r="N770" t="b">
        <v>0</v>
      </c>
      <c r="O770" t="s">
        <v>8275</v>
      </c>
      <c r="P770" s="5">
        <f t="shared" si="55"/>
        <v>0</v>
      </c>
      <c r="Q770" s="5" t="str">
        <f t="shared" si="56"/>
        <v>Not Funded</v>
      </c>
      <c r="R770" s="7" t="e">
        <f t="shared" si="57"/>
        <v>#DIV/0!</v>
      </c>
      <c r="S770" t="s">
        <v>8321</v>
      </c>
      <c r="T770" t="s">
        <v>8323</v>
      </c>
      <c r="U770" s="17">
        <f t="shared" si="58"/>
        <v>41623.998726851853</v>
      </c>
      <c r="V770" s="17">
        <f t="shared" si="59"/>
        <v>41593.998726851853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tr">
        <f>VLOOKUP(G771,'Country Codes'!C:D,2,FALSE)</f>
        <v>United States</v>
      </c>
      <c r="I771" t="s">
        <v>8246</v>
      </c>
      <c r="J771" s="15">
        <v>1388102094</v>
      </c>
      <c r="K771" s="15">
        <v>1385510094</v>
      </c>
      <c r="L771" t="b">
        <v>0</v>
      </c>
      <c r="M771">
        <v>52</v>
      </c>
      <c r="N771" t="b">
        <v>0</v>
      </c>
      <c r="O771" t="s">
        <v>8275</v>
      </c>
      <c r="P771" s="5">
        <f t="shared" ref="P771:P834" si="60">(E771/D771)</f>
        <v>0.41399999999999998</v>
      </c>
      <c r="Q771" s="5" t="str">
        <f t="shared" ref="Q771:Q834" si="61">IF(P771&gt;=1,"Funded","Not Funded")</f>
        <v>Not Funded</v>
      </c>
      <c r="R771" s="7">
        <f t="shared" ref="R771:R834" si="62">(E771/M771)</f>
        <v>31.846153846153847</v>
      </c>
      <c r="S771" t="s">
        <v>8321</v>
      </c>
      <c r="T771" t="s">
        <v>8323</v>
      </c>
      <c r="U771" s="17">
        <f t="shared" ref="U771:U834" si="63">(((J771/60)/60)/24)+DATE(1970,1,1)+(-5/24)</f>
        <v>41634.788124999999</v>
      </c>
      <c r="V771" s="17">
        <f t="shared" ref="V771:V834" si="64">(((K771/60)/60)/24)+DATE(1970,1,1)+(-5/24)</f>
        <v>41604.788124999999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tr">
        <f>VLOOKUP(G772,'Country Codes'!C:D,2,FALSE)</f>
        <v>United States</v>
      </c>
      <c r="I772" t="s">
        <v>8246</v>
      </c>
      <c r="J772" s="15">
        <v>1361750369</v>
      </c>
      <c r="K772" s="15">
        <v>1358294369</v>
      </c>
      <c r="L772" t="b">
        <v>0</v>
      </c>
      <c r="M772">
        <v>0</v>
      </c>
      <c r="N772" t="b">
        <v>0</v>
      </c>
      <c r="O772" t="s">
        <v>8275</v>
      </c>
      <c r="P772" s="5">
        <f t="shared" si="60"/>
        <v>0</v>
      </c>
      <c r="Q772" s="5" t="str">
        <f t="shared" si="61"/>
        <v>Not Funded</v>
      </c>
      <c r="R772" s="7" t="e">
        <f t="shared" si="62"/>
        <v>#DIV/0!</v>
      </c>
      <c r="S772" t="s">
        <v>8321</v>
      </c>
      <c r="T772" t="s">
        <v>8323</v>
      </c>
      <c r="U772" s="17">
        <f t="shared" si="63"/>
        <v>41329.791307870371</v>
      </c>
      <c r="V772" s="17">
        <f t="shared" si="64"/>
        <v>41289.791307870371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tr">
        <f>VLOOKUP(G773,'Country Codes'!C:D,2,FALSE)</f>
        <v>United States</v>
      </c>
      <c r="I773" t="s">
        <v>8246</v>
      </c>
      <c r="J773" s="15">
        <v>1454183202</v>
      </c>
      <c r="K773" s="15">
        <v>1449863202</v>
      </c>
      <c r="L773" t="b">
        <v>0</v>
      </c>
      <c r="M773">
        <v>1</v>
      </c>
      <c r="N773" t="b">
        <v>0</v>
      </c>
      <c r="O773" t="s">
        <v>8275</v>
      </c>
      <c r="P773" s="5">
        <f t="shared" si="60"/>
        <v>2.631578947368421E-4</v>
      </c>
      <c r="Q773" s="5" t="str">
        <f t="shared" si="61"/>
        <v>Not Funded</v>
      </c>
      <c r="R773" s="7">
        <f t="shared" si="62"/>
        <v>10</v>
      </c>
      <c r="S773" t="s">
        <v>8321</v>
      </c>
      <c r="T773" t="s">
        <v>8323</v>
      </c>
      <c r="U773" s="17">
        <f t="shared" si="63"/>
        <v>42399.615763888891</v>
      </c>
      <c r="V773" s="17">
        <f t="shared" si="64"/>
        <v>42349.615763888891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tr">
        <f>VLOOKUP(G774,'Country Codes'!C:D,2,FALSE)</f>
        <v>United States</v>
      </c>
      <c r="I774" t="s">
        <v>8246</v>
      </c>
      <c r="J774" s="15">
        <v>1257047940</v>
      </c>
      <c r="K774" s="15">
        <v>1252718519</v>
      </c>
      <c r="L774" t="b">
        <v>0</v>
      </c>
      <c r="M774">
        <v>1</v>
      </c>
      <c r="N774" t="b">
        <v>0</v>
      </c>
      <c r="O774" t="s">
        <v>8275</v>
      </c>
      <c r="P774" s="5">
        <f t="shared" si="60"/>
        <v>3.3333333333333333E-2</v>
      </c>
      <c r="Q774" s="5" t="str">
        <f t="shared" si="61"/>
        <v>Not Funded</v>
      </c>
      <c r="R774" s="7">
        <f t="shared" si="62"/>
        <v>50</v>
      </c>
      <c r="S774" t="s">
        <v>8321</v>
      </c>
      <c r="T774" t="s">
        <v>8323</v>
      </c>
      <c r="U774" s="17">
        <f t="shared" si="63"/>
        <v>40117.957638888889</v>
      </c>
      <c r="V774" s="17">
        <f t="shared" si="64"/>
        <v>40067.848599537036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tr">
        <f>VLOOKUP(G775,'Country Codes'!C:D,2,FALSE)</f>
        <v>United Kingdom</v>
      </c>
      <c r="I775" t="s">
        <v>8247</v>
      </c>
      <c r="J775" s="15">
        <v>1431298860</v>
      </c>
      <c r="K775" s="15">
        <v>1428341985</v>
      </c>
      <c r="L775" t="b">
        <v>0</v>
      </c>
      <c r="M775">
        <v>2</v>
      </c>
      <c r="N775" t="b">
        <v>0</v>
      </c>
      <c r="O775" t="s">
        <v>8275</v>
      </c>
      <c r="P775" s="5">
        <f t="shared" si="60"/>
        <v>8.5129023676509714E-3</v>
      </c>
      <c r="Q775" s="5" t="str">
        <f t="shared" si="61"/>
        <v>Not Funded</v>
      </c>
      <c r="R775" s="7">
        <f t="shared" si="62"/>
        <v>16</v>
      </c>
      <c r="S775" t="s">
        <v>8321</v>
      </c>
      <c r="T775" t="s">
        <v>8323</v>
      </c>
      <c r="U775" s="17">
        <f t="shared" si="63"/>
        <v>42134.750694444439</v>
      </c>
      <c r="V775" s="17">
        <f t="shared" si="64"/>
        <v>42100.527604166658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tr">
        <f>VLOOKUP(G776,'Country Codes'!C:D,2,FALSE)</f>
        <v>United States</v>
      </c>
      <c r="I776" t="s">
        <v>8246</v>
      </c>
      <c r="J776" s="15">
        <v>1393181018</v>
      </c>
      <c r="K776" s="15">
        <v>1390589018</v>
      </c>
      <c r="L776" t="b">
        <v>0</v>
      </c>
      <c r="M776">
        <v>9</v>
      </c>
      <c r="N776" t="b">
        <v>0</v>
      </c>
      <c r="O776" t="s">
        <v>8275</v>
      </c>
      <c r="P776" s="5">
        <f t="shared" si="60"/>
        <v>0.70199999999999996</v>
      </c>
      <c r="Q776" s="5" t="str">
        <f t="shared" si="61"/>
        <v>Not Funded</v>
      </c>
      <c r="R776" s="7">
        <f t="shared" si="62"/>
        <v>39</v>
      </c>
      <c r="S776" t="s">
        <v>8321</v>
      </c>
      <c r="T776" t="s">
        <v>8323</v>
      </c>
      <c r="U776" s="17">
        <f t="shared" si="63"/>
        <v>41693.571967592587</v>
      </c>
      <c r="V776" s="17">
        <f t="shared" si="64"/>
        <v>41663.571967592587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tr">
        <f>VLOOKUP(G777,'Country Codes'!C:D,2,FALSE)</f>
        <v>United States</v>
      </c>
      <c r="I777" t="s">
        <v>8246</v>
      </c>
      <c r="J777" s="15">
        <v>1323998795</v>
      </c>
      <c r="K777" s="15">
        <v>1321406795</v>
      </c>
      <c r="L777" t="b">
        <v>0</v>
      </c>
      <c r="M777">
        <v>5</v>
      </c>
      <c r="N777" t="b">
        <v>0</v>
      </c>
      <c r="O777" t="s">
        <v>8275</v>
      </c>
      <c r="P777" s="5">
        <f t="shared" si="60"/>
        <v>1.7000000000000001E-2</v>
      </c>
      <c r="Q777" s="5" t="str">
        <f t="shared" si="61"/>
        <v>Not Funded</v>
      </c>
      <c r="R777" s="7">
        <f t="shared" si="62"/>
        <v>34</v>
      </c>
      <c r="S777" t="s">
        <v>8321</v>
      </c>
      <c r="T777" t="s">
        <v>8323</v>
      </c>
      <c r="U777" s="17">
        <f t="shared" si="63"/>
        <v>40892.851793981477</v>
      </c>
      <c r="V777" s="17">
        <f t="shared" si="64"/>
        <v>40862.851793981477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tr">
        <f>VLOOKUP(G778,'Country Codes'!C:D,2,FALSE)</f>
        <v>United States</v>
      </c>
      <c r="I778" t="s">
        <v>8246</v>
      </c>
      <c r="J778" s="15">
        <v>1444539600</v>
      </c>
      <c r="K778" s="15">
        <v>1441297645</v>
      </c>
      <c r="L778" t="b">
        <v>0</v>
      </c>
      <c r="M778">
        <v>57</v>
      </c>
      <c r="N778" t="b">
        <v>0</v>
      </c>
      <c r="O778" t="s">
        <v>8275</v>
      </c>
      <c r="P778" s="5">
        <f t="shared" si="60"/>
        <v>0.51400000000000001</v>
      </c>
      <c r="Q778" s="5" t="str">
        <f t="shared" si="61"/>
        <v>Not Funded</v>
      </c>
      <c r="R778" s="7">
        <f t="shared" si="62"/>
        <v>63.122807017543863</v>
      </c>
      <c r="S778" t="s">
        <v>8321</v>
      </c>
      <c r="T778" t="s">
        <v>8323</v>
      </c>
      <c r="U778" s="17">
        <f t="shared" si="63"/>
        <v>42287.999999999993</v>
      </c>
      <c r="V778" s="17">
        <f t="shared" si="64"/>
        <v>42250.477372685178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tr">
        <f>VLOOKUP(G779,'Country Codes'!C:D,2,FALSE)</f>
        <v>United States</v>
      </c>
      <c r="I779" t="s">
        <v>8246</v>
      </c>
      <c r="J779" s="15">
        <v>1375313577</v>
      </c>
      <c r="K779" s="15">
        <v>1372721577</v>
      </c>
      <c r="L779" t="b">
        <v>0</v>
      </c>
      <c r="M779">
        <v>3</v>
      </c>
      <c r="N779" t="b">
        <v>0</v>
      </c>
      <c r="O779" t="s">
        <v>8275</v>
      </c>
      <c r="P779" s="5">
        <f t="shared" si="60"/>
        <v>7.0000000000000001E-3</v>
      </c>
      <c r="Q779" s="5" t="str">
        <f t="shared" si="61"/>
        <v>Not Funded</v>
      </c>
      <c r="R779" s="7">
        <f t="shared" si="62"/>
        <v>7</v>
      </c>
      <c r="S779" t="s">
        <v>8321</v>
      </c>
      <c r="T779" t="s">
        <v>8323</v>
      </c>
      <c r="U779" s="17">
        <f t="shared" si="63"/>
        <v>41486.772881944438</v>
      </c>
      <c r="V779" s="17">
        <f t="shared" si="64"/>
        <v>41456.772881944438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tr">
        <f>VLOOKUP(G780,'Country Codes'!C:D,2,FALSE)</f>
        <v>United States</v>
      </c>
      <c r="I780" t="s">
        <v>8246</v>
      </c>
      <c r="J780" s="15">
        <v>1398876680</v>
      </c>
      <c r="K780" s="15">
        <v>1396284680</v>
      </c>
      <c r="L780" t="b">
        <v>0</v>
      </c>
      <c r="M780">
        <v>1</v>
      </c>
      <c r="N780" t="b">
        <v>0</v>
      </c>
      <c r="O780" t="s">
        <v>8275</v>
      </c>
      <c r="P780" s="5">
        <f t="shared" si="60"/>
        <v>4.0000000000000001E-3</v>
      </c>
      <c r="Q780" s="5" t="str">
        <f t="shared" si="61"/>
        <v>Not Funded</v>
      </c>
      <c r="R780" s="7">
        <f t="shared" si="62"/>
        <v>2</v>
      </c>
      <c r="S780" t="s">
        <v>8321</v>
      </c>
      <c r="T780" t="s">
        <v>8323</v>
      </c>
      <c r="U780" s="17">
        <f t="shared" si="63"/>
        <v>41759.493981481479</v>
      </c>
      <c r="V780" s="17">
        <f t="shared" si="64"/>
        <v>41729.493981481479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tr">
        <f>VLOOKUP(G781,'Country Codes'!C:D,2,FALSE)</f>
        <v>United States</v>
      </c>
      <c r="I781" t="s">
        <v>8246</v>
      </c>
      <c r="J781" s="15">
        <v>1287115200</v>
      </c>
      <c r="K781" s="15">
        <v>1284567905</v>
      </c>
      <c r="L781" t="b">
        <v>0</v>
      </c>
      <c r="M781">
        <v>6</v>
      </c>
      <c r="N781" t="b">
        <v>0</v>
      </c>
      <c r="O781" t="s">
        <v>8275</v>
      </c>
      <c r="P781" s="5">
        <f t="shared" si="60"/>
        <v>2.6666666666666668E-2</v>
      </c>
      <c r="Q781" s="5" t="str">
        <f t="shared" si="61"/>
        <v>Not Funded</v>
      </c>
      <c r="R781" s="7">
        <f t="shared" si="62"/>
        <v>66.666666666666671</v>
      </c>
      <c r="S781" t="s">
        <v>8321</v>
      </c>
      <c r="T781" t="s">
        <v>8323</v>
      </c>
      <c r="U781" s="17">
        <f t="shared" si="63"/>
        <v>40465.958333333328</v>
      </c>
      <c r="V781" s="17">
        <f t="shared" si="64"/>
        <v>40436.475752314815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tr">
        <f>VLOOKUP(G782,'Country Codes'!C:D,2,FALSE)</f>
        <v>United States</v>
      </c>
      <c r="I782" t="s">
        <v>8246</v>
      </c>
      <c r="J782" s="15">
        <v>1304439025</v>
      </c>
      <c r="K782" s="15">
        <v>1301847025</v>
      </c>
      <c r="L782" t="b">
        <v>0</v>
      </c>
      <c r="M782">
        <v>27</v>
      </c>
      <c r="N782" t="b">
        <v>1</v>
      </c>
      <c r="O782" t="s">
        <v>8276</v>
      </c>
      <c r="P782" s="5">
        <f t="shared" si="60"/>
        <v>1.04</v>
      </c>
      <c r="Q782" s="5" t="str">
        <f t="shared" si="61"/>
        <v>Funded</v>
      </c>
      <c r="R782" s="7">
        <f t="shared" si="62"/>
        <v>38.518518518518519</v>
      </c>
      <c r="S782" t="s">
        <v>8324</v>
      </c>
      <c r="T782" t="s">
        <v>8325</v>
      </c>
      <c r="U782" s="17">
        <f t="shared" si="63"/>
        <v>40666.465567129628</v>
      </c>
      <c r="V782" s="17">
        <f t="shared" si="64"/>
        <v>40636.465567129628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tr">
        <f>VLOOKUP(G783,'Country Codes'!C:D,2,FALSE)</f>
        <v>United States</v>
      </c>
      <c r="I783" t="s">
        <v>8246</v>
      </c>
      <c r="J783" s="15">
        <v>1370649674</v>
      </c>
      <c r="K783" s="15">
        <v>1368057674</v>
      </c>
      <c r="L783" t="b">
        <v>0</v>
      </c>
      <c r="M783">
        <v>25</v>
      </c>
      <c r="N783" t="b">
        <v>1</v>
      </c>
      <c r="O783" t="s">
        <v>8276</v>
      </c>
      <c r="P783" s="5">
        <f t="shared" si="60"/>
        <v>1.3315375</v>
      </c>
      <c r="Q783" s="5" t="str">
        <f t="shared" si="61"/>
        <v>Funded</v>
      </c>
      <c r="R783" s="7">
        <f t="shared" si="62"/>
        <v>42.609200000000001</v>
      </c>
      <c r="S783" t="s">
        <v>8324</v>
      </c>
      <c r="T783" t="s">
        <v>8325</v>
      </c>
      <c r="U783" s="17">
        <f t="shared" si="63"/>
        <v>41432.792523148149</v>
      </c>
      <c r="V783" s="17">
        <f t="shared" si="64"/>
        <v>41402.792523148149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tr">
        <f>VLOOKUP(G784,'Country Codes'!C:D,2,FALSE)</f>
        <v>United States</v>
      </c>
      <c r="I784" t="s">
        <v>8246</v>
      </c>
      <c r="J784" s="15">
        <v>1345918302</v>
      </c>
      <c r="K784" s="15">
        <v>1343326302</v>
      </c>
      <c r="L784" t="b">
        <v>0</v>
      </c>
      <c r="M784">
        <v>14</v>
      </c>
      <c r="N784" t="b">
        <v>1</v>
      </c>
      <c r="O784" t="s">
        <v>8276</v>
      </c>
      <c r="P784" s="5">
        <f t="shared" si="60"/>
        <v>1</v>
      </c>
      <c r="Q784" s="5" t="str">
        <f t="shared" si="61"/>
        <v>Funded</v>
      </c>
      <c r="R784" s="7">
        <f t="shared" si="62"/>
        <v>50</v>
      </c>
      <c r="S784" t="s">
        <v>8324</v>
      </c>
      <c r="T784" t="s">
        <v>8325</v>
      </c>
      <c r="U784" s="17">
        <f t="shared" si="63"/>
        <v>41146.549791666665</v>
      </c>
      <c r="V784" s="17">
        <f t="shared" si="64"/>
        <v>41116.549791666665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tr">
        <f>VLOOKUP(G785,'Country Codes'!C:D,2,FALSE)</f>
        <v>United States</v>
      </c>
      <c r="I785" t="s">
        <v>8246</v>
      </c>
      <c r="J785" s="15">
        <v>1335564000</v>
      </c>
      <c r="K785" s="15">
        <v>1332182049</v>
      </c>
      <c r="L785" t="b">
        <v>0</v>
      </c>
      <c r="M785">
        <v>35</v>
      </c>
      <c r="N785" t="b">
        <v>1</v>
      </c>
      <c r="O785" t="s">
        <v>8276</v>
      </c>
      <c r="P785" s="5">
        <f t="shared" si="60"/>
        <v>1.4813333333333334</v>
      </c>
      <c r="Q785" s="5" t="str">
        <f t="shared" si="61"/>
        <v>Funded</v>
      </c>
      <c r="R785" s="7">
        <f t="shared" si="62"/>
        <v>63.485714285714288</v>
      </c>
      <c r="S785" t="s">
        <v>8324</v>
      </c>
      <c r="T785" t="s">
        <v>8325</v>
      </c>
      <c r="U785" s="17">
        <f t="shared" si="63"/>
        <v>41026.708333333328</v>
      </c>
      <c r="V785" s="17">
        <f t="shared" si="64"/>
        <v>40987.565381944441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tr">
        <f>VLOOKUP(G786,'Country Codes'!C:D,2,FALSE)</f>
        <v>United States</v>
      </c>
      <c r="I786" t="s">
        <v>8246</v>
      </c>
      <c r="J786" s="15">
        <v>1395023719</v>
      </c>
      <c r="K786" s="15">
        <v>1391571319</v>
      </c>
      <c r="L786" t="b">
        <v>0</v>
      </c>
      <c r="M786">
        <v>10</v>
      </c>
      <c r="N786" t="b">
        <v>1</v>
      </c>
      <c r="O786" t="s">
        <v>8276</v>
      </c>
      <c r="P786" s="5">
        <f t="shared" si="60"/>
        <v>1.0249999999999999</v>
      </c>
      <c r="Q786" s="5" t="str">
        <f t="shared" si="61"/>
        <v>Funded</v>
      </c>
      <c r="R786" s="7">
        <f t="shared" si="62"/>
        <v>102.5</v>
      </c>
      <c r="S786" t="s">
        <v>8324</v>
      </c>
      <c r="T786" t="s">
        <v>8325</v>
      </c>
      <c r="U786" s="17">
        <f t="shared" si="63"/>
        <v>41714.899525462963</v>
      </c>
      <c r="V786" s="17">
        <f t="shared" si="64"/>
        <v>41674.941192129627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tr">
        <f>VLOOKUP(G787,'Country Codes'!C:D,2,FALSE)</f>
        <v>United States</v>
      </c>
      <c r="I787" t="s">
        <v>8246</v>
      </c>
      <c r="J787" s="15">
        <v>1362060915</v>
      </c>
      <c r="K787" s="15">
        <v>1359468915</v>
      </c>
      <c r="L787" t="b">
        <v>0</v>
      </c>
      <c r="M787">
        <v>29</v>
      </c>
      <c r="N787" t="b">
        <v>1</v>
      </c>
      <c r="O787" t="s">
        <v>8276</v>
      </c>
      <c r="P787" s="5">
        <f t="shared" si="60"/>
        <v>1.8062799999999999</v>
      </c>
      <c r="Q787" s="5" t="str">
        <f t="shared" si="61"/>
        <v>Funded</v>
      </c>
      <c r="R787" s="7">
        <f t="shared" si="62"/>
        <v>31.142758620689655</v>
      </c>
      <c r="S787" t="s">
        <v>8324</v>
      </c>
      <c r="T787" t="s">
        <v>8325</v>
      </c>
      <c r="U787" s="17">
        <f t="shared" si="63"/>
        <v>41333.385590277772</v>
      </c>
      <c r="V787" s="17">
        <f t="shared" si="64"/>
        <v>41303.385590277772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tr">
        <f>VLOOKUP(G788,'Country Codes'!C:D,2,FALSE)</f>
        <v>United States</v>
      </c>
      <c r="I788" t="s">
        <v>8246</v>
      </c>
      <c r="J788" s="15">
        <v>1336751220</v>
      </c>
      <c r="K788" s="15">
        <v>1331774434</v>
      </c>
      <c r="L788" t="b">
        <v>0</v>
      </c>
      <c r="M788">
        <v>44</v>
      </c>
      <c r="N788" t="b">
        <v>1</v>
      </c>
      <c r="O788" t="s">
        <v>8276</v>
      </c>
      <c r="P788" s="5">
        <f t="shared" si="60"/>
        <v>1.4279999999999999</v>
      </c>
      <c r="Q788" s="5" t="str">
        <f t="shared" si="61"/>
        <v>Funded</v>
      </c>
      <c r="R788" s="7">
        <f t="shared" si="62"/>
        <v>162.27272727272728</v>
      </c>
      <c r="S788" t="s">
        <v>8324</v>
      </c>
      <c r="T788" t="s">
        <v>8325</v>
      </c>
      <c r="U788" s="17">
        <f t="shared" si="63"/>
        <v>41040.44930555555</v>
      </c>
      <c r="V788" s="17">
        <f t="shared" si="64"/>
        <v>40982.847615740735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tr">
        <f>VLOOKUP(G789,'Country Codes'!C:D,2,FALSE)</f>
        <v>United States</v>
      </c>
      <c r="I789" t="s">
        <v>8246</v>
      </c>
      <c r="J789" s="15">
        <v>1383318226</v>
      </c>
      <c r="K789" s="15">
        <v>1380726226</v>
      </c>
      <c r="L789" t="b">
        <v>0</v>
      </c>
      <c r="M789">
        <v>17</v>
      </c>
      <c r="N789" t="b">
        <v>1</v>
      </c>
      <c r="O789" t="s">
        <v>8276</v>
      </c>
      <c r="P789" s="5">
        <f t="shared" si="60"/>
        <v>1.1416666666666666</v>
      </c>
      <c r="Q789" s="5" t="str">
        <f t="shared" si="61"/>
        <v>Funded</v>
      </c>
      <c r="R789" s="7">
        <f t="shared" si="62"/>
        <v>80.588235294117652</v>
      </c>
      <c r="S789" t="s">
        <v>8324</v>
      </c>
      <c r="T789" t="s">
        <v>8325</v>
      </c>
      <c r="U789" s="17">
        <f t="shared" si="63"/>
        <v>41579.419282407405</v>
      </c>
      <c r="V789" s="17">
        <f t="shared" si="64"/>
        <v>41549.419282407405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tr">
        <f>VLOOKUP(G790,'Country Codes'!C:D,2,FALSE)</f>
        <v>United States</v>
      </c>
      <c r="I790" t="s">
        <v>8246</v>
      </c>
      <c r="J790" s="15">
        <v>1341633540</v>
      </c>
      <c r="K790" s="15">
        <v>1338336588</v>
      </c>
      <c r="L790" t="b">
        <v>0</v>
      </c>
      <c r="M790">
        <v>34</v>
      </c>
      <c r="N790" t="b">
        <v>1</v>
      </c>
      <c r="O790" t="s">
        <v>8276</v>
      </c>
      <c r="P790" s="5">
        <f t="shared" si="60"/>
        <v>2.03505</v>
      </c>
      <c r="Q790" s="5" t="str">
        <f t="shared" si="61"/>
        <v>Funded</v>
      </c>
      <c r="R790" s="7">
        <f t="shared" si="62"/>
        <v>59.85441176470588</v>
      </c>
      <c r="S790" t="s">
        <v>8324</v>
      </c>
      <c r="T790" t="s">
        <v>8325</v>
      </c>
      <c r="U790" s="17">
        <f t="shared" si="63"/>
        <v>41096.957638888889</v>
      </c>
      <c r="V790" s="17">
        <f t="shared" si="64"/>
        <v>41058.798472222217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tr">
        <f>VLOOKUP(G791,'Country Codes'!C:D,2,FALSE)</f>
        <v>United States</v>
      </c>
      <c r="I791" t="s">
        <v>8246</v>
      </c>
      <c r="J791" s="15">
        <v>1358755140</v>
      </c>
      <c r="K791" s="15">
        <v>1357187280</v>
      </c>
      <c r="L791" t="b">
        <v>0</v>
      </c>
      <c r="M791">
        <v>14</v>
      </c>
      <c r="N791" t="b">
        <v>1</v>
      </c>
      <c r="O791" t="s">
        <v>8276</v>
      </c>
      <c r="P791" s="5">
        <f t="shared" si="60"/>
        <v>1.0941176470588236</v>
      </c>
      <c r="Q791" s="5" t="str">
        <f t="shared" si="61"/>
        <v>Funded</v>
      </c>
      <c r="R791" s="7">
        <f t="shared" si="62"/>
        <v>132.85714285714286</v>
      </c>
      <c r="S791" t="s">
        <v>8324</v>
      </c>
      <c r="T791" t="s">
        <v>8325</v>
      </c>
      <c r="U791" s="17">
        <f t="shared" si="63"/>
        <v>41295.124305555553</v>
      </c>
      <c r="V791" s="17">
        <f t="shared" si="64"/>
        <v>41276.977777777778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tr">
        <f>VLOOKUP(G792,'Country Codes'!C:D,2,FALSE)</f>
        <v>United States</v>
      </c>
      <c r="I792" t="s">
        <v>8246</v>
      </c>
      <c r="J792" s="15">
        <v>1359680939</v>
      </c>
      <c r="K792" s="15">
        <v>1357088939</v>
      </c>
      <c r="L792" t="b">
        <v>0</v>
      </c>
      <c r="M792">
        <v>156</v>
      </c>
      <c r="N792" t="b">
        <v>1</v>
      </c>
      <c r="O792" t="s">
        <v>8276</v>
      </c>
      <c r="P792" s="5">
        <f t="shared" si="60"/>
        <v>1.443746</v>
      </c>
      <c r="Q792" s="5" t="str">
        <f t="shared" si="61"/>
        <v>Funded</v>
      </c>
      <c r="R792" s="7">
        <f t="shared" si="62"/>
        <v>92.547820512820508</v>
      </c>
      <c r="S792" t="s">
        <v>8324</v>
      </c>
      <c r="T792" t="s">
        <v>8325</v>
      </c>
      <c r="U792" s="17">
        <f t="shared" si="63"/>
        <v>41305.839571759258</v>
      </c>
      <c r="V792" s="17">
        <f t="shared" si="64"/>
        <v>41275.839571759258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tr">
        <f>VLOOKUP(G793,'Country Codes'!C:D,2,FALSE)</f>
        <v>United States</v>
      </c>
      <c r="I793" t="s">
        <v>8246</v>
      </c>
      <c r="J793" s="15">
        <v>1384322340</v>
      </c>
      <c r="K793" s="15">
        <v>1381430646</v>
      </c>
      <c r="L793" t="b">
        <v>0</v>
      </c>
      <c r="M793">
        <v>128</v>
      </c>
      <c r="N793" t="b">
        <v>1</v>
      </c>
      <c r="O793" t="s">
        <v>8276</v>
      </c>
      <c r="P793" s="5">
        <f t="shared" si="60"/>
        <v>1.0386666666666666</v>
      </c>
      <c r="Q793" s="5" t="str">
        <f t="shared" si="61"/>
        <v>Funded</v>
      </c>
      <c r="R793" s="7">
        <f t="shared" si="62"/>
        <v>60.859375</v>
      </c>
      <c r="S793" t="s">
        <v>8324</v>
      </c>
      <c r="T793" t="s">
        <v>8325</v>
      </c>
      <c r="U793" s="17">
        <f t="shared" si="63"/>
        <v>41591.040972222218</v>
      </c>
      <c r="V793" s="17">
        <f t="shared" si="64"/>
        <v>41557.572291666664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tr">
        <f>VLOOKUP(G794,'Country Codes'!C:D,2,FALSE)</f>
        <v>United States</v>
      </c>
      <c r="I794" t="s">
        <v>8246</v>
      </c>
      <c r="J794" s="15">
        <v>1383861483</v>
      </c>
      <c r="K794" s="15">
        <v>1381265883</v>
      </c>
      <c r="L794" t="b">
        <v>0</v>
      </c>
      <c r="M794">
        <v>60</v>
      </c>
      <c r="N794" t="b">
        <v>1</v>
      </c>
      <c r="O794" t="s">
        <v>8276</v>
      </c>
      <c r="P794" s="5">
        <f t="shared" si="60"/>
        <v>1.0044440000000001</v>
      </c>
      <c r="Q794" s="5" t="str">
        <f t="shared" si="61"/>
        <v>Funded</v>
      </c>
      <c r="R794" s="7">
        <f t="shared" si="62"/>
        <v>41.851833333333339</v>
      </c>
      <c r="S794" t="s">
        <v>8324</v>
      </c>
      <c r="T794" t="s">
        <v>8325</v>
      </c>
      <c r="U794" s="17">
        <f t="shared" si="63"/>
        <v>41585.706979166665</v>
      </c>
      <c r="V794" s="17">
        <f t="shared" si="64"/>
        <v>41555.665312500001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tr">
        <f>VLOOKUP(G795,'Country Codes'!C:D,2,FALSE)</f>
        <v>United States</v>
      </c>
      <c r="I795" t="s">
        <v>8246</v>
      </c>
      <c r="J795" s="15">
        <v>1372827540</v>
      </c>
      <c r="K795" s="15">
        <v>1371491244</v>
      </c>
      <c r="L795" t="b">
        <v>0</v>
      </c>
      <c r="M795">
        <v>32</v>
      </c>
      <c r="N795" t="b">
        <v>1</v>
      </c>
      <c r="O795" t="s">
        <v>8276</v>
      </c>
      <c r="P795" s="5">
        <f t="shared" si="60"/>
        <v>1.0277927272727272</v>
      </c>
      <c r="Q795" s="5" t="str">
        <f t="shared" si="61"/>
        <v>Funded</v>
      </c>
      <c r="R795" s="7">
        <f t="shared" si="62"/>
        <v>88.325937499999995</v>
      </c>
      <c r="S795" t="s">
        <v>8324</v>
      </c>
      <c r="T795" t="s">
        <v>8325</v>
      </c>
      <c r="U795" s="17">
        <f t="shared" si="63"/>
        <v>41457.999305555553</v>
      </c>
      <c r="V795" s="17">
        <f t="shared" si="64"/>
        <v>41442.532916666663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tr">
        <f>VLOOKUP(G796,'Country Codes'!C:D,2,FALSE)</f>
        <v>United States</v>
      </c>
      <c r="I796" t="s">
        <v>8246</v>
      </c>
      <c r="J796" s="15">
        <v>1315242360</v>
      </c>
      <c r="K796" s="15">
        <v>1310438737</v>
      </c>
      <c r="L796" t="b">
        <v>0</v>
      </c>
      <c r="M796">
        <v>53</v>
      </c>
      <c r="N796" t="b">
        <v>1</v>
      </c>
      <c r="O796" t="s">
        <v>8276</v>
      </c>
      <c r="P796" s="5">
        <f t="shared" si="60"/>
        <v>1.0531250000000001</v>
      </c>
      <c r="Q796" s="5" t="str">
        <f t="shared" si="61"/>
        <v>Funded</v>
      </c>
      <c r="R796" s="7">
        <f t="shared" si="62"/>
        <v>158.96226415094338</v>
      </c>
      <c r="S796" t="s">
        <v>8324</v>
      </c>
      <c r="T796" t="s">
        <v>8325</v>
      </c>
      <c r="U796" s="17">
        <f t="shared" si="63"/>
        <v>40791.504166666666</v>
      </c>
      <c r="V796" s="17">
        <f t="shared" si="64"/>
        <v>40735.906678240739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tr">
        <f>VLOOKUP(G797,'Country Codes'!C:D,2,FALSE)</f>
        <v>United States</v>
      </c>
      <c r="I797" t="s">
        <v>8246</v>
      </c>
      <c r="J797" s="15">
        <v>1333774740</v>
      </c>
      <c r="K797" s="15">
        <v>1330094566</v>
      </c>
      <c r="L797" t="b">
        <v>0</v>
      </c>
      <c r="M797">
        <v>184</v>
      </c>
      <c r="N797" t="b">
        <v>1</v>
      </c>
      <c r="O797" t="s">
        <v>8276</v>
      </c>
      <c r="P797" s="5">
        <f t="shared" si="60"/>
        <v>1.1178571428571429</v>
      </c>
      <c r="Q797" s="5" t="str">
        <f t="shared" si="61"/>
        <v>Funded</v>
      </c>
      <c r="R797" s="7">
        <f t="shared" si="62"/>
        <v>85.054347826086953</v>
      </c>
      <c r="S797" t="s">
        <v>8324</v>
      </c>
      <c r="T797" t="s">
        <v>8325</v>
      </c>
      <c r="U797" s="17">
        <f t="shared" si="63"/>
        <v>41005.999305555553</v>
      </c>
      <c r="V797" s="17">
        <f t="shared" si="64"/>
        <v>40963.404699074068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tr">
        <f>VLOOKUP(G798,'Country Codes'!C:D,2,FALSE)</f>
        <v>United States</v>
      </c>
      <c r="I798" t="s">
        <v>8246</v>
      </c>
      <c r="J798" s="15">
        <v>1379279400</v>
      </c>
      <c r="K798" s="15">
        <v>1376687485</v>
      </c>
      <c r="L798" t="b">
        <v>0</v>
      </c>
      <c r="M798">
        <v>90</v>
      </c>
      <c r="N798" t="b">
        <v>1</v>
      </c>
      <c r="O798" t="s">
        <v>8276</v>
      </c>
      <c r="P798" s="5">
        <f t="shared" si="60"/>
        <v>1.0135000000000001</v>
      </c>
      <c r="Q798" s="5" t="str">
        <f t="shared" si="61"/>
        <v>Funded</v>
      </c>
      <c r="R798" s="7">
        <f t="shared" si="62"/>
        <v>112.61111111111111</v>
      </c>
      <c r="S798" t="s">
        <v>8324</v>
      </c>
      <c r="T798" t="s">
        <v>8325</v>
      </c>
      <c r="U798" s="17">
        <f t="shared" si="63"/>
        <v>41532.673611111109</v>
      </c>
      <c r="V798" s="17">
        <f t="shared" si="64"/>
        <v>41502.674594907403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tr">
        <f>VLOOKUP(G799,'Country Codes'!C:D,2,FALSE)</f>
        <v>United States</v>
      </c>
      <c r="I799" t="s">
        <v>8246</v>
      </c>
      <c r="J799" s="15">
        <v>1335672000</v>
      </c>
      <c r="K799" s="15">
        <v>1332978688</v>
      </c>
      <c r="L799" t="b">
        <v>0</v>
      </c>
      <c r="M799">
        <v>71</v>
      </c>
      <c r="N799" t="b">
        <v>1</v>
      </c>
      <c r="O799" t="s">
        <v>8276</v>
      </c>
      <c r="P799" s="5">
        <f t="shared" si="60"/>
        <v>1.0753333333333333</v>
      </c>
      <c r="Q799" s="5" t="str">
        <f t="shared" si="61"/>
        <v>Funded</v>
      </c>
      <c r="R799" s="7">
        <f t="shared" si="62"/>
        <v>45.436619718309856</v>
      </c>
      <c r="S799" t="s">
        <v>8324</v>
      </c>
      <c r="T799" t="s">
        <v>8325</v>
      </c>
      <c r="U799" s="17">
        <f t="shared" si="63"/>
        <v>41027.958333333328</v>
      </c>
      <c r="V799" s="17">
        <f t="shared" si="64"/>
        <v>40996.785740740735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tr">
        <f>VLOOKUP(G800,'Country Codes'!C:D,2,FALSE)</f>
        <v>United States</v>
      </c>
      <c r="I800" t="s">
        <v>8246</v>
      </c>
      <c r="J800" s="15">
        <v>1412086187</v>
      </c>
      <c r="K800" s="15">
        <v>1409494187</v>
      </c>
      <c r="L800" t="b">
        <v>0</v>
      </c>
      <c r="M800">
        <v>87</v>
      </c>
      <c r="N800" t="b">
        <v>1</v>
      </c>
      <c r="O800" t="s">
        <v>8276</v>
      </c>
      <c r="P800" s="5">
        <f t="shared" si="60"/>
        <v>1.1488571428571428</v>
      </c>
      <c r="Q800" s="5" t="str">
        <f t="shared" si="61"/>
        <v>Funded</v>
      </c>
      <c r="R800" s="7">
        <f t="shared" si="62"/>
        <v>46.218390804597703</v>
      </c>
      <c r="S800" t="s">
        <v>8324</v>
      </c>
      <c r="T800" t="s">
        <v>8325</v>
      </c>
      <c r="U800" s="17">
        <f t="shared" si="63"/>
        <v>41912.381793981483</v>
      </c>
      <c r="V800" s="17">
        <f t="shared" si="64"/>
        <v>41882.381793981483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tr">
        <f>VLOOKUP(G801,'Country Codes'!C:D,2,FALSE)</f>
        <v>United States</v>
      </c>
      <c r="I801" t="s">
        <v>8246</v>
      </c>
      <c r="J801" s="15">
        <v>1335542446</v>
      </c>
      <c r="K801" s="15">
        <v>1332950446</v>
      </c>
      <c r="L801" t="b">
        <v>0</v>
      </c>
      <c r="M801">
        <v>28</v>
      </c>
      <c r="N801" t="b">
        <v>1</v>
      </c>
      <c r="O801" t="s">
        <v>8276</v>
      </c>
      <c r="P801" s="5">
        <f t="shared" si="60"/>
        <v>1.0002</v>
      </c>
      <c r="Q801" s="5" t="str">
        <f t="shared" si="61"/>
        <v>Funded</v>
      </c>
      <c r="R801" s="7">
        <f t="shared" si="62"/>
        <v>178.60714285714286</v>
      </c>
      <c r="S801" t="s">
        <v>8324</v>
      </c>
      <c r="T801" t="s">
        <v>8325</v>
      </c>
      <c r="U801" s="17">
        <f t="shared" si="63"/>
        <v>41026.458865740737</v>
      </c>
      <c r="V801" s="17">
        <f t="shared" si="64"/>
        <v>40996.458865740737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tr">
        <f>VLOOKUP(G802,'Country Codes'!C:D,2,FALSE)</f>
        <v>United Kingdom</v>
      </c>
      <c r="I802" t="s">
        <v>8247</v>
      </c>
      <c r="J802" s="15">
        <v>1410431054</v>
      </c>
      <c r="K802" s="15">
        <v>1407839054</v>
      </c>
      <c r="L802" t="b">
        <v>0</v>
      </c>
      <c r="M802">
        <v>56</v>
      </c>
      <c r="N802" t="b">
        <v>1</v>
      </c>
      <c r="O802" t="s">
        <v>8276</v>
      </c>
      <c r="P802" s="5">
        <f t="shared" si="60"/>
        <v>1.5213333333333334</v>
      </c>
      <c r="Q802" s="5" t="str">
        <f t="shared" si="61"/>
        <v>Funded</v>
      </c>
      <c r="R802" s="7">
        <f t="shared" si="62"/>
        <v>40.75</v>
      </c>
      <c r="S802" t="s">
        <v>8324</v>
      </c>
      <c r="T802" t="s">
        <v>8325</v>
      </c>
      <c r="U802" s="17">
        <f t="shared" si="63"/>
        <v>41893.225162037037</v>
      </c>
      <c r="V802" s="17">
        <f t="shared" si="64"/>
        <v>41863.225162037037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tr">
        <f>VLOOKUP(G803,'Country Codes'!C:D,2,FALSE)</f>
        <v>United States</v>
      </c>
      <c r="I803" t="s">
        <v>8246</v>
      </c>
      <c r="J803" s="15">
        <v>1309547120</v>
      </c>
      <c r="K803" s="15">
        <v>1306955120</v>
      </c>
      <c r="L803" t="b">
        <v>0</v>
      </c>
      <c r="M803">
        <v>51</v>
      </c>
      <c r="N803" t="b">
        <v>1</v>
      </c>
      <c r="O803" t="s">
        <v>8276</v>
      </c>
      <c r="P803" s="5">
        <f t="shared" si="60"/>
        <v>1.1152149999999998</v>
      </c>
      <c r="Q803" s="5" t="str">
        <f t="shared" si="61"/>
        <v>Funded</v>
      </c>
      <c r="R803" s="7">
        <f t="shared" si="62"/>
        <v>43.733921568627444</v>
      </c>
      <c r="S803" t="s">
        <v>8324</v>
      </c>
      <c r="T803" t="s">
        <v>8325</v>
      </c>
      <c r="U803" s="17">
        <f t="shared" si="63"/>
        <v>40725.587037037032</v>
      </c>
      <c r="V803" s="17">
        <f t="shared" si="64"/>
        <v>40695.587037037032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tr">
        <f>VLOOKUP(G804,'Country Codes'!C:D,2,FALSE)</f>
        <v>United States</v>
      </c>
      <c r="I804" t="s">
        <v>8246</v>
      </c>
      <c r="J804" s="15">
        <v>1347854700</v>
      </c>
      <c r="K804" s="15">
        <v>1343867524</v>
      </c>
      <c r="L804" t="b">
        <v>0</v>
      </c>
      <c r="M804">
        <v>75</v>
      </c>
      <c r="N804" t="b">
        <v>1</v>
      </c>
      <c r="O804" t="s">
        <v>8276</v>
      </c>
      <c r="P804" s="5">
        <f t="shared" si="60"/>
        <v>1.0133333333333334</v>
      </c>
      <c r="Q804" s="5" t="str">
        <f t="shared" si="61"/>
        <v>Funded</v>
      </c>
      <c r="R804" s="7">
        <f t="shared" si="62"/>
        <v>81.066666666666663</v>
      </c>
      <c r="S804" t="s">
        <v>8324</v>
      </c>
      <c r="T804" t="s">
        <v>8325</v>
      </c>
      <c r="U804" s="17">
        <f t="shared" si="63"/>
        <v>41168.961805555555</v>
      </c>
      <c r="V804" s="17">
        <f t="shared" si="64"/>
        <v>41122.813935185186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tr">
        <f>VLOOKUP(G805,'Country Codes'!C:D,2,FALSE)</f>
        <v>United States</v>
      </c>
      <c r="I805" t="s">
        <v>8246</v>
      </c>
      <c r="J805" s="15">
        <v>1306630800</v>
      </c>
      <c r="K805" s="15">
        <v>1304376478</v>
      </c>
      <c r="L805" t="b">
        <v>0</v>
      </c>
      <c r="M805">
        <v>38</v>
      </c>
      <c r="N805" t="b">
        <v>1</v>
      </c>
      <c r="O805" t="s">
        <v>8276</v>
      </c>
      <c r="P805" s="5">
        <f t="shared" si="60"/>
        <v>1.232608695652174</v>
      </c>
      <c r="Q805" s="5" t="str">
        <f t="shared" si="61"/>
        <v>Funded</v>
      </c>
      <c r="R805" s="7">
        <f t="shared" si="62"/>
        <v>74.60526315789474</v>
      </c>
      <c r="S805" t="s">
        <v>8324</v>
      </c>
      <c r="T805" t="s">
        <v>8325</v>
      </c>
      <c r="U805" s="17">
        <f t="shared" si="63"/>
        <v>40691.833333333328</v>
      </c>
      <c r="V805" s="17">
        <f t="shared" si="64"/>
        <v>40665.741643518515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tr">
        <f>VLOOKUP(G806,'Country Codes'!C:D,2,FALSE)</f>
        <v>United States</v>
      </c>
      <c r="I806" t="s">
        <v>8246</v>
      </c>
      <c r="J806" s="15">
        <v>1311393540</v>
      </c>
      <c r="K806" s="15">
        <v>1309919526</v>
      </c>
      <c r="L806" t="b">
        <v>0</v>
      </c>
      <c r="M806">
        <v>18</v>
      </c>
      <c r="N806" t="b">
        <v>1</v>
      </c>
      <c r="O806" t="s">
        <v>8276</v>
      </c>
      <c r="P806" s="5">
        <f t="shared" si="60"/>
        <v>1</v>
      </c>
      <c r="Q806" s="5" t="str">
        <f t="shared" si="61"/>
        <v>Funded</v>
      </c>
      <c r="R806" s="7">
        <f t="shared" si="62"/>
        <v>305.55555555555554</v>
      </c>
      <c r="S806" t="s">
        <v>8324</v>
      </c>
      <c r="T806" t="s">
        <v>8325</v>
      </c>
      <c r="U806" s="17">
        <f t="shared" si="63"/>
        <v>40746.957638888889</v>
      </c>
      <c r="V806" s="17">
        <f t="shared" si="64"/>
        <v>40729.897291666668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tr">
        <f>VLOOKUP(G807,'Country Codes'!C:D,2,FALSE)</f>
        <v>United States</v>
      </c>
      <c r="I807" t="s">
        <v>8246</v>
      </c>
      <c r="J807" s="15">
        <v>1310857200</v>
      </c>
      <c r="K807" s="15">
        <v>1306525512</v>
      </c>
      <c r="L807" t="b">
        <v>0</v>
      </c>
      <c r="M807">
        <v>54</v>
      </c>
      <c r="N807" t="b">
        <v>1</v>
      </c>
      <c r="O807" t="s">
        <v>8276</v>
      </c>
      <c r="P807" s="5">
        <f t="shared" si="60"/>
        <v>1.05</v>
      </c>
      <c r="Q807" s="5" t="str">
        <f t="shared" si="61"/>
        <v>Funded</v>
      </c>
      <c r="R807" s="7">
        <f t="shared" si="62"/>
        <v>58.333333333333336</v>
      </c>
      <c r="S807" t="s">
        <v>8324</v>
      </c>
      <c r="T807" t="s">
        <v>8325</v>
      </c>
      <c r="U807" s="17">
        <f t="shared" si="63"/>
        <v>40740.75</v>
      </c>
      <c r="V807" s="17">
        <f t="shared" si="64"/>
        <v>40690.614722222221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tr">
        <f>VLOOKUP(G808,'Country Codes'!C:D,2,FALSE)</f>
        <v>United States</v>
      </c>
      <c r="I808" t="s">
        <v>8246</v>
      </c>
      <c r="J808" s="15">
        <v>1315413339</v>
      </c>
      <c r="K808" s="15">
        <v>1312821339</v>
      </c>
      <c r="L808" t="b">
        <v>0</v>
      </c>
      <c r="M808">
        <v>71</v>
      </c>
      <c r="N808" t="b">
        <v>1</v>
      </c>
      <c r="O808" t="s">
        <v>8276</v>
      </c>
      <c r="P808" s="5">
        <f t="shared" si="60"/>
        <v>1.0443750000000001</v>
      </c>
      <c r="Q808" s="5" t="str">
        <f t="shared" si="61"/>
        <v>Funded</v>
      </c>
      <c r="R808" s="7">
        <f t="shared" si="62"/>
        <v>117.67605633802818</v>
      </c>
      <c r="S808" t="s">
        <v>8324</v>
      </c>
      <c r="T808" t="s">
        <v>8325</v>
      </c>
      <c r="U808" s="17">
        <f t="shared" si="63"/>
        <v>40793.483090277776</v>
      </c>
      <c r="V808" s="17">
        <f t="shared" si="64"/>
        <v>40763.483090277776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tr">
        <f>VLOOKUP(G809,'Country Codes'!C:D,2,FALSE)</f>
        <v>United States</v>
      </c>
      <c r="I809" t="s">
        <v>8246</v>
      </c>
      <c r="J809" s="15">
        <v>1488333600</v>
      </c>
      <c r="K809" s="15">
        <v>1485270311</v>
      </c>
      <c r="L809" t="b">
        <v>0</v>
      </c>
      <c r="M809">
        <v>57</v>
      </c>
      <c r="N809" t="b">
        <v>1</v>
      </c>
      <c r="O809" t="s">
        <v>8276</v>
      </c>
      <c r="P809" s="5">
        <f t="shared" si="60"/>
        <v>1.05125</v>
      </c>
      <c r="Q809" s="5" t="str">
        <f t="shared" si="61"/>
        <v>Funded</v>
      </c>
      <c r="R809" s="7">
        <f t="shared" si="62"/>
        <v>73.771929824561397</v>
      </c>
      <c r="S809" t="s">
        <v>8324</v>
      </c>
      <c r="T809" t="s">
        <v>8325</v>
      </c>
      <c r="U809" s="17">
        <f t="shared" si="63"/>
        <v>42794.874999999993</v>
      </c>
      <c r="V809" s="17">
        <f t="shared" si="64"/>
        <v>42759.420266203706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tr">
        <f>VLOOKUP(G810,'Country Codes'!C:D,2,FALSE)</f>
        <v>Canada</v>
      </c>
      <c r="I810" t="s">
        <v>8251</v>
      </c>
      <c r="J810" s="15">
        <v>1419224340</v>
      </c>
      <c r="K810" s="15">
        <v>1416363886</v>
      </c>
      <c r="L810" t="b">
        <v>0</v>
      </c>
      <c r="M810">
        <v>43</v>
      </c>
      <c r="N810" t="b">
        <v>1</v>
      </c>
      <c r="O810" t="s">
        <v>8276</v>
      </c>
      <c r="P810" s="5">
        <f t="shared" si="60"/>
        <v>1</v>
      </c>
      <c r="Q810" s="5" t="str">
        <f t="shared" si="61"/>
        <v>Funded</v>
      </c>
      <c r="R810" s="7">
        <f t="shared" si="62"/>
        <v>104.65116279069767</v>
      </c>
      <c r="S810" t="s">
        <v>8324</v>
      </c>
      <c r="T810" t="s">
        <v>8325</v>
      </c>
      <c r="U810" s="17">
        <f t="shared" si="63"/>
        <v>41994.999305555553</v>
      </c>
      <c r="V810" s="17">
        <f t="shared" si="64"/>
        <v>41961.892199074071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tr">
        <f>VLOOKUP(G811,'Country Codes'!C:D,2,FALSE)</f>
        <v>United States</v>
      </c>
      <c r="I811" t="s">
        <v>8246</v>
      </c>
      <c r="J811" s="15">
        <v>1390161630</v>
      </c>
      <c r="K811" s="15">
        <v>1387569630</v>
      </c>
      <c r="L811" t="b">
        <v>0</v>
      </c>
      <c r="M811">
        <v>52</v>
      </c>
      <c r="N811" t="b">
        <v>1</v>
      </c>
      <c r="O811" t="s">
        <v>8276</v>
      </c>
      <c r="P811" s="5">
        <f t="shared" si="60"/>
        <v>1.03775</v>
      </c>
      <c r="Q811" s="5" t="str">
        <f t="shared" si="61"/>
        <v>Funded</v>
      </c>
      <c r="R811" s="7">
        <f t="shared" si="62"/>
        <v>79.82692307692308</v>
      </c>
      <c r="S811" t="s">
        <v>8324</v>
      </c>
      <c r="T811" t="s">
        <v>8325</v>
      </c>
      <c r="U811" s="17">
        <f t="shared" si="63"/>
        <v>41658.625347222223</v>
      </c>
      <c r="V811" s="17">
        <f t="shared" si="64"/>
        <v>41628.625347222223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tr">
        <f>VLOOKUP(G812,'Country Codes'!C:D,2,FALSE)</f>
        <v>United States</v>
      </c>
      <c r="I812" t="s">
        <v>8246</v>
      </c>
      <c r="J812" s="15">
        <v>1346462462</v>
      </c>
      <c r="K812" s="15">
        <v>1343870462</v>
      </c>
      <c r="L812" t="b">
        <v>0</v>
      </c>
      <c r="M812">
        <v>27</v>
      </c>
      <c r="N812" t="b">
        <v>1</v>
      </c>
      <c r="O812" t="s">
        <v>8276</v>
      </c>
      <c r="P812" s="5">
        <f t="shared" si="60"/>
        <v>1.05</v>
      </c>
      <c r="Q812" s="5" t="str">
        <f t="shared" si="61"/>
        <v>Funded</v>
      </c>
      <c r="R812" s="7">
        <f t="shared" si="62"/>
        <v>58.333333333333336</v>
      </c>
      <c r="S812" t="s">
        <v>8324</v>
      </c>
      <c r="T812" t="s">
        <v>8325</v>
      </c>
      <c r="U812" s="17">
        <f t="shared" si="63"/>
        <v>41152.847939814812</v>
      </c>
      <c r="V812" s="17">
        <f t="shared" si="64"/>
        <v>41122.847939814812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tr">
        <f>VLOOKUP(G813,'Country Codes'!C:D,2,FALSE)</f>
        <v>United States</v>
      </c>
      <c r="I813" t="s">
        <v>8246</v>
      </c>
      <c r="J813" s="15">
        <v>1373475120</v>
      </c>
      <c r="K813" s="15">
        <v>1371569202</v>
      </c>
      <c r="L813" t="b">
        <v>0</v>
      </c>
      <c r="M813">
        <v>12</v>
      </c>
      <c r="N813" t="b">
        <v>1</v>
      </c>
      <c r="O813" t="s">
        <v>8276</v>
      </c>
      <c r="P813" s="5">
        <f t="shared" si="60"/>
        <v>1.04</v>
      </c>
      <c r="Q813" s="5" t="str">
        <f t="shared" si="61"/>
        <v>Funded</v>
      </c>
      <c r="R813" s="7">
        <f t="shared" si="62"/>
        <v>86.666666666666671</v>
      </c>
      <c r="S813" t="s">
        <v>8324</v>
      </c>
      <c r="T813" t="s">
        <v>8325</v>
      </c>
      <c r="U813" s="17">
        <f t="shared" si="63"/>
        <v>41465.494444444441</v>
      </c>
      <c r="V813" s="17">
        <f t="shared" si="64"/>
        <v>41443.435208333329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tr">
        <f>VLOOKUP(G814,'Country Codes'!C:D,2,FALSE)</f>
        <v>United States</v>
      </c>
      <c r="I814" t="s">
        <v>8246</v>
      </c>
      <c r="J814" s="15">
        <v>1362146280</v>
      </c>
      <c r="K814" s="15">
        <v>1357604752</v>
      </c>
      <c r="L814" t="b">
        <v>0</v>
      </c>
      <c r="M814">
        <v>33</v>
      </c>
      <c r="N814" t="b">
        <v>1</v>
      </c>
      <c r="O814" t="s">
        <v>8276</v>
      </c>
      <c r="P814" s="5">
        <f t="shared" si="60"/>
        <v>1.5183333333333333</v>
      </c>
      <c r="Q814" s="5" t="str">
        <f t="shared" si="61"/>
        <v>Funded</v>
      </c>
      <c r="R814" s="7">
        <f t="shared" si="62"/>
        <v>27.606060606060606</v>
      </c>
      <c r="S814" t="s">
        <v>8324</v>
      </c>
      <c r="T814" t="s">
        <v>8325</v>
      </c>
      <c r="U814" s="17">
        <f t="shared" si="63"/>
        <v>41334.373611111107</v>
      </c>
      <c r="V814" s="17">
        <f t="shared" si="64"/>
        <v>41281.809629629628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tr">
        <f>VLOOKUP(G815,'Country Codes'!C:D,2,FALSE)</f>
        <v>United States</v>
      </c>
      <c r="I815" t="s">
        <v>8246</v>
      </c>
      <c r="J815" s="15">
        <v>1342825365</v>
      </c>
      <c r="K815" s="15">
        <v>1340233365</v>
      </c>
      <c r="L815" t="b">
        <v>0</v>
      </c>
      <c r="M815">
        <v>96</v>
      </c>
      <c r="N815" t="b">
        <v>1</v>
      </c>
      <c r="O815" t="s">
        <v>8276</v>
      </c>
      <c r="P815" s="5">
        <f t="shared" si="60"/>
        <v>1.59996</v>
      </c>
      <c r="Q815" s="5" t="str">
        <f t="shared" si="61"/>
        <v>Funded</v>
      </c>
      <c r="R815" s="7">
        <f t="shared" si="62"/>
        <v>24.999375000000001</v>
      </c>
      <c r="S815" t="s">
        <v>8324</v>
      </c>
      <c r="T815" t="s">
        <v>8325</v>
      </c>
      <c r="U815" s="17">
        <f t="shared" si="63"/>
        <v>41110.751909722218</v>
      </c>
      <c r="V815" s="17">
        <f t="shared" si="64"/>
        <v>41080.751909722218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tr">
        <f>VLOOKUP(G816,'Country Codes'!C:D,2,FALSE)</f>
        <v>United States</v>
      </c>
      <c r="I816" t="s">
        <v>8246</v>
      </c>
      <c r="J816" s="15">
        <v>1306865040</v>
      </c>
      <c r="K816" s="15">
        <v>1305568201</v>
      </c>
      <c r="L816" t="b">
        <v>0</v>
      </c>
      <c r="M816">
        <v>28</v>
      </c>
      <c r="N816" t="b">
        <v>1</v>
      </c>
      <c r="O816" t="s">
        <v>8276</v>
      </c>
      <c r="P816" s="5">
        <f t="shared" si="60"/>
        <v>1.2729999999999999</v>
      </c>
      <c r="Q816" s="5" t="str">
        <f t="shared" si="61"/>
        <v>Funded</v>
      </c>
      <c r="R816" s="7">
        <f t="shared" si="62"/>
        <v>45.464285714285715</v>
      </c>
      <c r="S816" t="s">
        <v>8324</v>
      </c>
      <c r="T816" t="s">
        <v>8325</v>
      </c>
      <c r="U816" s="17">
        <f t="shared" si="63"/>
        <v>40694.544444444444</v>
      </c>
      <c r="V816" s="17">
        <f t="shared" si="64"/>
        <v>40679.534733796296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tr">
        <f>VLOOKUP(G817,'Country Codes'!C:D,2,FALSE)</f>
        <v>United States</v>
      </c>
      <c r="I817" t="s">
        <v>8246</v>
      </c>
      <c r="J817" s="15">
        <v>1414879303</v>
      </c>
      <c r="K817" s="15">
        <v>1412287303</v>
      </c>
      <c r="L817" t="b">
        <v>0</v>
      </c>
      <c r="M817">
        <v>43</v>
      </c>
      <c r="N817" t="b">
        <v>1</v>
      </c>
      <c r="O817" t="s">
        <v>8276</v>
      </c>
      <c r="P817" s="5">
        <f t="shared" si="60"/>
        <v>1.07</v>
      </c>
      <c r="Q817" s="5" t="str">
        <f t="shared" si="61"/>
        <v>Funded</v>
      </c>
      <c r="R817" s="7">
        <f t="shared" si="62"/>
        <v>99.534883720930239</v>
      </c>
      <c r="S817" t="s">
        <v>8324</v>
      </c>
      <c r="T817" t="s">
        <v>8325</v>
      </c>
      <c r="U817" s="17">
        <f t="shared" si="63"/>
        <v>41944.70952546296</v>
      </c>
      <c r="V817" s="17">
        <f t="shared" si="64"/>
        <v>41914.70952546296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tr">
        <f>VLOOKUP(G818,'Country Codes'!C:D,2,FALSE)</f>
        <v>United States</v>
      </c>
      <c r="I818" t="s">
        <v>8246</v>
      </c>
      <c r="J818" s="15">
        <v>1365489000</v>
      </c>
      <c r="K818" s="15">
        <v>1362776043</v>
      </c>
      <c r="L818" t="b">
        <v>0</v>
      </c>
      <c r="M818">
        <v>205</v>
      </c>
      <c r="N818" t="b">
        <v>1</v>
      </c>
      <c r="O818" t="s">
        <v>8276</v>
      </c>
      <c r="P818" s="5">
        <f t="shared" si="60"/>
        <v>1.1512214285714286</v>
      </c>
      <c r="Q818" s="5" t="str">
        <f t="shared" si="61"/>
        <v>Funded</v>
      </c>
      <c r="R818" s="7">
        <f t="shared" si="62"/>
        <v>39.31</v>
      </c>
      <c r="S818" t="s">
        <v>8324</v>
      </c>
      <c r="T818" t="s">
        <v>8325</v>
      </c>
      <c r="U818" s="17">
        <f t="shared" si="63"/>
        <v>41373.0625</v>
      </c>
      <c r="V818" s="17">
        <f t="shared" si="64"/>
        <v>41341.662534722222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tr">
        <f>VLOOKUP(G819,'Country Codes'!C:D,2,FALSE)</f>
        <v>United States</v>
      </c>
      <c r="I819" t="s">
        <v>8246</v>
      </c>
      <c r="J819" s="15">
        <v>1331441940</v>
      </c>
      <c r="K819" s="15">
        <v>1326810211</v>
      </c>
      <c r="L819" t="b">
        <v>0</v>
      </c>
      <c r="M819">
        <v>23</v>
      </c>
      <c r="N819" t="b">
        <v>1</v>
      </c>
      <c r="O819" t="s">
        <v>8276</v>
      </c>
      <c r="P819" s="5">
        <f t="shared" si="60"/>
        <v>1.3711066666666665</v>
      </c>
      <c r="Q819" s="5" t="str">
        <f t="shared" si="61"/>
        <v>Funded</v>
      </c>
      <c r="R819" s="7">
        <f t="shared" si="62"/>
        <v>89.419999999999987</v>
      </c>
      <c r="S819" t="s">
        <v>8324</v>
      </c>
      <c r="T819" t="s">
        <v>8325</v>
      </c>
      <c r="U819" s="17">
        <f t="shared" si="63"/>
        <v>40978.999305555553</v>
      </c>
      <c r="V819" s="17">
        <f t="shared" si="64"/>
        <v>40925.391331018516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tr">
        <f>VLOOKUP(G820,'Country Codes'!C:D,2,FALSE)</f>
        <v>United States</v>
      </c>
      <c r="I820" t="s">
        <v>8246</v>
      </c>
      <c r="J820" s="15">
        <v>1344358860</v>
      </c>
      <c r="K820" s="15">
        <v>1343682681</v>
      </c>
      <c r="L820" t="b">
        <v>0</v>
      </c>
      <c r="M820">
        <v>19</v>
      </c>
      <c r="N820" t="b">
        <v>1</v>
      </c>
      <c r="O820" t="s">
        <v>8276</v>
      </c>
      <c r="P820" s="5">
        <f t="shared" si="60"/>
        <v>1.5571428571428572</v>
      </c>
      <c r="Q820" s="5" t="str">
        <f t="shared" si="61"/>
        <v>Funded</v>
      </c>
      <c r="R820" s="7">
        <f t="shared" si="62"/>
        <v>28.684210526315791</v>
      </c>
      <c r="S820" t="s">
        <v>8324</v>
      </c>
      <c r="T820" t="s">
        <v>8325</v>
      </c>
      <c r="U820" s="17">
        <f t="shared" si="63"/>
        <v>41128.500694444439</v>
      </c>
      <c r="V820" s="17">
        <f t="shared" si="64"/>
        <v>41120.67454861111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tr">
        <f>VLOOKUP(G821,'Country Codes'!C:D,2,FALSE)</f>
        <v>United States</v>
      </c>
      <c r="I821" t="s">
        <v>8246</v>
      </c>
      <c r="J821" s="15">
        <v>1387601040</v>
      </c>
      <c r="K821" s="15">
        <v>1386806254</v>
      </c>
      <c r="L821" t="b">
        <v>0</v>
      </c>
      <c r="M821">
        <v>14</v>
      </c>
      <c r="N821" t="b">
        <v>1</v>
      </c>
      <c r="O821" t="s">
        <v>8276</v>
      </c>
      <c r="P821" s="5">
        <f t="shared" si="60"/>
        <v>1.0874999999999999</v>
      </c>
      <c r="Q821" s="5" t="str">
        <f t="shared" si="61"/>
        <v>Funded</v>
      </c>
      <c r="R821" s="7">
        <f t="shared" si="62"/>
        <v>31.071428571428573</v>
      </c>
      <c r="S821" t="s">
        <v>8324</v>
      </c>
      <c r="T821" t="s">
        <v>8325</v>
      </c>
      <c r="U821" s="17">
        <f t="shared" si="63"/>
        <v>41628.988888888889</v>
      </c>
      <c r="V821" s="17">
        <f t="shared" si="64"/>
        <v>41619.789976851847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tr">
        <f>VLOOKUP(G822,'Country Codes'!C:D,2,FALSE)</f>
        <v>United States</v>
      </c>
      <c r="I822" t="s">
        <v>8246</v>
      </c>
      <c r="J822" s="15">
        <v>1402290000</v>
      </c>
      <c r="K822" s="15">
        <v>1399666342</v>
      </c>
      <c r="L822" t="b">
        <v>0</v>
      </c>
      <c r="M822">
        <v>38</v>
      </c>
      <c r="N822" t="b">
        <v>1</v>
      </c>
      <c r="O822" t="s">
        <v>8276</v>
      </c>
      <c r="P822" s="5">
        <f t="shared" si="60"/>
        <v>1.3405</v>
      </c>
      <c r="Q822" s="5" t="str">
        <f t="shared" si="61"/>
        <v>Funded</v>
      </c>
      <c r="R822" s="7">
        <f t="shared" si="62"/>
        <v>70.55263157894737</v>
      </c>
      <c r="S822" t="s">
        <v>8324</v>
      </c>
      <c r="T822" t="s">
        <v>8325</v>
      </c>
      <c r="U822" s="17">
        <f t="shared" si="63"/>
        <v>41799</v>
      </c>
      <c r="V822" s="17">
        <f t="shared" si="64"/>
        <v>41768.633587962962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tr">
        <f>VLOOKUP(G823,'Country Codes'!C:D,2,FALSE)</f>
        <v>United States</v>
      </c>
      <c r="I823" t="s">
        <v>8246</v>
      </c>
      <c r="J823" s="15">
        <v>1430712060</v>
      </c>
      <c r="K823" s="15">
        <v>1427753265</v>
      </c>
      <c r="L823" t="b">
        <v>0</v>
      </c>
      <c r="M823">
        <v>78</v>
      </c>
      <c r="N823" t="b">
        <v>1</v>
      </c>
      <c r="O823" t="s">
        <v>8276</v>
      </c>
      <c r="P823" s="5">
        <f t="shared" si="60"/>
        <v>1</v>
      </c>
      <c r="Q823" s="5" t="str">
        <f t="shared" si="61"/>
        <v>Funded</v>
      </c>
      <c r="R823" s="7">
        <f t="shared" si="62"/>
        <v>224.12820512820514</v>
      </c>
      <c r="S823" t="s">
        <v>8324</v>
      </c>
      <c r="T823" t="s">
        <v>8325</v>
      </c>
      <c r="U823" s="17">
        <f t="shared" si="63"/>
        <v>42127.959027777775</v>
      </c>
      <c r="V823" s="17">
        <f t="shared" si="64"/>
        <v>42093.71371527778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tr">
        <f>VLOOKUP(G824,'Country Codes'!C:D,2,FALSE)</f>
        <v>United States</v>
      </c>
      <c r="I824" t="s">
        <v>8246</v>
      </c>
      <c r="J824" s="15">
        <v>1349477050</v>
      </c>
      <c r="K824" s="15">
        <v>1346885050</v>
      </c>
      <c r="L824" t="b">
        <v>0</v>
      </c>
      <c r="M824">
        <v>69</v>
      </c>
      <c r="N824" t="b">
        <v>1</v>
      </c>
      <c r="O824" t="s">
        <v>8276</v>
      </c>
      <c r="P824" s="5">
        <f t="shared" si="60"/>
        <v>1.1916666666666667</v>
      </c>
      <c r="Q824" s="5" t="str">
        <f t="shared" si="61"/>
        <v>Funded</v>
      </c>
      <c r="R824" s="7">
        <f t="shared" si="62"/>
        <v>51.811594202898547</v>
      </c>
      <c r="S824" t="s">
        <v>8324</v>
      </c>
      <c r="T824" t="s">
        <v>8325</v>
      </c>
      <c r="U824" s="17">
        <f t="shared" si="63"/>
        <v>41187.739004629628</v>
      </c>
      <c r="V824" s="17">
        <f t="shared" si="64"/>
        <v>41157.739004629628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tr">
        <f>VLOOKUP(G825,'Country Codes'!C:D,2,FALSE)</f>
        <v>United States</v>
      </c>
      <c r="I825" t="s">
        <v>8246</v>
      </c>
      <c r="J825" s="15">
        <v>1427062852</v>
      </c>
      <c r="K825" s="15">
        <v>1424474452</v>
      </c>
      <c r="L825" t="b">
        <v>0</v>
      </c>
      <c r="M825">
        <v>33</v>
      </c>
      <c r="N825" t="b">
        <v>1</v>
      </c>
      <c r="O825" t="s">
        <v>8276</v>
      </c>
      <c r="P825" s="5">
        <f t="shared" si="60"/>
        <v>1.7949999999999999</v>
      </c>
      <c r="Q825" s="5" t="str">
        <f t="shared" si="61"/>
        <v>Funded</v>
      </c>
      <c r="R825" s="7">
        <f t="shared" si="62"/>
        <v>43.515151515151516</v>
      </c>
      <c r="S825" t="s">
        <v>8324</v>
      </c>
      <c r="T825" t="s">
        <v>8325</v>
      </c>
      <c r="U825" s="17">
        <f t="shared" si="63"/>
        <v>42085.722824074073</v>
      </c>
      <c r="V825" s="17">
        <f t="shared" si="64"/>
        <v>42055.764490740738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tr">
        <f>VLOOKUP(G826,'Country Codes'!C:D,2,FALSE)</f>
        <v>United States</v>
      </c>
      <c r="I826" t="s">
        <v>8246</v>
      </c>
      <c r="J826" s="15">
        <v>1271573940</v>
      </c>
      <c r="K826" s="15">
        <v>1268459318</v>
      </c>
      <c r="L826" t="b">
        <v>0</v>
      </c>
      <c r="M826">
        <v>54</v>
      </c>
      <c r="N826" t="b">
        <v>1</v>
      </c>
      <c r="O826" t="s">
        <v>8276</v>
      </c>
      <c r="P826" s="5">
        <f t="shared" si="60"/>
        <v>1.3438124999999999</v>
      </c>
      <c r="Q826" s="5" t="str">
        <f t="shared" si="61"/>
        <v>Funded</v>
      </c>
      <c r="R826" s="7">
        <f t="shared" si="62"/>
        <v>39.816666666666663</v>
      </c>
      <c r="S826" t="s">
        <v>8324</v>
      </c>
      <c r="T826" t="s">
        <v>8325</v>
      </c>
      <c r="U826" s="17">
        <f t="shared" si="63"/>
        <v>40286.082638888889</v>
      </c>
      <c r="V826" s="17">
        <f t="shared" si="64"/>
        <v>40250.033773148149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tr">
        <f>VLOOKUP(G827,'Country Codes'!C:D,2,FALSE)</f>
        <v>United States</v>
      </c>
      <c r="I827" t="s">
        <v>8246</v>
      </c>
      <c r="J827" s="15">
        <v>1351495284</v>
      </c>
      <c r="K827" s="15">
        <v>1349335284</v>
      </c>
      <c r="L827" t="b">
        <v>0</v>
      </c>
      <c r="M827">
        <v>99</v>
      </c>
      <c r="N827" t="b">
        <v>1</v>
      </c>
      <c r="O827" t="s">
        <v>8276</v>
      </c>
      <c r="P827" s="5">
        <f t="shared" si="60"/>
        <v>1.0043200000000001</v>
      </c>
      <c r="Q827" s="5" t="str">
        <f t="shared" si="61"/>
        <v>Funded</v>
      </c>
      <c r="R827" s="7">
        <f t="shared" si="62"/>
        <v>126.8080808080808</v>
      </c>
      <c r="S827" t="s">
        <v>8324</v>
      </c>
      <c r="T827" t="s">
        <v>8325</v>
      </c>
      <c r="U827" s="17">
        <f t="shared" si="63"/>
        <v>41211.098194444443</v>
      </c>
      <c r="V827" s="17">
        <f t="shared" si="64"/>
        <v>41186.098194444443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tr">
        <f>VLOOKUP(G828,'Country Codes'!C:D,2,FALSE)</f>
        <v>United States</v>
      </c>
      <c r="I828" t="s">
        <v>8246</v>
      </c>
      <c r="J828" s="15">
        <v>1332719730</v>
      </c>
      <c r="K828" s="15">
        <v>1330908930</v>
      </c>
      <c r="L828" t="b">
        <v>0</v>
      </c>
      <c r="M828">
        <v>49</v>
      </c>
      <c r="N828" t="b">
        <v>1</v>
      </c>
      <c r="O828" t="s">
        <v>8276</v>
      </c>
      <c r="P828" s="5">
        <f t="shared" si="60"/>
        <v>1.0145454545454546</v>
      </c>
      <c r="Q828" s="5" t="str">
        <f t="shared" si="61"/>
        <v>Funded</v>
      </c>
      <c r="R828" s="7">
        <f t="shared" si="62"/>
        <v>113.87755102040816</v>
      </c>
      <c r="S828" t="s">
        <v>8324</v>
      </c>
      <c r="T828" t="s">
        <v>8325</v>
      </c>
      <c r="U828" s="17">
        <f t="shared" si="63"/>
        <v>40993.788541666661</v>
      </c>
      <c r="V828" s="17">
        <f t="shared" si="64"/>
        <v>40972.830208333333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tr">
        <f>VLOOKUP(G829,'Country Codes'!C:D,2,FALSE)</f>
        <v>United States</v>
      </c>
      <c r="I829" t="s">
        <v>8246</v>
      </c>
      <c r="J829" s="15">
        <v>1329248940</v>
      </c>
      <c r="K829" s="15">
        <v>1326972107</v>
      </c>
      <c r="L829" t="b">
        <v>0</v>
      </c>
      <c r="M829">
        <v>11</v>
      </c>
      <c r="N829" t="b">
        <v>1</v>
      </c>
      <c r="O829" t="s">
        <v>8276</v>
      </c>
      <c r="P829" s="5">
        <f t="shared" si="60"/>
        <v>1.0333333333333334</v>
      </c>
      <c r="Q829" s="5" t="str">
        <f t="shared" si="61"/>
        <v>Funded</v>
      </c>
      <c r="R829" s="7">
        <f t="shared" si="62"/>
        <v>28.181818181818183</v>
      </c>
      <c r="S829" t="s">
        <v>8324</v>
      </c>
      <c r="T829" t="s">
        <v>8325</v>
      </c>
      <c r="U829" s="17">
        <f t="shared" si="63"/>
        <v>40953.617361111108</v>
      </c>
      <c r="V829" s="17">
        <f t="shared" si="64"/>
        <v>40927.265127314815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tr">
        <f>VLOOKUP(G830,'Country Codes'!C:D,2,FALSE)</f>
        <v>United States</v>
      </c>
      <c r="I830" t="s">
        <v>8246</v>
      </c>
      <c r="J830" s="15">
        <v>1340641440</v>
      </c>
      <c r="K830" s="15">
        <v>1339549982</v>
      </c>
      <c r="L830" t="b">
        <v>0</v>
      </c>
      <c r="M830">
        <v>38</v>
      </c>
      <c r="N830" t="b">
        <v>1</v>
      </c>
      <c r="O830" t="s">
        <v>8276</v>
      </c>
      <c r="P830" s="5">
        <f t="shared" si="60"/>
        <v>1.07</v>
      </c>
      <c r="Q830" s="5" t="str">
        <f t="shared" si="61"/>
        <v>Funded</v>
      </c>
      <c r="R830" s="7">
        <f t="shared" si="62"/>
        <v>36.60526315789474</v>
      </c>
      <c r="S830" t="s">
        <v>8324</v>
      </c>
      <c r="T830" t="s">
        <v>8325</v>
      </c>
      <c r="U830" s="17">
        <f t="shared" si="63"/>
        <v>41085.474999999999</v>
      </c>
      <c r="V830" s="17">
        <f t="shared" si="64"/>
        <v>41072.84238425926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tr">
        <f>VLOOKUP(G831,'Country Codes'!C:D,2,FALSE)</f>
        <v>United Kingdom</v>
      </c>
      <c r="I831" t="s">
        <v>8247</v>
      </c>
      <c r="J831" s="15">
        <v>1468437240</v>
      </c>
      <c r="K831" s="15">
        <v>1463253240</v>
      </c>
      <c r="L831" t="b">
        <v>0</v>
      </c>
      <c r="M831">
        <v>16</v>
      </c>
      <c r="N831" t="b">
        <v>1</v>
      </c>
      <c r="O831" t="s">
        <v>8276</v>
      </c>
      <c r="P831" s="5">
        <f t="shared" si="60"/>
        <v>1.04</v>
      </c>
      <c r="Q831" s="5" t="str">
        <f t="shared" si="61"/>
        <v>Funded</v>
      </c>
      <c r="R831" s="7">
        <f t="shared" si="62"/>
        <v>32.5</v>
      </c>
      <c r="S831" t="s">
        <v>8324</v>
      </c>
      <c r="T831" t="s">
        <v>8325</v>
      </c>
      <c r="U831" s="17">
        <f t="shared" si="63"/>
        <v>42564.593055555553</v>
      </c>
      <c r="V831" s="17">
        <f t="shared" si="64"/>
        <v>42504.593055555553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tr">
        <f>VLOOKUP(G832,'Country Codes'!C:D,2,FALSE)</f>
        <v>United States</v>
      </c>
      <c r="I832" t="s">
        <v>8246</v>
      </c>
      <c r="J832" s="15">
        <v>1363952225</v>
      </c>
      <c r="K832" s="15">
        <v>1361363825</v>
      </c>
      <c r="L832" t="b">
        <v>0</v>
      </c>
      <c r="M832">
        <v>32</v>
      </c>
      <c r="N832" t="b">
        <v>1</v>
      </c>
      <c r="O832" t="s">
        <v>8276</v>
      </c>
      <c r="P832" s="5">
        <f t="shared" si="60"/>
        <v>1.0783333333333334</v>
      </c>
      <c r="Q832" s="5" t="str">
        <f t="shared" si="61"/>
        <v>Funded</v>
      </c>
      <c r="R832" s="7">
        <f t="shared" si="62"/>
        <v>60.65625</v>
      </c>
      <c r="S832" t="s">
        <v>8324</v>
      </c>
      <c r="T832" t="s">
        <v>8325</v>
      </c>
      <c r="U832" s="17">
        <f t="shared" si="63"/>
        <v>41355.27575231481</v>
      </c>
      <c r="V832" s="17">
        <f t="shared" si="64"/>
        <v>41325.317418981482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tr">
        <f>VLOOKUP(G833,'Country Codes'!C:D,2,FALSE)</f>
        <v>United States</v>
      </c>
      <c r="I833" t="s">
        <v>8246</v>
      </c>
      <c r="J833" s="15">
        <v>1335540694</v>
      </c>
      <c r="K833" s="15">
        <v>1332948694</v>
      </c>
      <c r="L833" t="b">
        <v>0</v>
      </c>
      <c r="M833">
        <v>20</v>
      </c>
      <c r="N833" t="b">
        <v>1</v>
      </c>
      <c r="O833" t="s">
        <v>8276</v>
      </c>
      <c r="P833" s="5">
        <f t="shared" si="60"/>
        <v>2.3333333333333335</v>
      </c>
      <c r="Q833" s="5" t="str">
        <f t="shared" si="61"/>
        <v>Funded</v>
      </c>
      <c r="R833" s="7">
        <f t="shared" si="62"/>
        <v>175</v>
      </c>
      <c r="S833" t="s">
        <v>8324</v>
      </c>
      <c r="T833" t="s">
        <v>8325</v>
      </c>
      <c r="U833" s="17">
        <f t="shared" si="63"/>
        <v>41026.438587962963</v>
      </c>
      <c r="V833" s="17">
        <f t="shared" si="64"/>
        <v>40996.438587962963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tr">
        <f>VLOOKUP(G834,'Country Codes'!C:D,2,FALSE)</f>
        <v>United States</v>
      </c>
      <c r="I834" t="s">
        <v>8246</v>
      </c>
      <c r="J834" s="15">
        <v>1327133580</v>
      </c>
      <c r="K834" s="15">
        <v>1321978335</v>
      </c>
      <c r="L834" t="b">
        <v>0</v>
      </c>
      <c r="M834">
        <v>154</v>
      </c>
      <c r="N834" t="b">
        <v>1</v>
      </c>
      <c r="O834" t="s">
        <v>8276</v>
      </c>
      <c r="P834" s="5">
        <f t="shared" si="60"/>
        <v>1.0060706666666666</v>
      </c>
      <c r="Q834" s="5" t="str">
        <f t="shared" si="61"/>
        <v>Funded</v>
      </c>
      <c r="R834" s="7">
        <f t="shared" si="62"/>
        <v>97.993896103896105</v>
      </c>
      <c r="S834" t="s">
        <v>8324</v>
      </c>
      <c r="T834" t="s">
        <v>8325</v>
      </c>
      <c r="U834" s="17">
        <f t="shared" si="63"/>
        <v>40929.134027777778</v>
      </c>
      <c r="V834" s="17">
        <f t="shared" si="64"/>
        <v>40869.466840277775</v>
      </c>
    </row>
    <row r="835" spans="1:22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tr">
        <f>VLOOKUP(G835,'Country Codes'!C:D,2,FALSE)</f>
        <v>United States</v>
      </c>
      <c r="I835" t="s">
        <v>8246</v>
      </c>
      <c r="J835" s="15">
        <v>1397941475</v>
      </c>
      <c r="K835" s="15">
        <v>1395349475</v>
      </c>
      <c r="L835" t="b">
        <v>0</v>
      </c>
      <c r="M835">
        <v>41</v>
      </c>
      <c r="N835" t="b">
        <v>1</v>
      </c>
      <c r="O835" t="s">
        <v>8276</v>
      </c>
      <c r="P835" s="5">
        <f t="shared" ref="P835:P898" si="65">(E835/D835)</f>
        <v>1.0166666666666666</v>
      </c>
      <c r="Q835" s="5" t="str">
        <f t="shared" ref="Q835:Q898" si="66">IF(P835&gt;=1,"Funded","Not Funded")</f>
        <v>Funded</v>
      </c>
      <c r="R835" s="7">
        <f t="shared" ref="R835:R898" si="67">(E835/M835)</f>
        <v>148.78048780487805</v>
      </c>
      <c r="S835" t="s">
        <v>8324</v>
      </c>
      <c r="T835" t="s">
        <v>8325</v>
      </c>
      <c r="U835" s="17">
        <f t="shared" ref="U835:U898" si="68">(((J835/60)/60)/24)+DATE(1970,1,1)+(-5/24)</f>
        <v>41748.669849537036</v>
      </c>
      <c r="V835" s="17">
        <f t="shared" ref="V835:V898" si="69">(((K835/60)/60)/24)+DATE(1970,1,1)+(-5/24)</f>
        <v>41718.669849537036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tr">
        <f>VLOOKUP(G836,'Country Codes'!C:D,2,FALSE)</f>
        <v>United States</v>
      </c>
      <c r="I836" t="s">
        <v>8246</v>
      </c>
      <c r="J836" s="15">
        <v>1372651140</v>
      </c>
      <c r="K836" s="15">
        <v>1369770292</v>
      </c>
      <c r="L836" t="b">
        <v>0</v>
      </c>
      <c r="M836">
        <v>75</v>
      </c>
      <c r="N836" t="b">
        <v>1</v>
      </c>
      <c r="O836" t="s">
        <v>8276</v>
      </c>
      <c r="P836" s="5">
        <f t="shared" si="65"/>
        <v>1.3101818181818181</v>
      </c>
      <c r="Q836" s="5" t="str">
        <f t="shared" si="66"/>
        <v>Funded</v>
      </c>
      <c r="R836" s="7">
        <f t="shared" si="67"/>
        <v>96.08</v>
      </c>
      <c r="S836" t="s">
        <v>8324</v>
      </c>
      <c r="T836" t="s">
        <v>8325</v>
      </c>
      <c r="U836" s="17">
        <f t="shared" si="68"/>
        <v>41455.957638888889</v>
      </c>
      <c r="V836" s="17">
        <f t="shared" si="69"/>
        <v>41422.614490740736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tr">
        <f>VLOOKUP(G837,'Country Codes'!C:D,2,FALSE)</f>
        <v>United States</v>
      </c>
      <c r="I837" t="s">
        <v>8246</v>
      </c>
      <c r="J837" s="15">
        <v>1337396400</v>
      </c>
      <c r="K837" s="15">
        <v>1333709958</v>
      </c>
      <c r="L837" t="b">
        <v>0</v>
      </c>
      <c r="M837">
        <v>40</v>
      </c>
      <c r="N837" t="b">
        <v>1</v>
      </c>
      <c r="O837" t="s">
        <v>8276</v>
      </c>
      <c r="P837" s="5">
        <f t="shared" si="65"/>
        <v>1.1725000000000001</v>
      </c>
      <c r="Q837" s="5" t="str">
        <f t="shared" si="66"/>
        <v>Funded</v>
      </c>
      <c r="R837" s="7">
        <f t="shared" si="67"/>
        <v>58.625</v>
      </c>
      <c r="S837" t="s">
        <v>8324</v>
      </c>
      <c r="T837" t="s">
        <v>8325</v>
      </c>
      <c r="U837" s="17">
        <f t="shared" si="68"/>
        <v>41047.916666666664</v>
      </c>
      <c r="V837" s="17">
        <f t="shared" si="69"/>
        <v>41005.249513888884</v>
      </c>
    </row>
    <row r="838" spans="1:22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tr">
        <f>VLOOKUP(G838,'Country Codes'!C:D,2,FALSE)</f>
        <v>United States</v>
      </c>
      <c r="I838" t="s">
        <v>8246</v>
      </c>
      <c r="J838" s="15">
        <v>1381108918</v>
      </c>
      <c r="K838" s="15">
        <v>1378516918</v>
      </c>
      <c r="L838" t="b">
        <v>0</v>
      </c>
      <c r="M838">
        <v>46</v>
      </c>
      <c r="N838" t="b">
        <v>1</v>
      </c>
      <c r="O838" t="s">
        <v>8276</v>
      </c>
      <c r="P838" s="5">
        <f t="shared" si="65"/>
        <v>1.009304</v>
      </c>
      <c r="Q838" s="5" t="str">
        <f t="shared" si="66"/>
        <v>Funded</v>
      </c>
      <c r="R838" s="7">
        <f t="shared" si="67"/>
        <v>109.70695652173914</v>
      </c>
      <c r="S838" t="s">
        <v>8324</v>
      </c>
      <c r="T838" t="s">
        <v>8325</v>
      </c>
      <c r="U838" s="17">
        <f t="shared" si="68"/>
        <v>41553.848587962959</v>
      </c>
      <c r="V838" s="17">
        <f t="shared" si="69"/>
        <v>41523.848587962959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tr">
        <f>VLOOKUP(G839,'Country Codes'!C:D,2,FALSE)</f>
        <v>United States</v>
      </c>
      <c r="I839" t="s">
        <v>8246</v>
      </c>
      <c r="J839" s="15">
        <v>1398988662</v>
      </c>
      <c r="K839" s="15">
        <v>1396396662</v>
      </c>
      <c r="L839" t="b">
        <v>0</v>
      </c>
      <c r="M839">
        <v>62</v>
      </c>
      <c r="N839" t="b">
        <v>1</v>
      </c>
      <c r="O839" t="s">
        <v>8276</v>
      </c>
      <c r="P839" s="5">
        <f t="shared" si="65"/>
        <v>1.218</v>
      </c>
      <c r="Q839" s="5" t="str">
        <f t="shared" si="66"/>
        <v>Funded</v>
      </c>
      <c r="R839" s="7">
        <f t="shared" si="67"/>
        <v>49.112903225806448</v>
      </c>
      <c r="S839" t="s">
        <v>8324</v>
      </c>
      <c r="T839" t="s">
        <v>8325</v>
      </c>
      <c r="U839" s="17">
        <f t="shared" si="68"/>
        <v>41760.79006944444</v>
      </c>
      <c r="V839" s="17">
        <f t="shared" si="69"/>
        <v>41730.79006944444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tr">
        <f>VLOOKUP(G840,'Country Codes'!C:D,2,FALSE)</f>
        <v>United States</v>
      </c>
      <c r="I840" t="s">
        <v>8246</v>
      </c>
      <c r="J840" s="15">
        <v>1326835985</v>
      </c>
      <c r="K840" s="15">
        <v>1324243985</v>
      </c>
      <c r="L840" t="b">
        <v>0</v>
      </c>
      <c r="M840">
        <v>61</v>
      </c>
      <c r="N840" t="b">
        <v>1</v>
      </c>
      <c r="O840" t="s">
        <v>8276</v>
      </c>
      <c r="P840" s="5">
        <f t="shared" si="65"/>
        <v>1.454</v>
      </c>
      <c r="Q840" s="5" t="str">
        <f t="shared" si="66"/>
        <v>Funded</v>
      </c>
      <c r="R840" s="7">
        <f t="shared" si="67"/>
        <v>47.672131147540981</v>
      </c>
      <c r="S840" t="s">
        <v>8324</v>
      </c>
      <c r="T840" t="s">
        <v>8325</v>
      </c>
      <c r="U840" s="17">
        <f t="shared" si="68"/>
        <v>40925.689641203702</v>
      </c>
      <c r="V840" s="17">
        <f t="shared" si="69"/>
        <v>40895.689641203702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tr">
        <f>VLOOKUP(G841,'Country Codes'!C:D,2,FALSE)</f>
        <v>United States</v>
      </c>
      <c r="I841" t="s">
        <v>8246</v>
      </c>
      <c r="J841" s="15">
        <v>1348337956</v>
      </c>
      <c r="K841" s="15">
        <v>1345745956</v>
      </c>
      <c r="L841" t="b">
        <v>0</v>
      </c>
      <c r="M841">
        <v>96</v>
      </c>
      <c r="N841" t="b">
        <v>1</v>
      </c>
      <c r="O841" t="s">
        <v>8276</v>
      </c>
      <c r="P841" s="5">
        <f t="shared" si="65"/>
        <v>1.166166</v>
      </c>
      <c r="Q841" s="5" t="str">
        <f t="shared" si="66"/>
        <v>Funded</v>
      </c>
      <c r="R841" s="7">
        <f t="shared" si="67"/>
        <v>60.737812499999997</v>
      </c>
      <c r="S841" t="s">
        <v>8324</v>
      </c>
      <c r="T841" t="s">
        <v>8325</v>
      </c>
      <c r="U841" s="17">
        <f t="shared" si="68"/>
        <v>41174.555046296293</v>
      </c>
      <c r="V841" s="17">
        <f t="shared" si="69"/>
        <v>41144.555046296293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tr">
        <f>VLOOKUP(G842,'Country Codes'!C:D,2,FALSE)</f>
        <v>United States</v>
      </c>
      <c r="I842" t="s">
        <v>8246</v>
      </c>
      <c r="J842" s="15">
        <v>1474694787</v>
      </c>
      <c r="K842" s="15">
        <v>1472102787</v>
      </c>
      <c r="L842" t="b">
        <v>0</v>
      </c>
      <c r="M842">
        <v>190</v>
      </c>
      <c r="N842" t="b">
        <v>1</v>
      </c>
      <c r="O842" t="s">
        <v>8277</v>
      </c>
      <c r="P842" s="5">
        <f t="shared" si="65"/>
        <v>1.2041660000000001</v>
      </c>
      <c r="Q842" s="5" t="str">
        <f t="shared" si="66"/>
        <v>Funded</v>
      </c>
      <c r="R842" s="7">
        <f t="shared" si="67"/>
        <v>63.37715789473684</v>
      </c>
      <c r="S842" t="s">
        <v>8324</v>
      </c>
      <c r="T842" t="s">
        <v>8326</v>
      </c>
      <c r="U842" s="17">
        <f t="shared" si="68"/>
        <v>42637.018368055556</v>
      </c>
      <c r="V842" s="17">
        <f t="shared" si="69"/>
        <v>42607.018368055556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tr">
        <f>VLOOKUP(G843,'Country Codes'!C:D,2,FALSE)</f>
        <v>United States</v>
      </c>
      <c r="I843" t="s">
        <v>8246</v>
      </c>
      <c r="J843" s="15">
        <v>1415653663</v>
      </c>
      <c r="K843" s="15">
        <v>1413058063</v>
      </c>
      <c r="L843" t="b">
        <v>1</v>
      </c>
      <c r="M843">
        <v>94</v>
      </c>
      <c r="N843" t="b">
        <v>1</v>
      </c>
      <c r="O843" t="s">
        <v>8277</v>
      </c>
      <c r="P843" s="5">
        <f t="shared" si="65"/>
        <v>1.0132000000000001</v>
      </c>
      <c r="Q843" s="5" t="str">
        <f t="shared" si="66"/>
        <v>Funded</v>
      </c>
      <c r="R843" s="7">
        <f t="shared" si="67"/>
        <v>53.893617021276597</v>
      </c>
      <c r="S843" t="s">
        <v>8324</v>
      </c>
      <c r="T843" t="s">
        <v>8326</v>
      </c>
      <c r="U843" s="17">
        <f t="shared" si="68"/>
        <v>41953.672025462954</v>
      </c>
      <c r="V843" s="17">
        <f t="shared" si="69"/>
        <v>41923.63035879629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tr">
        <f>VLOOKUP(G844,'Country Codes'!C:D,2,FALSE)</f>
        <v>Canada</v>
      </c>
      <c r="I844" t="s">
        <v>8251</v>
      </c>
      <c r="J844" s="15">
        <v>1381723140</v>
      </c>
      <c r="K844" s="15">
        <v>1378735983</v>
      </c>
      <c r="L844" t="b">
        <v>1</v>
      </c>
      <c r="M844">
        <v>39</v>
      </c>
      <c r="N844" t="b">
        <v>1</v>
      </c>
      <c r="O844" t="s">
        <v>8277</v>
      </c>
      <c r="P844" s="5">
        <f t="shared" si="65"/>
        <v>1.0431999999999999</v>
      </c>
      <c r="Q844" s="5" t="str">
        <f t="shared" si="66"/>
        <v>Funded</v>
      </c>
      <c r="R844" s="7">
        <f t="shared" si="67"/>
        <v>66.871794871794876</v>
      </c>
      <c r="S844" t="s">
        <v>8324</v>
      </c>
      <c r="T844" t="s">
        <v>8326</v>
      </c>
      <c r="U844" s="17">
        <f t="shared" si="68"/>
        <v>41560.957638888889</v>
      </c>
      <c r="V844" s="17">
        <f t="shared" si="69"/>
        <v>41526.384062500001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tr">
        <f>VLOOKUP(G845,'Country Codes'!C:D,2,FALSE)</f>
        <v>United States</v>
      </c>
      <c r="I845" t="s">
        <v>8246</v>
      </c>
      <c r="J845" s="15">
        <v>1481184000</v>
      </c>
      <c r="K845" s="15">
        <v>1479708680</v>
      </c>
      <c r="L845" t="b">
        <v>0</v>
      </c>
      <c r="M845">
        <v>127</v>
      </c>
      <c r="N845" t="b">
        <v>1</v>
      </c>
      <c r="O845" t="s">
        <v>8277</v>
      </c>
      <c r="P845" s="5">
        <f t="shared" si="65"/>
        <v>2.6713333333333331</v>
      </c>
      <c r="Q845" s="5" t="str">
        <f t="shared" si="66"/>
        <v>Funded</v>
      </c>
      <c r="R845" s="7">
        <f t="shared" si="67"/>
        <v>63.102362204724407</v>
      </c>
      <c r="S845" t="s">
        <v>8324</v>
      </c>
      <c r="T845" t="s">
        <v>8326</v>
      </c>
      <c r="U845" s="17">
        <f t="shared" si="68"/>
        <v>42712.124999999993</v>
      </c>
      <c r="V845" s="17">
        <f t="shared" si="69"/>
        <v>42695.049537037034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tr">
        <f>VLOOKUP(G846,'Country Codes'!C:D,2,FALSE)</f>
        <v>United States</v>
      </c>
      <c r="I846" t="s">
        <v>8246</v>
      </c>
      <c r="J846" s="15">
        <v>1414817940</v>
      </c>
      <c r="K846" s="15">
        <v>1411489552</v>
      </c>
      <c r="L846" t="b">
        <v>1</v>
      </c>
      <c r="M846">
        <v>159</v>
      </c>
      <c r="N846" t="b">
        <v>1</v>
      </c>
      <c r="O846" t="s">
        <v>8277</v>
      </c>
      <c r="P846" s="5">
        <f t="shared" si="65"/>
        <v>1.9413333333333334</v>
      </c>
      <c r="Q846" s="5" t="str">
        <f t="shared" si="66"/>
        <v>Funded</v>
      </c>
      <c r="R846" s="7">
        <f t="shared" si="67"/>
        <v>36.628930817610062</v>
      </c>
      <c r="S846" t="s">
        <v>8324</v>
      </c>
      <c r="T846" t="s">
        <v>8326</v>
      </c>
      <c r="U846" s="17">
        <f t="shared" si="68"/>
        <v>41943.999305555553</v>
      </c>
      <c r="V846" s="17">
        <f t="shared" si="69"/>
        <v>41905.476296296292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tr">
        <f>VLOOKUP(G847,'Country Codes'!C:D,2,FALSE)</f>
        <v>United States</v>
      </c>
      <c r="I847" t="s">
        <v>8246</v>
      </c>
      <c r="J847" s="15">
        <v>1473047940</v>
      </c>
      <c r="K847" s="15">
        <v>1469595396</v>
      </c>
      <c r="L847" t="b">
        <v>0</v>
      </c>
      <c r="M847">
        <v>177</v>
      </c>
      <c r="N847" t="b">
        <v>1</v>
      </c>
      <c r="O847" t="s">
        <v>8277</v>
      </c>
      <c r="P847" s="5">
        <f t="shared" si="65"/>
        <v>1.203802</v>
      </c>
      <c r="Q847" s="5" t="str">
        <f t="shared" si="66"/>
        <v>Funded</v>
      </c>
      <c r="R847" s="7">
        <f t="shared" si="67"/>
        <v>34.005706214689269</v>
      </c>
      <c r="S847" t="s">
        <v>8324</v>
      </c>
      <c r="T847" t="s">
        <v>8326</v>
      </c>
      <c r="U847" s="17">
        <f t="shared" si="68"/>
        <v>42617.957638888889</v>
      </c>
      <c r="V847" s="17">
        <f t="shared" si="69"/>
        <v>42577.997638888883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tr">
        <f>VLOOKUP(G848,'Country Codes'!C:D,2,FALSE)</f>
        <v>United Kingdom</v>
      </c>
      <c r="I848" t="s">
        <v>8247</v>
      </c>
      <c r="J848" s="15">
        <v>1394460000</v>
      </c>
      <c r="K848" s="15">
        <v>1393233855</v>
      </c>
      <c r="L848" t="b">
        <v>0</v>
      </c>
      <c r="M848">
        <v>47</v>
      </c>
      <c r="N848" t="b">
        <v>1</v>
      </c>
      <c r="O848" t="s">
        <v>8277</v>
      </c>
      <c r="P848" s="5">
        <f t="shared" si="65"/>
        <v>1.2200090909090908</v>
      </c>
      <c r="Q848" s="5" t="str">
        <f t="shared" si="66"/>
        <v>Funded</v>
      </c>
      <c r="R848" s="7">
        <f t="shared" si="67"/>
        <v>28.553404255319148</v>
      </c>
      <c r="S848" t="s">
        <v>8324</v>
      </c>
      <c r="T848" t="s">
        <v>8326</v>
      </c>
      <c r="U848" s="17">
        <f t="shared" si="68"/>
        <v>41708.375</v>
      </c>
      <c r="V848" s="17">
        <f t="shared" si="69"/>
        <v>41694.183506944442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tr">
        <f>VLOOKUP(G849,'Country Codes'!C:D,2,FALSE)</f>
        <v>United States</v>
      </c>
      <c r="I849" t="s">
        <v>8246</v>
      </c>
      <c r="J849" s="15">
        <v>1436555376</v>
      </c>
      <c r="K849" s="15">
        <v>1433963376</v>
      </c>
      <c r="L849" t="b">
        <v>0</v>
      </c>
      <c r="M849">
        <v>1</v>
      </c>
      <c r="N849" t="b">
        <v>1</v>
      </c>
      <c r="O849" t="s">
        <v>8277</v>
      </c>
      <c r="P849" s="5">
        <f t="shared" si="65"/>
        <v>1</v>
      </c>
      <c r="Q849" s="5" t="str">
        <f t="shared" si="66"/>
        <v>Funded</v>
      </c>
      <c r="R849" s="7">
        <f t="shared" si="67"/>
        <v>10</v>
      </c>
      <c r="S849" t="s">
        <v>8324</v>
      </c>
      <c r="T849" t="s">
        <v>8326</v>
      </c>
      <c r="U849" s="17">
        <f t="shared" si="68"/>
        <v>42195.590000000004</v>
      </c>
      <c r="V849" s="17">
        <f t="shared" si="69"/>
        <v>42165.590000000004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tr">
        <f>VLOOKUP(G850,'Country Codes'!C:D,2,FALSE)</f>
        <v>United States</v>
      </c>
      <c r="I850" t="s">
        <v>8246</v>
      </c>
      <c r="J850" s="15">
        <v>1429038033</v>
      </c>
      <c r="K850" s="15">
        <v>1426446033</v>
      </c>
      <c r="L850" t="b">
        <v>0</v>
      </c>
      <c r="M850">
        <v>16</v>
      </c>
      <c r="N850" t="b">
        <v>1</v>
      </c>
      <c r="O850" t="s">
        <v>8277</v>
      </c>
      <c r="P850" s="5">
        <f t="shared" si="65"/>
        <v>1</v>
      </c>
      <c r="Q850" s="5" t="str">
        <f t="shared" si="66"/>
        <v>Funded</v>
      </c>
      <c r="R850" s="7">
        <f t="shared" si="67"/>
        <v>18.75</v>
      </c>
      <c r="S850" t="s">
        <v>8324</v>
      </c>
      <c r="T850" t="s">
        <v>8326</v>
      </c>
      <c r="U850" s="17">
        <f t="shared" si="68"/>
        <v>42108.583715277775</v>
      </c>
      <c r="V850" s="17">
        <f t="shared" si="69"/>
        <v>42078.583715277775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tr">
        <f>VLOOKUP(G851,'Country Codes'!C:D,2,FALSE)</f>
        <v>United States</v>
      </c>
      <c r="I851" t="s">
        <v>8246</v>
      </c>
      <c r="J851" s="15">
        <v>1426473264</v>
      </c>
      <c r="K851" s="15">
        <v>1424057664</v>
      </c>
      <c r="L851" t="b">
        <v>0</v>
      </c>
      <c r="M851">
        <v>115</v>
      </c>
      <c r="N851" t="b">
        <v>1</v>
      </c>
      <c r="O851" t="s">
        <v>8277</v>
      </c>
      <c r="P851" s="5">
        <f t="shared" si="65"/>
        <v>1.1990000000000001</v>
      </c>
      <c r="Q851" s="5" t="str">
        <f t="shared" si="66"/>
        <v>Funded</v>
      </c>
      <c r="R851" s="7">
        <f t="shared" si="67"/>
        <v>41.704347826086959</v>
      </c>
      <c r="S851" t="s">
        <v>8324</v>
      </c>
      <c r="T851" t="s">
        <v>8326</v>
      </c>
      <c r="U851" s="17">
        <f t="shared" si="68"/>
        <v>42078.898888888885</v>
      </c>
      <c r="V851" s="17">
        <f t="shared" si="69"/>
        <v>42050.94055555555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tr">
        <f>VLOOKUP(G852,'Country Codes'!C:D,2,FALSE)</f>
        <v>United States</v>
      </c>
      <c r="I852" t="s">
        <v>8246</v>
      </c>
      <c r="J852" s="15">
        <v>1461560340</v>
      </c>
      <c r="K852" s="15">
        <v>1458762717</v>
      </c>
      <c r="L852" t="b">
        <v>0</v>
      </c>
      <c r="M852">
        <v>133</v>
      </c>
      <c r="N852" t="b">
        <v>1</v>
      </c>
      <c r="O852" t="s">
        <v>8277</v>
      </c>
      <c r="P852" s="5">
        <f t="shared" si="65"/>
        <v>1.55175</v>
      </c>
      <c r="Q852" s="5" t="str">
        <f t="shared" si="66"/>
        <v>Funded</v>
      </c>
      <c r="R852" s="7">
        <f t="shared" si="67"/>
        <v>46.669172932330824</v>
      </c>
      <c r="S852" t="s">
        <v>8324</v>
      </c>
      <c r="T852" t="s">
        <v>8326</v>
      </c>
      <c r="U852" s="17">
        <f t="shared" si="68"/>
        <v>42484.999305555553</v>
      </c>
      <c r="V852" s="17">
        <f t="shared" si="69"/>
        <v>42452.619409722225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tr">
        <f>VLOOKUP(G853,'Country Codes'!C:D,2,FALSE)</f>
        <v>France</v>
      </c>
      <c r="I853" t="s">
        <v>8249</v>
      </c>
      <c r="J853" s="15">
        <v>1469994300</v>
      </c>
      <c r="K853" s="15">
        <v>1464815253</v>
      </c>
      <c r="L853" t="b">
        <v>0</v>
      </c>
      <c r="M853">
        <v>70</v>
      </c>
      <c r="N853" t="b">
        <v>1</v>
      </c>
      <c r="O853" t="s">
        <v>8277</v>
      </c>
      <c r="P853" s="5">
        <f t="shared" si="65"/>
        <v>1.3045</v>
      </c>
      <c r="Q853" s="5" t="str">
        <f t="shared" si="66"/>
        <v>Funded</v>
      </c>
      <c r="R853" s="7">
        <f t="shared" si="67"/>
        <v>37.271428571428572</v>
      </c>
      <c r="S853" t="s">
        <v>8324</v>
      </c>
      <c r="T853" t="s">
        <v>8326</v>
      </c>
      <c r="U853" s="17">
        <f t="shared" si="68"/>
        <v>42582.614583333336</v>
      </c>
      <c r="V853" s="17">
        <f t="shared" si="69"/>
        <v>42522.671909722216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tr">
        <f>VLOOKUP(G854,'Country Codes'!C:D,2,FALSE)</f>
        <v>United States</v>
      </c>
      <c r="I854" t="s">
        <v>8246</v>
      </c>
      <c r="J854" s="15">
        <v>1477342800</v>
      </c>
      <c r="K854" s="15">
        <v>1476386395</v>
      </c>
      <c r="L854" t="b">
        <v>0</v>
      </c>
      <c r="M854">
        <v>62</v>
      </c>
      <c r="N854" t="b">
        <v>1</v>
      </c>
      <c r="O854" t="s">
        <v>8277</v>
      </c>
      <c r="P854" s="5">
        <f t="shared" si="65"/>
        <v>1.0497142857142858</v>
      </c>
      <c r="Q854" s="5" t="str">
        <f t="shared" si="66"/>
        <v>Funded</v>
      </c>
      <c r="R854" s="7">
        <f t="shared" si="67"/>
        <v>59.258064516129032</v>
      </c>
      <c r="S854" t="s">
        <v>8324</v>
      </c>
      <c r="T854" t="s">
        <v>8326</v>
      </c>
      <c r="U854" s="17">
        <f t="shared" si="68"/>
        <v>42667.666666666664</v>
      </c>
      <c r="V854" s="17">
        <f t="shared" si="69"/>
        <v>42656.59716435185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tr">
        <f>VLOOKUP(G855,'Country Codes'!C:D,2,FALSE)</f>
        <v>United States</v>
      </c>
      <c r="I855" t="s">
        <v>8246</v>
      </c>
      <c r="J855" s="15">
        <v>1424116709</v>
      </c>
      <c r="K855" s="15">
        <v>1421524709</v>
      </c>
      <c r="L855" t="b">
        <v>0</v>
      </c>
      <c r="M855">
        <v>10</v>
      </c>
      <c r="N855" t="b">
        <v>1</v>
      </c>
      <c r="O855" t="s">
        <v>8277</v>
      </c>
      <c r="P855" s="5">
        <f t="shared" si="65"/>
        <v>1</v>
      </c>
      <c r="Q855" s="5" t="str">
        <f t="shared" si="66"/>
        <v>Funded</v>
      </c>
      <c r="R855" s="7">
        <f t="shared" si="67"/>
        <v>30</v>
      </c>
      <c r="S855" t="s">
        <v>8324</v>
      </c>
      <c r="T855" t="s">
        <v>8326</v>
      </c>
      <c r="U855" s="17">
        <f t="shared" si="68"/>
        <v>42051.62394675926</v>
      </c>
      <c r="V855" s="17">
        <f t="shared" si="69"/>
        <v>42021.62394675926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tr">
        <f>VLOOKUP(G856,'Country Codes'!C:D,2,FALSE)</f>
        <v>United States</v>
      </c>
      <c r="I856" t="s">
        <v>8246</v>
      </c>
      <c r="J856" s="15">
        <v>1482901546</v>
      </c>
      <c r="K856" s="15">
        <v>1480309546</v>
      </c>
      <c r="L856" t="b">
        <v>0</v>
      </c>
      <c r="M856">
        <v>499</v>
      </c>
      <c r="N856" t="b">
        <v>1</v>
      </c>
      <c r="O856" t="s">
        <v>8277</v>
      </c>
      <c r="P856" s="5">
        <f t="shared" si="65"/>
        <v>1.1822050359712231</v>
      </c>
      <c r="Q856" s="5" t="str">
        <f t="shared" si="66"/>
        <v>Funded</v>
      </c>
      <c r="R856" s="7">
        <f t="shared" si="67"/>
        <v>65.8623246492986</v>
      </c>
      <c r="S856" t="s">
        <v>8324</v>
      </c>
      <c r="T856" t="s">
        <v>8326</v>
      </c>
      <c r="U856" s="17">
        <f t="shared" si="68"/>
        <v>42732.004004629627</v>
      </c>
      <c r="V856" s="17">
        <f t="shared" si="69"/>
        <v>42702.004004629627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tr">
        <f>VLOOKUP(G857,'Country Codes'!C:D,2,FALSE)</f>
        <v>United States</v>
      </c>
      <c r="I857" t="s">
        <v>8246</v>
      </c>
      <c r="J857" s="15">
        <v>1469329217</v>
      </c>
      <c r="K857" s="15">
        <v>1466737217</v>
      </c>
      <c r="L857" t="b">
        <v>0</v>
      </c>
      <c r="M857">
        <v>47</v>
      </c>
      <c r="N857" t="b">
        <v>1</v>
      </c>
      <c r="O857" t="s">
        <v>8277</v>
      </c>
      <c r="P857" s="5">
        <f t="shared" si="65"/>
        <v>1.0344827586206897</v>
      </c>
      <c r="Q857" s="5" t="str">
        <f t="shared" si="66"/>
        <v>Funded</v>
      </c>
      <c r="R857" s="7">
        <f t="shared" si="67"/>
        <v>31.914893617021278</v>
      </c>
      <c r="S857" t="s">
        <v>8324</v>
      </c>
      <c r="T857" t="s">
        <v>8326</v>
      </c>
      <c r="U857" s="17">
        <f t="shared" si="68"/>
        <v>42574.916863425926</v>
      </c>
      <c r="V857" s="17">
        <f t="shared" si="69"/>
        <v>42544.916863425926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tr">
        <f>VLOOKUP(G858,'Country Codes'!C:D,2,FALSE)</f>
        <v>Germany</v>
      </c>
      <c r="I858" t="s">
        <v>8249</v>
      </c>
      <c r="J858" s="15">
        <v>1477422000</v>
      </c>
      <c r="K858" s="15">
        <v>1472282956</v>
      </c>
      <c r="L858" t="b">
        <v>0</v>
      </c>
      <c r="M858">
        <v>28</v>
      </c>
      <c r="N858" t="b">
        <v>1</v>
      </c>
      <c r="O858" t="s">
        <v>8277</v>
      </c>
      <c r="P858" s="5">
        <f t="shared" si="65"/>
        <v>2.1800000000000002</v>
      </c>
      <c r="Q858" s="5" t="str">
        <f t="shared" si="66"/>
        <v>Funded</v>
      </c>
      <c r="R858" s="7">
        <f t="shared" si="67"/>
        <v>19.464285714285715</v>
      </c>
      <c r="S858" t="s">
        <v>8324</v>
      </c>
      <c r="T858" t="s">
        <v>8326</v>
      </c>
      <c r="U858" s="17">
        <f t="shared" si="68"/>
        <v>42668.583333333336</v>
      </c>
      <c r="V858" s="17">
        <f t="shared" si="69"/>
        <v>42609.103657407402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tr">
        <f>VLOOKUP(G859,'Country Codes'!C:D,2,FALSE)</f>
        <v>Spain</v>
      </c>
      <c r="I859" t="s">
        <v>8249</v>
      </c>
      <c r="J859" s="15">
        <v>1448463431</v>
      </c>
      <c r="K859" s="15">
        <v>1444831031</v>
      </c>
      <c r="L859" t="b">
        <v>0</v>
      </c>
      <c r="M859">
        <v>24</v>
      </c>
      <c r="N859" t="b">
        <v>1</v>
      </c>
      <c r="O859" t="s">
        <v>8277</v>
      </c>
      <c r="P859" s="5">
        <f t="shared" si="65"/>
        <v>1</v>
      </c>
      <c r="Q859" s="5" t="str">
        <f t="shared" si="66"/>
        <v>Funded</v>
      </c>
      <c r="R859" s="7">
        <f t="shared" si="67"/>
        <v>50</v>
      </c>
      <c r="S859" t="s">
        <v>8324</v>
      </c>
      <c r="T859" t="s">
        <v>8326</v>
      </c>
      <c r="U859" s="17">
        <f t="shared" si="68"/>
        <v>42333.414710648147</v>
      </c>
      <c r="V859" s="17">
        <f t="shared" si="69"/>
        <v>42291.373043981475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tr">
        <f>VLOOKUP(G860,'Country Codes'!C:D,2,FALSE)</f>
        <v>United Kingdom</v>
      </c>
      <c r="I860" t="s">
        <v>8247</v>
      </c>
      <c r="J860" s="15">
        <v>1429138740</v>
      </c>
      <c r="K860" s="15">
        <v>1426528418</v>
      </c>
      <c r="L860" t="b">
        <v>0</v>
      </c>
      <c r="M860">
        <v>76</v>
      </c>
      <c r="N860" t="b">
        <v>1</v>
      </c>
      <c r="O860" t="s">
        <v>8277</v>
      </c>
      <c r="P860" s="5">
        <f t="shared" si="65"/>
        <v>1.4400583333333332</v>
      </c>
      <c r="Q860" s="5" t="str">
        <f t="shared" si="66"/>
        <v>Funded</v>
      </c>
      <c r="R860" s="7">
        <f t="shared" si="67"/>
        <v>22.737763157894737</v>
      </c>
      <c r="S860" t="s">
        <v>8324</v>
      </c>
      <c r="T860" t="s">
        <v>8326</v>
      </c>
      <c r="U860" s="17">
        <f t="shared" si="68"/>
        <v>42109.749305555553</v>
      </c>
      <c r="V860" s="17">
        <f t="shared" si="69"/>
        <v>42079.537245370368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tr">
        <f>VLOOKUP(G861,'Country Codes'!C:D,2,FALSE)</f>
        <v>United States</v>
      </c>
      <c r="I861" t="s">
        <v>8246</v>
      </c>
      <c r="J861" s="15">
        <v>1433376000</v>
      </c>
      <c r="K861" s="15">
        <v>1430768468</v>
      </c>
      <c r="L861" t="b">
        <v>0</v>
      </c>
      <c r="M861">
        <v>98</v>
      </c>
      <c r="N861" t="b">
        <v>1</v>
      </c>
      <c r="O861" t="s">
        <v>8277</v>
      </c>
      <c r="P861" s="5">
        <f t="shared" si="65"/>
        <v>1.0467500000000001</v>
      </c>
      <c r="Q861" s="5" t="str">
        <f t="shared" si="66"/>
        <v>Funded</v>
      </c>
      <c r="R861" s="7">
        <f t="shared" si="67"/>
        <v>42.724489795918366</v>
      </c>
      <c r="S861" t="s">
        <v>8324</v>
      </c>
      <c r="T861" t="s">
        <v>8326</v>
      </c>
      <c r="U861" s="17">
        <f t="shared" si="68"/>
        <v>42158.791666666664</v>
      </c>
      <c r="V861" s="17">
        <f t="shared" si="69"/>
        <v>42128.611898148149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tr">
        <f>VLOOKUP(G862,'Country Codes'!C:D,2,FALSE)</f>
        <v>United States</v>
      </c>
      <c r="I862" t="s">
        <v>8246</v>
      </c>
      <c r="J862" s="15">
        <v>1385123713</v>
      </c>
      <c r="K862" s="15">
        <v>1382528113</v>
      </c>
      <c r="L862" t="b">
        <v>0</v>
      </c>
      <c r="M862">
        <v>48</v>
      </c>
      <c r="N862" t="b">
        <v>0</v>
      </c>
      <c r="O862" t="s">
        <v>8278</v>
      </c>
      <c r="P862" s="5">
        <f t="shared" si="65"/>
        <v>0.18142857142857144</v>
      </c>
      <c r="Q862" s="5" t="str">
        <f t="shared" si="66"/>
        <v>Not Funded</v>
      </c>
      <c r="R862" s="7">
        <f t="shared" si="67"/>
        <v>52.916666666666664</v>
      </c>
      <c r="S862" t="s">
        <v>8324</v>
      </c>
      <c r="T862" t="s">
        <v>8327</v>
      </c>
      <c r="U862" s="17">
        <f t="shared" si="68"/>
        <v>41600.316122685181</v>
      </c>
      <c r="V862" s="17">
        <f t="shared" si="69"/>
        <v>41570.274456018517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tr">
        <f>VLOOKUP(G863,'Country Codes'!C:D,2,FALSE)</f>
        <v>United States</v>
      </c>
      <c r="I863" t="s">
        <v>8246</v>
      </c>
      <c r="J863" s="15">
        <v>1474067404</v>
      </c>
      <c r="K863" s="15">
        <v>1471475404</v>
      </c>
      <c r="L863" t="b">
        <v>0</v>
      </c>
      <c r="M863">
        <v>2</v>
      </c>
      <c r="N863" t="b">
        <v>0</v>
      </c>
      <c r="O863" t="s">
        <v>8278</v>
      </c>
      <c r="P863" s="5">
        <f t="shared" si="65"/>
        <v>2.2444444444444444E-2</v>
      </c>
      <c r="Q863" s="5" t="str">
        <f t="shared" si="66"/>
        <v>Not Funded</v>
      </c>
      <c r="R863" s="7">
        <f t="shared" si="67"/>
        <v>50.5</v>
      </c>
      <c r="S863" t="s">
        <v>8324</v>
      </c>
      <c r="T863" t="s">
        <v>8327</v>
      </c>
      <c r="U863" s="17">
        <f t="shared" si="68"/>
        <v>42629.756990740738</v>
      </c>
      <c r="V863" s="17">
        <f t="shared" si="69"/>
        <v>42599.756990740738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tr">
        <f>VLOOKUP(G864,'Country Codes'!C:D,2,FALSE)</f>
        <v>United Kingdom</v>
      </c>
      <c r="I864" t="s">
        <v>8247</v>
      </c>
      <c r="J864" s="15">
        <v>1384179548</v>
      </c>
      <c r="K864" s="15">
        <v>1381583948</v>
      </c>
      <c r="L864" t="b">
        <v>0</v>
      </c>
      <c r="M864">
        <v>4</v>
      </c>
      <c r="N864" t="b">
        <v>0</v>
      </c>
      <c r="O864" t="s">
        <v>8278</v>
      </c>
      <c r="P864" s="5">
        <f t="shared" si="65"/>
        <v>3.3999999999999998E-3</v>
      </c>
      <c r="Q864" s="5" t="str">
        <f t="shared" si="66"/>
        <v>Not Funded</v>
      </c>
      <c r="R864" s="7">
        <f t="shared" si="67"/>
        <v>42.5</v>
      </c>
      <c r="S864" t="s">
        <v>8324</v>
      </c>
      <c r="T864" t="s">
        <v>8327</v>
      </c>
      <c r="U864" s="17">
        <f t="shared" si="68"/>
        <v>41589.388287037036</v>
      </c>
      <c r="V864" s="17">
        <f t="shared" si="69"/>
        <v>41559.346620370365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tr">
        <f>VLOOKUP(G865,'Country Codes'!C:D,2,FALSE)</f>
        <v>United States</v>
      </c>
      <c r="I865" t="s">
        <v>8246</v>
      </c>
      <c r="J865" s="15">
        <v>1329014966</v>
      </c>
      <c r="K865" s="15">
        <v>1326422966</v>
      </c>
      <c r="L865" t="b">
        <v>0</v>
      </c>
      <c r="M865">
        <v>5</v>
      </c>
      <c r="N865" t="b">
        <v>0</v>
      </c>
      <c r="O865" t="s">
        <v>8278</v>
      </c>
      <c r="P865" s="5">
        <f t="shared" si="65"/>
        <v>4.4999999999999998E-2</v>
      </c>
      <c r="Q865" s="5" t="str">
        <f t="shared" si="66"/>
        <v>Not Funded</v>
      </c>
      <c r="R865" s="7">
        <f t="shared" si="67"/>
        <v>18</v>
      </c>
      <c r="S865" t="s">
        <v>8324</v>
      </c>
      <c r="T865" t="s">
        <v>8327</v>
      </c>
      <c r="U865" s="17">
        <f t="shared" si="68"/>
        <v>40950.909328703703</v>
      </c>
      <c r="V865" s="17">
        <f t="shared" si="69"/>
        <v>40920.909328703703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tr">
        <f>VLOOKUP(G866,'Country Codes'!C:D,2,FALSE)</f>
        <v>United States</v>
      </c>
      <c r="I866" t="s">
        <v>8246</v>
      </c>
      <c r="J866" s="15">
        <v>1381917540</v>
      </c>
      <c r="K866" s="15">
        <v>1379990038</v>
      </c>
      <c r="L866" t="b">
        <v>0</v>
      </c>
      <c r="M866">
        <v>79</v>
      </c>
      <c r="N866" t="b">
        <v>0</v>
      </c>
      <c r="O866" t="s">
        <v>8278</v>
      </c>
      <c r="P866" s="5">
        <f t="shared" si="65"/>
        <v>0.41538461538461541</v>
      </c>
      <c r="Q866" s="5" t="str">
        <f t="shared" si="66"/>
        <v>Not Funded</v>
      </c>
      <c r="R866" s="7">
        <f t="shared" si="67"/>
        <v>34.177215189873415</v>
      </c>
      <c r="S866" t="s">
        <v>8324</v>
      </c>
      <c r="T866" t="s">
        <v>8327</v>
      </c>
      <c r="U866" s="17">
        <f t="shared" si="68"/>
        <v>41563.207638888889</v>
      </c>
      <c r="V866" s="17">
        <f t="shared" si="69"/>
        <v>41540.898587962962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tr">
        <f>VLOOKUP(G867,'Country Codes'!C:D,2,FALSE)</f>
        <v>United States</v>
      </c>
      <c r="I867" t="s">
        <v>8246</v>
      </c>
      <c r="J867" s="15">
        <v>1358361197</v>
      </c>
      <c r="K867" s="15">
        <v>1353177197</v>
      </c>
      <c r="L867" t="b">
        <v>0</v>
      </c>
      <c r="M867">
        <v>2</v>
      </c>
      <c r="N867" t="b">
        <v>0</v>
      </c>
      <c r="O867" t="s">
        <v>8278</v>
      </c>
      <c r="P867" s="5">
        <f t="shared" si="65"/>
        <v>2.0454545454545454E-2</v>
      </c>
      <c r="Q867" s="5" t="str">
        <f t="shared" si="66"/>
        <v>Not Funded</v>
      </c>
      <c r="R867" s="7">
        <f t="shared" si="67"/>
        <v>22.5</v>
      </c>
      <c r="S867" t="s">
        <v>8324</v>
      </c>
      <c r="T867" t="s">
        <v>8327</v>
      </c>
      <c r="U867" s="17">
        <f t="shared" si="68"/>
        <v>41290.564780092594</v>
      </c>
      <c r="V867" s="17">
        <f t="shared" si="69"/>
        <v>41230.564780092594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tr">
        <f>VLOOKUP(G868,'Country Codes'!C:D,2,FALSE)</f>
        <v>United States</v>
      </c>
      <c r="I868" t="s">
        <v>8246</v>
      </c>
      <c r="J868" s="15">
        <v>1425136200</v>
      </c>
      <c r="K868" s="15">
        <v>1421853518</v>
      </c>
      <c r="L868" t="b">
        <v>0</v>
      </c>
      <c r="M868">
        <v>11</v>
      </c>
      <c r="N868" t="b">
        <v>0</v>
      </c>
      <c r="O868" t="s">
        <v>8278</v>
      </c>
      <c r="P868" s="5">
        <f t="shared" si="65"/>
        <v>0.18285714285714286</v>
      </c>
      <c r="Q868" s="5" t="str">
        <f t="shared" si="66"/>
        <v>Not Funded</v>
      </c>
      <c r="R868" s="7">
        <f t="shared" si="67"/>
        <v>58.18181818181818</v>
      </c>
      <c r="S868" t="s">
        <v>8324</v>
      </c>
      <c r="T868" t="s">
        <v>8327</v>
      </c>
      <c r="U868" s="17">
        <f t="shared" si="68"/>
        <v>42063.423611111109</v>
      </c>
      <c r="V868" s="17">
        <f t="shared" si="69"/>
        <v>42025.429606481477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tr">
        <f>VLOOKUP(G869,'Country Codes'!C:D,2,FALSE)</f>
        <v>United States</v>
      </c>
      <c r="I869" t="s">
        <v>8246</v>
      </c>
      <c r="J869" s="15">
        <v>1259643540</v>
      </c>
      <c r="K869" s="15">
        <v>1254450706</v>
      </c>
      <c r="L869" t="b">
        <v>0</v>
      </c>
      <c r="M869">
        <v>11</v>
      </c>
      <c r="N869" t="b">
        <v>0</v>
      </c>
      <c r="O869" t="s">
        <v>8278</v>
      </c>
      <c r="P869" s="5">
        <f t="shared" si="65"/>
        <v>0.2402</v>
      </c>
      <c r="Q869" s="5" t="str">
        <f t="shared" si="66"/>
        <v>Not Funded</v>
      </c>
      <c r="R869" s="7">
        <f t="shared" si="67"/>
        <v>109.18181818181819</v>
      </c>
      <c r="S869" t="s">
        <v>8324</v>
      </c>
      <c r="T869" t="s">
        <v>8327</v>
      </c>
      <c r="U869" s="17">
        <f t="shared" si="68"/>
        <v>40147.999305555553</v>
      </c>
      <c r="V869" s="17">
        <f t="shared" si="69"/>
        <v>40087.897060185183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tr">
        <f>VLOOKUP(G870,'Country Codes'!C:D,2,FALSE)</f>
        <v>United States</v>
      </c>
      <c r="I870" t="s">
        <v>8246</v>
      </c>
      <c r="J870" s="15">
        <v>1389055198</v>
      </c>
      <c r="K870" s="15">
        <v>1386463198</v>
      </c>
      <c r="L870" t="b">
        <v>0</v>
      </c>
      <c r="M870">
        <v>1</v>
      </c>
      <c r="N870" t="b">
        <v>0</v>
      </c>
      <c r="O870" t="s">
        <v>8278</v>
      </c>
      <c r="P870" s="5">
        <f t="shared" si="65"/>
        <v>1.1111111111111111E-3</v>
      </c>
      <c r="Q870" s="5" t="str">
        <f t="shared" si="66"/>
        <v>Not Funded</v>
      </c>
      <c r="R870" s="7">
        <f t="shared" si="67"/>
        <v>50</v>
      </c>
      <c r="S870" t="s">
        <v>8324</v>
      </c>
      <c r="T870" t="s">
        <v>8327</v>
      </c>
      <c r="U870" s="17">
        <f t="shared" si="68"/>
        <v>41645.819421296292</v>
      </c>
      <c r="V870" s="17">
        <f t="shared" si="69"/>
        <v>41615.819421296292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tr">
        <f>VLOOKUP(G871,'Country Codes'!C:D,2,FALSE)</f>
        <v>United States</v>
      </c>
      <c r="I871" t="s">
        <v>8246</v>
      </c>
      <c r="J871" s="15">
        <v>1365448657</v>
      </c>
      <c r="K871" s="15">
        <v>1362860257</v>
      </c>
      <c r="L871" t="b">
        <v>0</v>
      </c>
      <c r="M871">
        <v>3</v>
      </c>
      <c r="N871" t="b">
        <v>0</v>
      </c>
      <c r="O871" t="s">
        <v>8278</v>
      </c>
      <c r="P871" s="5">
        <f t="shared" si="65"/>
        <v>0.11818181818181818</v>
      </c>
      <c r="Q871" s="5" t="str">
        <f t="shared" si="66"/>
        <v>Not Funded</v>
      </c>
      <c r="R871" s="7">
        <f t="shared" si="67"/>
        <v>346.66666666666669</v>
      </c>
      <c r="S871" t="s">
        <v>8324</v>
      </c>
      <c r="T871" t="s">
        <v>8327</v>
      </c>
      <c r="U871" s="17">
        <f t="shared" si="68"/>
        <v>41372.595567129625</v>
      </c>
      <c r="V871" s="17">
        <f t="shared" si="69"/>
        <v>41342.637233796297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tr">
        <f>VLOOKUP(G872,'Country Codes'!C:D,2,FALSE)</f>
        <v>United Kingdom</v>
      </c>
      <c r="I872" t="s">
        <v>8247</v>
      </c>
      <c r="J872" s="15">
        <v>1377995523</v>
      </c>
      <c r="K872" s="15">
        <v>1375403523</v>
      </c>
      <c r="L872" t="b">
        <v>0</v>
      </c>
      <c r="M872">
        <v>5</v>
      </c>
      <c r="N872" t="b">
        <v>0</v>
      </c>
      <c r="O872" t="s">
        <v>8278</v>
      </c>
      <c r="P872" s="5">
        <f t="shared" si="65"/>
        <v>3.0999999999999999E-3</v>
      </c>
      <c r="Q872" s="5" t="str">
        <f t="shared" si="66"/>
        <v>Not Funded</v>
      </c>
      <c r="R872" s="7">
        <f t="shared" si="67"/>
        <v>12.4</v>
      </c>
      <c r="S872" t="s">
        <v>8324</v>
      </c>
      <c r="T872" t="s">
        <v>8327</v>
      </c>
      <c r="U872" s="17">
        <f t="shared" si="68"/>
        <v>41517.813923611109</v>
      </c>
      <c r="V872" s="17">
        <f t="shared" si="69"/>
        <v>41487.813923611109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tr">
        <f>VLOOKUP(G873,'Country Codes'!C:D,2,FALSE)</f>
        <v>United States</v>
      </c>
      <c r="I873" t="s">
        <v>8246</v>
      </c>
      <c r="J873" s="15">
        <v>1385735295</v>
      </c>
      <c r="K873" s="15">
        <v>1383139695</v>
      </c>
      <c r="L873" t="b">
        <v>0</v>
      </c>
      <c r="M873">
        <v>12</v>
      </c>
      <c r="N873" t="b">
        <v>0</v>
      </c>
      <c r="O873" t="s">
        <v>8278</v>
      </c>
      <c r="P873" s="5">
        <f t="shared" si="65"/>
        <v>5.4166666666666669E-2</v>
      </c>
      <c r="Q873" s="5" t="str">
        <f t="shared" si="66"/>
        <v>Not Funded</v>
      </c>
      <c r="R873" s="7">
        <f t="shared" si="67"/>
        <v>27.083333333333332</v>
      </c>
      <c r="S873" t="s">
        <v>8324</v>
      </c>
      <c r="T873" t="s">
        <v>8327</v>
      </c>
      <c r="U873" s="17">
        <f t="shared" si="68"/>
        <v>41607.39461805555</v>
      </c>
      <c r="V873" s="17">
        <f t="shared" si="69"/>
        <v>41577.352951388886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tr">
        <f>VLOOKUP(G874,'Country Codes'!C:D,2,FALSE)</f>
        <v>United States</v>
      </c>
      <c r="I874" t="s">
        <v>8246</v>
      </c>
      <c r="J874" s="15">
        <v>1299786527</v>
      </c>
      <c r="K874" s="15">
        <v>1295898527</v>
      </c>
      <c r="L874" t="b">
        <v>0</v>
      </c>
      <c r="M874">
        <v>2</v>
      </c>
      <c r="N874" t="b">
        <v>0</v>
      </c>
      <c r="O874" t="s">
        <v>8278</v>
      </c>
      <c r="P874" s="5">
        <f t="shared" si="65"/>
        <v>8.1250000000000003E-3</v>
      </c>
      <c r="Q874" s="5" t="str">
        <f t="shared" si="66"/>
        <v>Not Funded</v>
      </c>
      <c r="R874" s="7">
        <f t="shared" si="67"/>
        <v>32.5</v>
      </c>
      <c r="S874" t="s">
        <v>8324</v>
      </c>
      <c r="T874" t="s">
        <v>8327</v>
      </c>
      <c r="U874" s="17">
        <f t="shared" si="68"/>
        <v>40612.617210648146</v>
      </c>
      <c r="V874" s="17">
        <f t="shared" si="69"/>
        <v>40567.617210648146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tr">
        <f>VLOOKUP(G875,'Country Codes'!C:D,2,FALSE)</f>
        <v>United States</v>
      </c>
      <c r="I875" t="s">
        <v>8246</v>
      </c>
      <c r="J875" s="15">
        <v>1352610040</v>
      </c>
      <c r="K875" s="15">
        <v>1349150440</v>
      </c>
      <c r="L875" t="b">
        <v>0</v>
      </c>
      <c r="M875">
        <v>5</v>
      </c>
      <c r="N875" t="b">
        <v>0</v>
      </c>
      <c r="O875" t="s">
        <v>8278</v>
      </c>
      <c r="P875" s="5">
        <f t="shared" si="65"/>
        <v>1.2857142857142857E-2</v>
      </c>
      <c r="Q875" s="5" t="str">
        <f t="shared" si="66"/>
        <v>Not Funded</v>
      </c>
      <c r="R875" s="7">
        <f t="shared" si="67"/>
        <v>9</v>
      </c>
      <c r="S875" t="s">
        <v>8324</v>
      </c>
      <c r="T875" t="s">
        <v>8327</v>
      </c>
      <c r="U875" s="17">
        <f t="shared" si="68"/>
        <v>41224.000462962962</v>
      </c>
      <c r="V875" s="17">
        <f t="shared" si="69"/>
        <v>41183.958796296298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tr">
        <f>VLOOKUP(G876,'Country Codes'!C:D,2,FALSE)</f>
        <v>United States</v>
      </c>
      <c r="I876" t="s">
        <v>8246</v>
      </c>
      <c r="J876" s="15">
        <v>1367676034</v>
      </c>
      <c r="K876" s="15">
        <v>1365084034</v>
      </c>
      <c r="L876" t="b">
        <v>0</v>
      </c>
      <c r="M876">
        <v>21</v>
      </c>
      <c r="N876" t="b">
        <v>0</v>
      </c>
      <c r="O876" t="s">
        <v>8278</v>
      </c>
      <c r="P876" s="5">
        <f t="shared" si="65"/>
        <v>0.24333333333333335</v>
      </c>
      <c r="Q876" s="5" t="str">
        <f t="shared" si="66"/>
        <v>Not Funded</v>
      </c>
      <c r="R876" s="7">
        <f t="shared" si="67"/>
        <v>34.761904761904759</v>
      </c>
      <c r="S876" t="s">
        <v>8324</v>
      </c>
      <c r="T876" t="s">
        <v>8327</v>
      </c>
      <c r="U876" s="17">
        <f t="shared" si="68"/>
        <v>41398.375393518516</v>
      </c>
      <c r="V876" s="17">
        <f t="shared" si="69"/>
        <v>41368.375393518516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tr">
        <f>VLOOKUP(G877,'Country Codes'!C:D,2,FALSE)</f>
        <v>United States</v>
      </c>
      <c r="I877" t="s">
        <v>8246</v>
      </c>
      <c r="J877" s="15">
        <v>1442856131</v>
      </c>
      <c r="K877" s="15">
        <v>1441128131</v>
      </c>
      <c r="L877" t="b">
        <v>0</v>
      </c>
      <c r="M877">
        <v>0</v>
      </c>
      <c r="N877" t="b">
        <v>0</v>
      </c>
      <c r="O877" t="s">
        <v>8278</v>
      </c>
      <c r="P877" s="5">
        <f t="shared" si="65"/>
        <v>0</v>
      </c>
      <c r="Q877" s="5" t="str">
        <f t="shared" si="66"/>
        <v>Not Funded</v>
      </c>
      <c r="R877" s="7" t="e">
        <f t="shared" si="67"/>
        <v>#DIV/0!</v>
      </c>
      <c r="S877" t="s">
        <v>8324</v>
      </c>
      <c r="T877" t="s">
        <v>8327</v>
      </c>
      <c r="U877" s="17">
        <f t="shared" si="68"/>
        <v>42268.515405092585</v>
      </c>
      <c r="V877" s="17">
        <f t="shared" si="69"/>
        <v>42248.515405092585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tr">
        <f>VLOOKUP(G878,'Country Codes'!C:D,2,FALSE)</f>
        <v>United Kingdom</v>
      </c>
      <c r="I878" t="s">
        <v>8247</v>
      </c>
      <c r="J878" s="15">
        <v>1359978927</v>
      </c>
      <c r="K878" s="15">
        <v>1357127727</v>
      </c>
      <c r="L878" t="b">
        <v>0</v>
      </c>
      <c r="M878">
        <v>45</v>
      </c>
      <c r="N878" t="b">
        <v>0</v>
      </c>
      <c r="O878" t="s">
        <v>8278</v>
      </c>
      <c r="P878" s="5">
        <f t="shared" si="65"/>
        <v>0.40799492385786801</v>
      </c>
      <c r="Q878" s="5" t="str">
        <f t="shared" si="66"/>
        <v>Not Funded</v>
      </c>
      <c r="R878" s="7">
        <f t="shared" si="67"/>
        <v>28.577777777777779</v>
      </c>
      <c r="S878" t="s">
        <v>8324</v>
      </c>
      <c r="T878" t="s">
        <v>8327</v>
      </c>
      <c r="U878" s="17">
        <f t="shared" si="68"/>
        <v>41309.288506944438</v>
      </c>
      <c r="V878" s="17">
        <f t="shared" si="69"/>
        <v>41276.288506944438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tr">
        <f>VLOOKUP(G879,'Country Codes'!C:D,2,FALSE)</f>
        <v>United States</v>
      </c>
      <c r="I879" t="s">
        <v>8246</v>
      </c>
      <c r="J879" s="15">
        <v>1387479360</v>
      </c>
      <c r="K879" s="15">
        <v>1384887360</v>
      </c>
      <c r="L879" t="b">
        <v>0</v>
      </c>
      <c r="M879">
        <v>29</v>
      </c>
      <c r="N879" t="b">
        <v>0</v>
      </c>
      <c r="O879" t="s">
        <v>8278</v>
      </c>
      <c r="P879" s="5">
        <f t="shared" si="65"/>
        <v>0.67549999999999999</v>
      </c>
      <c r="Q879" s="5" t="str">
        <f t="shared" si="66"/>
        <v>Not Funded</v>
      </c>
      <c r="R879" s="7">
        <f t="shared" si="67"/>
        <v>46.586206896551722</v>
      </c>
      <c r="S879" t="s">
        <v>8324</v>
      </c>
      <c r="T879" t="s">
        <v>8327</v>
      </c>
      <c r="U879" s="17">
        <f t="shared" si="68"/>
        <v>41627.580555555556</v>
      </c>
      <c r="V879" s="17">
        <f t="shared" si="69"/>
        <v>41597.580555555556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tr">
        <f>VLOOKUP(G880,'Country Codes'!C:D,2,FALSE)</f>
        <v>United States</v>
      </c>
      <c r="I880" t="s">
        <v>8246</v>
      </c>
      <c r="J880" s="15">
        <v>1293082524</v>
      </c>
      <c r="K880" s="15">
        <v>1290490524</v>
      </c>
      <c r="L880" t="b">
        <v>0</v>
      </c>
      <c r="M880">
        <v>2</v>
      </c>
      <c r="N880" t="b">
        <v>0</v>
      </c>
      <c r="O880" t="s">
        <v>8278</v>
      </c>
      <c r="P880" s="5">
        <f t="shared" si="65"/>
        <v>1.2999999999999999E-2</v>
      </c>
      <c r="Q880" s="5" t="str">
        <f t="shared" si="66"/>
        <v>Not Funded</v>
      </c>
      <c r="R880" s="7">
        <f t="shared" si="67"/>
        <v>32.5</v>
      </c>
      <c r="S880" t="s">
        <v>8324</v>
      </c>
      <c r="T880" t="s">
        <v>8327</v>
      </c>
      <c r="U880" s="17">
        <f t="shared" si="68"/>
        <v>40535.024583333332</v>
      </c>
      <c r="V880" s="17">
        <f t="shared" si="69"/>
        <v>40505.024583333332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tr">
        <f>VLOOKUP(G881,'Country Codes'!C:D,2,FALSE)</f>
        <v>United States</v>
      </c>
      <c r="I881" t="s">
        <v>8246</v>
      </c>
      <c r="J881" s="15">
        <v>1338321305</v>
      </c>
      <c r="K881" s="15">
        <v>1336506905</v>
      </c>
      <c r="L881" t="b">
        <v>0</v>
      </c>
      <c r="M881">
        <v>30</v>
      </c>
      <c r="N881" t="b">
        <v>0</v>
      </c>
      <c r="O881" t="s">
        <v>8278</v>
      </c>
      <c r="P881" s="5">
        <f t="shared" si="65"/>
        <v>0.30666666666666664</v>
      </c>
      <c r="Q881" s="5" t="str">
        <f t="shared" si="66"/>
        <v>Not Funded</v>
      </c>
      <c r="R881" s="7">
        <f t="shared" si="67"/>
        <v>21.466666666666665</v>
      </c>
      <c r="S881" t="s">
        <v>8324</v>
      </c>
      <c r="T881" t="s">
        <v>8327</v>
      </c>
      <c r="U881" s="17">
        <f t="shared" si="68"/>
        <v>41058.621585648143</v>
      </c>
      <c r="V881" s="17">
        <f t="shared" si="69"/>
        <v>41037.621585648143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tr">
        <f>VLOOKUP(G882,'Country Codes'!C:D,2,FALSE)</f>
        <v>United States</v>
      </c>
      <c r="I882" t="s">
        <v>8246</v>
      </c>
      <c r="J882" s="15">
        <v>1351582938</v>
      </c>
      <c r="K882" s="15">
        <v>1348731738</v>
      </c>
      <c r="L882" t="b">
        <v>0</v>
      </c>
      <c r="M882">
        <v>8</v>
      </c>
      <c r="N882" t="b">
        <v>0</v>
      </c>
      <c r="O882" t="s">
        <v>8279</v>
      </c>
      <c r="P882" s="5">
        <f t="shared" si="65"/>
        <v>2.9894179894179893E-2</v>
      </c>
      <c r="Q882" s="5" t="str">
        <f t="shared" si="66"/>
        <v>Not Funded</v>
      </c>
      <c r="R882" s="7">
        <f t="shared" si="67"/>
        <v>14.125</v>
      </c>
      <c r="S882" t="s">
        <v>8324</v>
      </c>
      <c r="T882" t="s">
        <v>8328</v>
      </c>
      <c r="U882" s="17">
        <f t="shared" si="68"/>
        <v>41212.112708333334</v>
      </c>
      <c r="V882" s="17">
        <f t="shared" si="69"/>
        <v>41179.112708333334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tr">
        <f>VLOOKUP(G883,'Country Codes'!C:D,2,FALSE)</f>
        <v>United States</v>
      </c>
      <c r="I883" t="s">
        <v>8246</v>
      </c>
      <c r="J883" s="15">
        <v>1326520886</v>
      </c>
      <c r="K883" s="15">
        <v>1322632886</v>
      </c>
      <c r="L883" t="b">
        <v>0</v>
      </c>
      <c r="M883">
        <v>1</v>
      </c>
      <c r="N883" t="b">
        <v>0</v>
      </c>
      <c r="O883" t="s">
        <v>8279</v>
      </c>
      <c r="P883" s="5">
        <f t="shared" si="65"/>
        <v>8.0000000000000002E-3</v>
      </c>
      <c r="Q883" s="5" t="str">
        <f t="shared" si="66"/>
        <v>Not Funded</v>
      </c>
      <c r="R883" s="7">
        <f t="shared" si="67"/>
        <v>30</v>
      </c>
      <c r="S883" t="s">
        <v>8324</v>
      </c>
      <c r="T883" t="s">
        <v>8328</v>
      </c>
      <c r="U883" s="17">
        <f t="shared" si="68"/>
        <v>40922.042662037034</v>
      </c>
      <c r="V883" s="17">
        <f t="shared" si="69"/>
        <v>40877.042662037034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tr">
        <f>VLOOKUP(G884,'Country Codes'!C:D,2,FALSE)</f>
        <v>United States</v>
      </c>
      <c r="I884" t="s">
        <v>8246</v>
      </c>
      <c r="J884" s="15">
        <v>1315341550</v>
      </c>
      <c r="K884" s="15">
        <v>1312490350</v>
      </c>
      <c r="L884" t="b">
        <v>0</v>
      </c>
      <c r="M884">
        <v>14</v>
      </c>
      <c r="N884" t="b">
        <v>0</v>
      </c>
      <c r="O884" t="s">
        <v>8279</v>
      </c>
      <c r="P884" s="5">
        <f t="shared" si="65"/>
        <v>0.20133333333333334</v>
      </c>
      <c r="Q884" s="5" t="str">
        <f t="shared" si="66"/>
        <v>Not Funded</v>
      </c>
      <c r="R884" s="7">
        <f t="shared" si="67"/>
        <v>21.571428571428573</v>
      </c>
      <c r="S884" t="s">
        <v>8324</v>
      </c>
      <c r="T884" t="s">
        <v>8328</v>
      </c>
      <c r="U884" s="17">
        <f t="shared" si="68"/>
        <v>40792.652199074073</v>
      </c>
      <c r="V884" s="17">
        <f t="shared" si="69"/>
        <v>40759.652199074073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tr">
        <f>VLOOKUP(G885,'Country Codes'!C:D,2,FALSE)</f>
        <v>United States</v>
      </c>
      <c r="I885" t="s">
        <v>8246</v>
      </c>
      <c r="J885" s="15">
        <v>1456957635</v>
      </c>
      <c r="K885" s="15">
        <v>1451773635</v>
      </c>
      <c r="L885" t="b">
        <v>0</v>
      </c>
      <c r="M885">
        <v>24</v>
      </c>
      <c r="N885" t="b">
        <v>0</v>
      </c>
      <c r="O885" t="s">
        <v>8279</v>
      </c>
      <c r="P885" s="5">
        <f t="shared" si="65"/>
        <v>0.4002</v>
      </c>
      <c r="Q885" s="5" t="str">
        <f t="shared" si="66"/>
        <v>Not Funded</v>
      </c>
      <c r="R885" s="7">
        <f t="shared" si="67"/>
        <v>83.375</v>
      </c>
      <c r="S885" t="s">
        <v>8324</v>
      </c>
      <c r="T885" t="s">
        <v>8328</v>
      </c>
      <c r="U885" s="17">
        <f t="shared" si="68"/>
        <v>42431.727256944439</v>
      </c>
      <c r="V885" s="17">
        <f t="shared" si="69"/>
        <v>42371.727256944439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tr">
        <f>VLOOKUP(G886,'Country Codes'!C:D,2,FALSE)</f>
        <v>United States</v>
      </c>
      <c r="I886" t="s">
        <v>8246</v>
      </c>
      <c r="J886" s="15">
        <v>1336789860</v>
      </c>
      <c r="K886" s="15">
        <v>1331666146</v>
      </c>
      <c r="L886" t="b">
        <v>0</v>
      </c>
      <c r="M886">
        <v>2</v>
      </c>
      <c r="N886" t="b">
        <v>0</v>
      </c>
      <c r="O886" t="s">
        <v>8279</v>
      </c>
      <c r="P886" s="5">
        <f t="shared" si="65"/>
        <v>0.01</v>
      </c>
      <c r="Q886" s="5" t="str">
        <f t="shared" si="66"/>
        <v>Not Funded</v>
      </c>
      <c r="R886" s="7">
        <f t="shared" si="67"/>
        <v>10</v>
      </c>
      <c r="S886" t="s">
        <v>8324</v>
      </c>
      <c r="T886" t="s">
        <v>8328</v>
      </c>
      <c r="U886" s="17">
        <f t="shared" si="68"/>
        <v>41040.896527777775</v>
      </c>
      <c r="V886" s="17">
        <f t="shared" si="69"/>
        <v>40981.594282407401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tr">
        <f>VLOOKUP(G887,'Country Codes'!C:D,2,FALSE)</f>
        <v>United States</v>
      </c>
      <c r="I887" t="s">
        <v>8246</v>
      </c>
      <c r="J887" s="15">
        <v>1483137311</v>
      </c>
      <c r="K887" s="15">
        <v>1481322911</v>
      </c>
      <c r="L887" t="b">
        <v>0</v>
      </c>
      <c r="M887">
        <v>21</v>
      </c>
      <c r="N887" t="b">
        <v>0</v>
      </c>
      <c r="O887" t="s">
        <v>8279</v>
      </c>
      <c r="P887" s="5">
        <f t="shared" si="65"/>
        <v>0.75</v>
      </c>
      <c r="Q887" s="5" t="str">
        <f t="shared" si="66"/>
        <v>Not Funded</v>
      </c>
      <c r="R887" s="7">
        <f t="shared" si="67"/>
        <v>35.714285714285715</v>
      </c>
      <c r="S887" t="s">
        <v>8324</v>
      </c>
      <c r="T887" t="s">
        <v>8328</v>
      </c>
      <c r="U887" s="17">
        <f t="shared" si="68"/>
        <v>42734.732766203706</v>
      </c>
      <c r="V887" s="17">
        <f t="shared" si="69"/>
        <v>42713.732766203706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tr">
        <f>VLOOKUP(G888,'Country Codes'!C:D,2,FALSE)</f>
        <v>United States</v>
      </c>
      <c r="I888" t="s">
        <v>8246</v>
      </c>
      <c r="J888" s="15">
        <v>1473972813</v>
      </c>
      <c r="K888" s="15">
        <v>1471812813</v>
      </c>
      <c r="L888" t="b">
        <v>0</v>
      </c>
      <c r="M888">
        <v>7</v>
      </c>
      <c r="N888" t="b">
        <v>0</v>
      </c>
      <c r="O888" t="s">
        <v>8279</v>
      </c>
      <c r="P888" s="5">
        <f t="shared" si="65"/>
        <v>0.41</v>
      </c>
      <c r="Q888" s="5" t="str">
        <f t="shared" si="66"/>
        <v>Not Funded</v>
      </c>
      <c r="R888" s="7">
        <f t="shared" si="67"/>
        <v>29.285714285714285</v>
      </c>
      <c r="S888" t="s">
        <v>8324</v>
      </c>
      <c r="T888" t="s">
        <v>8328</v>
      </c>
      <c r="U888" s="17">
        <f t="shared" si="68"/>
        <v>42628.662187499998</v>
      </c>
      <c r="V888" s="17">
        <f t="shared" si="69"/>
        <v>42603.662187499998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tr">
        <f>VLOOKUP(G889,'Country Codes'!C:D,2,FALSE)</f>
        <v>United States</v>
      </c>
      <c r="I889" t="s">
        <v>8246</v>
      </c>
      <c r="J889" s="15">
        <v>1338159655</v>
      </c>
      <c r="K889" s="15">
        <v>1335567655</v>
      </c>
      <c r="L889" t="b">
        <v>0</v>
      </c>
      <c r="M889">
        <v>0</v>
      </c>
      <c r="N889" t="b">
        <v>0</v>
      </c>
      <c r="O889" t="s">
        <v>8279</v>
      </c>
      <c r="P889" s="5">
        <f t="shared" si="65"/>
        <v>0</v>
      </c>
      <c r="Q889" s="5" t="str">
        <f t="shared" si="66"/>
        <v>Not Funded</v>
      </c>
      <c r="R889" s="7" t="e">
        <f t="shared" si="67"/>
        <v>#DIV/0!</v>
      </c>
      <c r="S889" t="s">
        <v>8324</v>
      </c>
      <c r="T889" t="s">
        <v>8328</v>
      </c>
      <c r="U889" s="17">
        <f t="shared" si="68"/>
        <v>41056.75063657407</v>
      </c>
      <c r="V889" s="17">
        <f t="shared" si="69"/>
        <v>41026.75063657407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tr">
        <f>VLOOKUP(G890,'Country Codes'!C:D,2,FALSE)</f>
        <v>United States</v>
      </c>
      <c r="I890" t="s">
        <v>8246</v>
      </c>
      <c r="J890" s="15">
        <v>1314856800</v>
      </c>
      <c r="K890" s="15">
        <v>1311789885</v>
      </c>
      <c r="L890" t="b">
        <v>0</v>
      </c>
      <c r="M890">
        <v>4</v>
      </c>
      <c r="N890" t="b">
        <v>0</v>
      </c>
      <c r="O890" t="s">
        <v>8279</v>
      </c>
      <c r="P890" s="5">
        <f t="shared" si="65"/>
        <v>7.1999999999999995E-2</v>
      </c>
      <c r="Q890" s="5" t="str">
        <f t="shared" si="66"/>
        <v>Not Funded</v>
      </c>
      <c r="R890" s="7">
        <f t="shared" si="67"/>
        <v>18</v>
      </c>
      <c r="S890" t="s">
        <v>8324</v>
      </c>
      <c r="T890" t="s">
        <v>8328</v>
      </c>
      <c r="U890" s="17">
        <f t="shared" si="68"/>
        <v>40787.041666666664</v>
      </c>
      <c r="V890" s="17">
        <f t="shared" si="69"/>
        <v>40751.544965277775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tr">
        <f>VLOOKUP(G891,'Country Codes'!C:D,2,FALSE)</f>
        <v>United States</v>
      </c>
      <c r="I891" t="s">
        <v>8246</v>
      </c>
      <c r="J891" s="15">
        <v>1412534943</v>
      </c>
      <c r="K891" s="15">
        <v>1409942943</v>
      </c>
      <c r="L891" t="b">
        <v>0</v>
      </c>
      <c r="M891">
        <v>32</v>
      </c>
      <c r="N891" t="b">
        <v>0</v>
      </c>
      <c r="O891" t="s">
        <v>8279</v>
      </c>
      <c r="P891" s="5">
        <f t="shared" si="65"/>
        <v>9.4412800000000005E-2</v>
      </c>
      <c r="Q891" s="5" t="str">
        <f t="shared" si="66"/>
        <v>Not Funded</v>
      </c>
      <c r="R891" s="7">
        <f t="shared" si="67"/>
        <v>73.760000000000005</v>
      </c>
      <c r="S891" t="s">
        <v>8324</v>
      </c>
      <c r="T891" t="s">
        <v>8328</v>
      </c>
      <c r="U891" s="17">
        <f t="shared" si="68"/>
        <v>41917.575729166667</v>
      </c>
      <c r="V891" s="17">
        <f t="shared" si="69"/>
        <v>41887.575729166667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tr">
        <f>VLOOKUP(G892,'Country Codes'!C:D,2,FALSE)</f>
        <v>United States</v>
      </c>
      <c r="I892" t="s">
        <v>8246</v>
      </c>
      <c r="J892" s="15">
        <v>1385055979</v>
      </c>
      <c r="K892" s="15">
        <v>1382460379</v>
      </c>
      <c r="L892" t="b">
        <v>0</v>
      </c>
      <c r="M892">
        <v>4</v>
      </c>
      <c r="N892" t="b">
        <v>0</v>
      </c>
      <c r="O892" t="s">
        <v>8279</v>
      </c>
      <c r="P892" s="5">
        <f t="shared" si="65"/>
        <v>4.1666666666666664E-2</v>
      </c>
      <c r="Q892" s="5" t="str">
        <f t="shared" si="66"/>
        <v>Not Funded</v>
      </c>
      <c r="R892" s="7">
        <f t="shared" si="67"/>
        <v>31.25</v>
      </c>
      <c r="S892" t="s">
        <v>8324</v>
      </c>
      <c r="T892" t="s">
        <v>8328</v>
      </c>
      <c r="U892" s="17">
        <f t="shared" si="68"/>
        <v>41599.532164351847</v>
      </c>
      <c r="V892" s="17">
        <f t="shared" si="69"/>
        <v>41569.490497685183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tr">
        <f>VLOOKUP(G893,'Country Codes'!C:D,2,FALSE)</f>
        <v>United States</v>
      </c>
      <c r="I893" t="s">
        <v>8246</v>
      </c>
      <c r="J893" s="15">
        <v>1408581930</v>
      </c>
      <c r="K893" s="15">
        <v>1405989930</v>
      </c>
      <c r="L893" t="b">
        <v>0</v>
      </c>
      <c r="M893">
        <v>9</v>
      </c>
      <c r="N893" t="b">
        <v>0</v>
      </c>
      <c r="O893" t="s">
        <v>8279</v>
      </c>
      <c r="P893" s="5">
        <f t="shared" si="65"/>
        <v>3.2500000000000001E-2</v>
      </c>
      <c r="Q893" s="5" t="str">
        <f t="shared" si="66"/>
        <v>Not Funded</v>
      </c>
      <c r="R893" s="7">
        <f t="shared" si="67"/>
        <v>28.888888888888889</v>
      </c>
      <c r="S893" t="s">
        <v>8324</v>
      </c>
      <c r="T893" t="s">
        <v>8328</v>
      </c>
      <c r="U893" s="17">
        <f t="shared" si="68"/>
        <v>41871.823263888888</v>
      </c>
      <c r="V893" s="17">
        <f t="shared" si="69"/>
        <v>41841.823263888888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tr">
        <f>VLOOKUP(G894,'Country Codes'!C:D,2,FALSE)</f>
        <v>United States</v>
      </c>
      <c r="I894" t="s">
        <v>8246</v>
      </c>
      <c r="J894" s="15">
        <v>1280635200</v>
      </c>
      <c r="K894" s="15">
        <v>1273121283</v>
      </c>
      <c r="L894" t="b">
        <v>0</v>
      </c>
      <c r="M894">
        <v>17</v>
      </c>
      <c r="N894" t="b">
        <v>0</v>
      </c>
      <c r="O894" t="s">
        <v>8279</v>
      </c>
      <c r="P894" s="5">
        <f t="shared" si="65"/>
        <v>0.40749999999999997</v>
      </c>
      <c r="Q894" s="5" t="str">
        <f t="shared" si="66"/>
        <v>Not Funded</v>
      </c>
      <c r="R894" s="7">
        <f t="shared" si="67"/>
        <v>143.8235294117647</v>
      </c>
      <c r="S894" t="s">
        <v>8324</v>
      </c>
      <c r="T894" t="s">
        <v>8328</v>
      </c>
      <c r="U894" s="17">
        <f t="shared" si="68"/>
        <v>40390.958333333328</v>
      </c>
      <c r="V894" s="17">
        <f t="shared" si="69"/>
        <v>40303.991701388884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tr">
        <f>VLOOKUP(G895,'Country Codes'!C:D,2,FALSE)</f>
        <v>United States</v>
      </c>
      <c r="I895" t="s">
        <v>8246</v>
      </c>
      <c r="J895" s="15">
        <v>1427920363</v>
      </c>
      <c r="K895" s="15">
        <v>1425331963</v>
      </c>
      <c r="L895" t="b">
        <v>0</v>
      </c>
      <c r="M895">
        <v>5</v>
      </c>
      <c r="N895" t="b">
        <v>0</v>
      </c>
      <c r="O895" t="s">
        <v>8279</v>
      </c>
      <c r="P895" s="5">
        <f t="shared" si="65"/>
        <v>0.1</v>
      </c>
      <c r="Q895" s="5" t="str">
        <f t="shared" si="66"/>
        <v>Not Funded</v>
      </c>
      <c r="R895" s="7">
        <f t="shared" si="67"/>
        <v>40</v>
      </c>
      <c r="S895" t="s">
        <v>8324</v>
      </c>
      <c r="T895" t="s">
        <v>8328</v>
      </c>
      <c r="U895" s="17">
        <f t="shared" si="68"/>
        <v>42095.647719907407</v>
      </c>
      <c r="V895" s="17">
        <f t="shared" si="69"/>
        <v>42065.689386574071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tr">
        <f>VLOOKUP(G896,'Country Codes'!C:D,2,FALSE)</f>
        <v>United States</v>
      </c>
      <c r="I896" t="s">
        <v>8246</v>
      </c>
      <c r="J896" s="15">
        <v>1465169610</v>
      </c>
      <c r="K896" s="15">
        <v>1462577610</v>
      </c>
      <c r="L896" t="b">
        <v>0</v>
      </c>
      <c r="M896">
        <v>53</v>
      </c>
      <c r="N896" t="b">
        <v>0</v>
      </c>
      <c r="O896" t="s">
        <v>8279</v>
      </c>
      <c r="P896" s="5">
        <f t="shared" si="65"/>
        <v>0.39169999999999999</v>
      </c>
      <c r="Q896" s="5" t="str">
        <f t="shared" si="66"/>
        <v>Not Funded</v>
      </c>
      <c r="R896" s="7">
        <f t="shared" si="67"/>
        <v>147.81132075471697</v>
      </c>
      <c r="S896" t="s">
        <v>8324</v>
      </c>
      <c r="T896" t="s">
        <v>8328</v>
      </c>
      <c r="U896" s="17">
        <f t="shared" si="68"/>
        <v>42526.773263888892</v>
      </c>
      <c r="V896" s="17">
        <f t="shared" si="69"/>
        <v>42496.773263888892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tr">
        <f>VLOOKUP(G897,'Country Codes'!C:D,2,FALSE)</f>
        <v>United States</v>
      </c>
      <c r="I897" t="s">
        <v>8246</v>
      </c>
      <c r="J897" s="15">
        <v>1287975829</v>
      </c>
      <c r="K897" s="15">
        <v>1284087829</v>
      </c>
      <c r="L897" t="b">
        <v>0</v>
      </c>
      <c r="M897">
        <v>7</v>
      </c>
      <c r="N897" t="b">
        <v>0</v>
      </c>
      <c r="O897" t="s">
        <v>8279</v>
      </c>
      <c r="P897" s="5">
        <f t="shared" si="65"/>
        <v>2.4375000000000001E-2</v>
      </c>
      <c r="Q897" s="5" t="str">
        <f t="shared" si="66"/>
        <v>Not Funded</v>
      </c>
      <c r="R897" s="7">
        <f t="shared" si="67"/>
        <v>27.857142857142858</v>
      </c>
      <c r="S897" t="s">
        <v>8324</v>
      </c>
      <c r="T897" t="s">
        <v>8328</v>
      </c>
      <c r="U897" s="17">
        <f t="shared" si="68"/>
        <v>40475.919317129628</v>
      </c>
      <c r="V897" s="17">
        <f t="shared" si="69"/>
        <v>40430.919317129628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tr">
        <f>VLOOKUP(G898,'Country Codes'!C:D,2,FALSE)</f>
        <v>United States</v>
      </c>
      <c r="I898" t="s">
        <v>8246</v>
      </c>
      <c r="J898" s="15">
        <v>1440734400</v>
      </c>
      <c r="K898" s="15">
        <v>1438549026</v>
      </c>
      <c r="L898" t="b">
        <v>0</v>
      </c>
      <c r="M898">
        <v>72</v>
      </c>
      <c r="N898" t="b">
        <v>0</v>
      </c>
      <c r="O898" t="s">
        <v>8279</v>
      </c>
      <c r="P898" s="5">
        <f t="shared" si="65"/>
        <v>0.4</v>
      </c>
      <c r="Q898" s="5" t="str">
        <f t="shared" si="66"/>
        <v>Not Funded</v>
      </c>
      <c r="R898" s="7">
        <f t="shared" si="67"/>
        <v>44.444444444444443</v>
      </c>
      <c r="S898" t="s">
        <v>8324</v>
      </c>
      <c r="T898" t="s">
        <v>8328</v>
      </c>
      <c r="U898" s="17">
        <f t="shared" si="68"/>
        <v>42243.958333333336</v>
      </c>
      <c r="V898" s="17">
        <f t="shared" si="69"/>
        <v>42218.664652777778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tr">
        <f>VLOOKUP(G899,'Country Codes'!C:D,2,FALSE)</f>
        <v>United States</v>
      </c>
      <c r="I899" t="s">
        <v>8246</v>
      </c>
      <c r="J899" s="15">
        <v>1354123908</v>
      </c>
      <c r="K899" s="15">
        <v>1351528308</v>
      </c>
      <c r="L899" t="b">
        <v>0</v>
      </c>
      <c r="M899">
        <v>0</v>
      </c>
      <c r="N899" t="b">
        <v>0</v>
      </c>
      <c r="O899" t="s">
        <v>8279</v>
      </c>
      <c r="P899" s="5">
        <f t="shared" ref="P899:P962" si="70">(E899/D899)</f>
        <v>0</v>
      </c>
      <c r="Q899" s="5" t="str">
        <f t="shared" ref="Q899:Q962" si="71">IF(P899&gt;=1,"Funded","Not Funded")</f>
        <v>Not Funded</v>
      </c>
      <c r="R899" s="7" t="e">
        <f t="shared" ref="R899:R962" si="72">(E899/M899)</f>
        <v>#DIV/0!</v>
      </c>
      <c r="S899" t="s">
        <v>8324</v>
      </c>
      <c r="T899" t="s">
        <v>8328</v>
      </c>
      <c r="U899" s="17">
        <f t="shared" ref="U899:U962" si="73">(((J899/60)/60)/24)+DATE(1970,1,1)+(-5/24)</f>
        <v>41241.52208333333</v>
      </c>
      <c r="V899" s="17">
        <f t="shared" ref="V899:V962" si="74">(((K899/60)/60)/24)+DATE(1970,1,1)+(-5/24)</f>
        <v>41211.480416666665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tr">
        <f>VLOOKUP(G900,'Country Codes'!C:D,2,FALSE)</f>
        <v>United States</v>
      </c>
      <c r="I900" t="s">
        <v>8246</v>
      </c>
      <c r="J900" s="15">
        <v>1326651110</v>
      </c>
      <c r="K900" s="15">
        <v>1322763110</v>
      </c>
      <c r="L900" t="b">
        <v>0</v>
      </c>
      <c r="M900">
        <v>2</v>
      </c>
      <c r="N900" t="b">
        <v>0</v>
      </c>
      <c r="O900" t="s">
        <v>8279</v>
      </c>
      <c r="P900" s="5">
        <f t="shared" si="70"/>
        <v>2.8000000000000001E-2</v>
      </c>
      <c r="Q900" s="5" t="str">
        <f t="shared" si="71"/>
        <v>Not Funded</v>
      </c>
      <c r="R900" s="7">
        <f t="shared" si="72"/>
        <v>35</v>
      </c>
      <c r="S900" t="s">
        <v>8324</v>
      </c>
      <c r="T900" t="s">
        <v>8328</v>
      </c>
      <c r="U900" s="17">
        <f t="shared" si="73"/>
        <v>40923.549884259257</v>
      </c>
      <c r="V900" s="17">
        <f t="shared" si="74"/>
        <v>40878.549884259257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tr">
        <f>VLOOKUP(G901,'Country Codes'!C:D,2,FALSE)</f>
        <v>United States</v>
      </c>
      <c r="I901" t="s">
        <v>8246</v>
      </c>
      <c r="J901" s="15">
        <v>1306549362</v>
      </c>
      <c r="K901" s="15">
        <v>1302661362</v>
      </c>
      <c r="L901" t="b">
        <v>0</v>
      </c>
      <c r="M901">
        <v>8</v>
      </c>
      <c r="N901" t="b">
        <v>0</v>
      </c>
      <c r="O901" t="s">
        <v>8279</v>
      </c>
      <c r="P901" s="5">
        <f t="shared" si="70"/>
        <v>0.37333333333333335</v>
      </c>
      <c r="Q901" s="5" t="str">
        <f t="shared" si="71"/>
        <v>Not Funded</v>
      </c>
      <c r="R901" s="7">
        <f t="shared" si="72"/>
        <v>35</v>
      </c>
      <c r="S901" t="s">
        <v>8324</v>
      </c>
      <c r="T901" t="s">
        <v>8328</v>
      </c>
      <c r="U901" s="17">
        <f t="shared" si="73"/>
        <v>40690.890763888885</v>
      </c>
      <c r="V901" s="17">
        <f t="shared" si="74"/>
        <v>40645.890763888885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tr">
        <f>VLOOKUP(G902,'Country Codes'!C:D,2,FALSE)</f>
        <v>United States</v>
      </c>
      <c r="I902" t="s">
        <v>8246</v>
      </c>
      <c r="J902" s="15">
        <v>1459365802</v>
      </c>
      <c r="K902" s="15">
        <v>1456777402</v>
      </c>
      <c r="L902" t="b">
        <v>0</v>
      </c>
      <c r="M902">
        <v>2</v>
      </c>
      <c r="N902" t="b">
        <v>0</v>
      </c>
      <c r="O902" t="s">
        <v>8278</v>
      </c>
      <c r="P902" s="5">
        <f t="shared" si="70"/>
        <v>4.1999999999999997E-3</v>
      </c>
      <c r="Q902" s="5" t="str">
        <f t="shared" si="71"/>
        <v>Not Funded</v>
      </c>
      <c r="R902" s="7">
        <f t="shared" si="72"/>
        <v>10.5</v>
      </c>
      <c r="S902" t="s">
        <v>8324</v>
      </c>
      <c r="T902" t="s">
        <v>8327</v>
      </c>
      <c r="U902" s="17">
        <f t="shared" si="73"/>
        <v>42459.599560185183</v>
      </c>
      <c r="V902" s="17">
        <f t="shared" si="74"/>
        <v>42429.641226851854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tr">
        <f>VLOOKUP(G903,'Country Codes'!C:D,2,FALSE)</f>
        <v>United States</v>
      </c>
      <c r="I903" t="s">
        <v>8246</v>
      </c>
      <c r="J903" s="15">
        <v>1276024260</v>
      </c>
      <c r="K903" s="15">
        <v>1272050914</v>
      </c>
      <c r="L903" t="b">
        <v>0</v>
      </c>
      <c r="M903">
        <v>0</v>
      </c>
      <c r="N903" t="b">
        <v>0</v>
      </c>
      <c r="O903" t="s">
        <v>8278</v>
      </c>
      <c r="P903" s="5">
        <f t="shared" si="70"/>
        <v>0</v>
      </c>
      <c r="Q903" s="5" t="str">
        <f t="shared" si="71"/>
        <v>Not Funded</v>
      </c>
      <c r="R903" s="7" t="e">
        <f t="shared" si="72"/>
        <v>#DIV/0!</v>
      </c>
      <c r="S903" t="s">
        <v>8324</v>
      </c>
      <c r="T903" t="s">
        <v>8327</v>
      </c>
      <c r="U903" s="17">
        <f t="shared" si="73"/>
        <v>40337.59097222222</v>
      </c>
      <c r="V903" s="17">
        <f t="shared" si="74"/>
        <v>40291.603171296294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tr">
        <f>VLOOKUP(G904,'Country Codes'!C:D,2,FALSE)</f>
        <v>United States</v>
      </c>
      <c r="I904" t="s">
        <v>8246</v>
      </c>
      <c r="J904" s="15">
        <v>1409412600</v>
      </c>
      <c r="K904" s="15">
        <v>1404947422</v>
      </c>
      <c r="L904" t="b">
        <v>0</v>
      </c>
      <c r="M904">
        <v>3</v>
      </c>
      <c r="N904" t="b">
        <v>0</v>
      </c>
      <c r="O904" t="s">
        <v>8278</v>
      </c>
      <c r="P904" s="5">
        <f t="shared" si="70"/>
        <v>3.0000000000000001E-3</v>
      </c>
      <c r="Q904" s="5" t="str">
        <f t="shared" si="71"/>
        <v>Not Funded</v>
      </c>
      <c r="R904" s="7">
        <f t="shared" si="72"/>
        <v>30</v>
      </c>
      <c r="S904" t="s">
        <v>8324</v>
      </c>
      <c r="T904" t="s">
        <v>8327</v>
      </c>
      <c r="U904" s="17">
        <f t="shared" si="73"/>
        <v>41881.4375</v>
      </c>
      <c r="V904" s="17">
        <f t="shared" si="74"/>
        <v>41829.757199074069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tr">
        <f>VLOOKUP(G905,'Country Codes'!C:D,2,FALSE)</f>
        <v>United States</v>
      </c>
      <c r="I905" t="s">
        <v>8246</v>
      </c>
      <c r="J905" s="15">
        <v>1348367100</v>
      </c>
      <c r="K905" s="15">
        <v>1346180780</v>
      </c>
      <c r="L905" t="b">
        <v>0</v>
      </c>
      <c r="M905">
        <v>4</v>
      </c>
      <c r="N905" t="b">
        <v>0</v>
      </c>
      <c r="O905" t="s">
        <v>8278</v>
      </c>
      <c r="P905" s="5">
        <f t="shared" si="70"/>
        <v>3.2000000000000001E-2</v>
      </c>
      <c r="Q905" s="5" t="str">
        <f t="shared" si="71"/>
        <v>Not Funded</v>
      </c>
      <c r="R905" s="7">
        <f t="shared" si="72"/>
        <v>40</v>
      </c>
      <c r="S905" t="s">
        <v>8324</v>
      </c>
      <c r="T905" t="s">
        <v>8327</v>
      </c>
      <c r="U905" s="17">
        <f t="shared" si="73"/>
        <v>41174.892361111109</v>
      </c>
      <c r="V905" s="17">
        <f t="shared" si="74"/>
        <v>41149.587731481479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tr">
        <f>VLOOKUP(G906,'Country Codes'!C:D,2,FALSE)</f>
        <v>United States</v>
      </c>
      <c r="I906" t="s">
        <v>8246</v>
      </c>
      <c r="J906" s="15">
        <v>1451786137</v>
      </c>
      <c r="K906" s="15">
        <v>1449194137</v>
      </c>
      <c r="L906" t="b">
        <v>0</v>
      </c>
      <c r="M906">
        <v>3</v>
      </c>
      <c r="N906" t="b">
        <v>0</v>
      </c>
      <c r="O906" t="s">
        <v>8278</v>
      </c>
      <c r="P906" s="5">
        <f t="shared" si="70"/>
        <v>3.0200000000000001E-3</v>
      </c>
      <c r="Q906" s="5" t="str">
        <f t="shared" si="71"/>
        <v>Not Funded</v>
      </c>
      <c r="R906" s="7">
        <f t="shared" si="72"/>
        <v>50.333333333333336</v>
      </c>
      <c r="S906" t="s">
        <v>8324</v>
      </c>
      <c r="T906" t="s">
        <v>8327</v>
      </c>
      <c r="U906" s="17">
        <f t="shared" si="73"/>
        <v>42371.87195601852</v>
      </c>
      <c r="V906" s="17">
        <f t="shared" si="74"/>
        <v>42341.87195601852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tr">
        <f>VLOOKUP(G907,'Country Codes'!C:D,2,FALSE)</f>
        <v>United States</v>
      </c>
      <c r="I907" t="s">
        <v>8246</v>
      </c>
      <c r="J907" s="15">
        <v>1295847926</v>
      </c>
      <c r="K907" s="15">
        <v>1290663926</v>
      </c>
      <c r="L907" t="b">
        <v>0</v>
      </c>
      <c r="M907">
        <v>6</v>
      </c>
      <c r="N907" t="b">
        <v>0</v>
      </c>
      <c r="O907" t="s">
        <v>8278</v>
      </c>
      <c r="P907" s="5">
        <f t="shared" si="70"/>
        <v>3.0153846153846153E-2</v>
      </c>
      <c r="Q907" s="5" t="str">
        <f t="shared" si="71"/>
        <v>Not Funded</v>
      </c>
      <c r="R907" s="7">
        <f t="shared" si="72"/>
        <v>32.666666666666664</v>
      </c>
      <c r="S907" t="s">
        <v>8324</v>
      </c>
      <c r="T907" t="s">
        <v>8327</v>
      </c>
      <c r="U907" s="17">
        <f t="shared" si="73"/>
        <v>40567.031550925924</v>
      </c>
      <c r="V907" s="17">
        <f t="shared" si="74"/>
        <v>40507.031550925924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tr">
        <f>VLOOKUP(G908,'Country Codes'!C:D,2,FALSE)</f>
        <v>United States</v>
      </c>
      <c r="I908" t="s">
        <v>8246</v>
      </c>
      <c r="J908" s="15">
        <v>1394681590</v>
      </c>
      <c r="K908" s="15">
        <v>1392093190</v>
      </c>
      <c r="L908" t="b">
        <v>0</v>
      </c>
      <c r="M908">
        <v>0</v>
      </c>
      <c r="N908" t="b">
        <v>0</v>
      </c>
      <c r="O908" t="s">
        <v>8278</v>
      </c>
      <c r="P908" s="5">
        <f t="shared" si="70"/>
        <v>0</v>
      </c>
      <c r="Q908" s="5" t="str">
        <f t="shared" si="71"/>
        <v>Not Funded</v>
      </c>
      <c r="R908" s="7" t="e">
        <f t="shared" si="72"/>
        <v>#DIV/0!</v>
      </c>
      <c r="S908" t="s">
        <v>8324</v>
      </c>
      <c r="T908" t="s">
        <v>8327</v>
      </c>
      <c r="U908" s="17">
        <f t="shared" si="73"/>
        <v>41710.939699074072</v>
      </c>
      <c r="V908" s="17">
        <f t="shared" si="74"/>
        <v>41680.981365740736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tr">
        <f>VLOOKUP(G909,'Country Codes'!C:D,2,FALSE)</f>
        <v>United States</v>
      </c>
      <c r="I909" t="s">
        <v>8246</v>
      </c>
      <c r="J909" s="15">
        <v>1315715823</v>
      </c>
      <c r="K909" s="15">
        <v>1313123823</v>
      </c>
      <c r="L909" t="b">
        <v>0</v>
      </c>
      <c r="M909">
        <v>0</v>
      </c>
      <c r="N909" t="b">
        <v>0</v>
      </c>
      <c r="O909" t="s">
        <v>8278</v>
      </c>
      <c r="P909" s="5">
        <f t="shared" si="70"/>
        <v>0</v>
      </c>
      <c r="Q909" s="5" t="str">
        <f t="shared" si="71"/>
        <v>Not Funded</v>
      </c>
      <c r="R909" s="7" t="e">
        <f t="shared" si="72"/>
        <v>#DIV/0!</v>
      </c>
      <c r="S909" t="s">
        <v>8324</v>
      </c>
      <c r="T909" t="s">
        <v>8327</v>
      </c>
      <c r="U909" s="17">
        <f t="shared" si="73"/>
        <v>40796.9840625</v>
      </c>
      <c r="V909" s="17">
        <f t="shared" si="74"/>
        <v>40766.9840625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tr">
        <f>VLOOKUP(G910,'Country Codes'!C:D,2,FALSE)</f>
        <v>United States</v>
      </c>
      <c r="I910" t="s">
        <v>8246</v>
      </c>
      <c r="J910" s="15">
        <v>1280206740</v>
      </c>
      <c r="K910" s="15">
        <v>1276283655</v>
      </c>
      <c r="L910" t="b">
        <v>0</v>
      </c>
      <c r="M910">
        <v>0</v>
      </c>
      <c r="N910" t="b">
        <v>0</v>
      </c>
      <c r="O910" t="s">
        <v>8278</v>
      </c>
      <c r="P910" s="5">
        <f t="shared" si="70"/>
        <v>0</v>
      </c>
      <c r="Q910" s="5" t="str">
        <f t="shared" si="71"/>
        <v>Not Funded</v>
      </c>
      <c r="R910" s="7" t="e">
        <f t="shared" si="72"/>
        <v>#DIV/0!</v>
      </c>
      <c r="S910" t="s">
        <v>8324</v>
      </c>
      <c r="T910" t="s">
        <v>8327</v>
      </c>
      <c r="U910" s="17">
        <f t="shared" si="73"/>
        <v>40385.999305555553</v>
      </c>
      <c r="V910" s="17">
        <f t="shared" si="74"/>
        <v>40340.593229166661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tr">
        <f>VLOOKUP(G911,'Country Codes'!C:D,2,FALSE)</f>
        <v>United States</v>
      </c>
      <c r="I911" t="s">
        <v>8246</v>
      </c>
      <c r="J911" s="15">
        <v>1343016000</v>
      </c>
      <c r="K911" s="15">
        <v>1340296440</v>
      </c>
      <c r="L911" t="b">
        <v>0</v>
      </c>
      <c r="M911">
        <v>8</v>
      </c>
      <c r="N911" t="b">
        <v>0</v>
      </c>
      <c r="O911" t="s">
        <v>8278</v>
      </c>
      <c r="P911" s="5">
        <f t="shared" si="70"/>
        <v>3.2500000000000001E-2</v>
      </c>
      <c r="Q911" s="5" t="str">
        <f t="shared" si="71"/>
        <v>Not Funded</v>
      </c>
      <c r="R911" s="7">
        <f t="shared" si="72"/>
        <v>65</v>
      </c>
      <c r="S911" t="s">
        <v>8324</v>
      </c>
      <c r="T911" t="s">
        <v>8327</v>
      </c>
      <c r="U911" s="17">
        <f t="shared" si="73"/>
        <v>41112.958333333328</v>
      </c>
      <c r="V911" s="17">
        <f t="shared" si="74"/>
        <v>41081.481944444444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tr">
        <f>VLOOKUP(G912,'Country Codes'!C:D,2,FALSE)</f>
        <v>United Kingdom</v>
      </c>
      <c r="I912" t="s">
        <v>8247</v>
      </c>
      <c r="J912" s="15">
        <v>1488546319</v>
      </c>
      <c r="K912" s="15">
        <v>1483362319</v>
      </c>
      <c r="L912" t="b">
        <v>0</v>
      </c>
      <c r="M912">
        <v>5</v>
      </c>
      <c r="N912" t="b">
        <v>0</v>
      </c>
      <c r="O912" t="s">
        <v>8278</v>
      </c>
      <c r="P912" s="5">
        <f t="shared" si="70"/>
        <v>0.22363636363636363</v>
      </c>
      <c r="Q912" s="5" t="str">
        <f t="shared" si="71"/>
        <v>Not Funded</v>
      </c>
      <c r="R912" s="7">
        <f t="shared" si="72"/>
        <v>24.6</v>
      </c>
      <c r="S912" t="s">
        <v>8324</v>
      </c>
      <c r="T912" t="s">
        <v>8327</v>
      </c>
      <c r="U912" s="17">
        <f t="shared" si="73"/>
        <v>42797.337025462963</v>
      </c>
      <c r="V912" s="17">
        <f t="shared" si="74"/>
        <v>42737.337025462963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tr">
        <f>VLOOKUP(G913,'Country Codes'!C:D,2,FALSE)</f>
        <v>United States</v>
      </c>
      <c r="I913" t="s">
        <v>8246</v>
      </c>
      <c r="J913" s="15">
        <v>1390522045</v>
      </c>
      <c r="K913" s="15">
        <v>1388707645</v>
      </c>
      <c r="L913" t="b">
        <v>0</v>
      </c>
      <c r="M913">
        <v>0</v>
      </c>
      <c r="N913" t="b">
        <v>0</v>
      </c>
      <c r="O913" t="s">
        <v>8278</v>
      </c>
      <c r="P913" s="5">
        <f t="shared" si="70"/>
        <v>0</v>
      </c>
      <c r="Q913" s="5" t="str">
        <f t="shared" si="71"/>
        <v>Not Funded</v>
      </c>
      <c r="R913" s="7" t="e">
        <f t="shared" si="72"/>
        <v>#DIV/0!</v>
      </c>
      <c r="S913" t="s">
        <v>8324</v>
      </c>
      <c r="T913" t="s">
        <v>8327</v>
      </c>
      <c r="U913" s="17">
        <f t="shared" si="73"/>
        <v>41662.796817129631</v>
      </c>
      <c r="V913" s="17">
        <f t="shared" si="74"/>
        <v>41641.796817129631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tr">
        <f>VLOOKUP(G914,'Country Codes'!C:D,2,FALSE)</f>
        <v>United States</v>
      </c>
      <c r="I914" t="s">
        <v>8246</v>
      </c>
      <c r="J914" s="15">
        <v>1355197047</v>
      </c>
      <c r="K914" s="15">
        <v>1350009447</v>
      </c>
      <c r="L914" t="b">
        <v>0</v>
      </c>
      <c r="M914">
        <v>2</v>
      </c>
      <c r="N914" t="b">
        <v>0</v>
      </c>
      <c r="O914" t="s">
        <v>8278</v>
      </c>
      <c r="P914" s="5">
        <f t="shared" si="70"/>
        <v>8.5714285714285719E-3</v>
      </c>
      <c r="Q914" s="5" t="str">
        <f t="shared" si="71"/>
        <v>Not Funded</v>
      </c>
      <c r="R914" s="7">
        <f t="shared" si="72"/>
        <v>15</v>
      </c>
      <c r="S914" t="s">
        <v>8324</v>
      </c>
      <c r="T914" t="s">
        <v>8327</v>
      </c>
      <c r="U914" s="17">
        <f t="shared" si="73"/>
        <v>41253.942673611105</v>
      </c>
      <c r="V914" s="17">
        <f t="shared" si="74"/>
        <v>41193.901006944441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tr">
        <f>VLOOKUP(G915,'Country Codes'!C:D,2,FALSE)</f>
        <v>United States</v>
      </c>
      <c r="I915" t="s">
        <v>8246</v>
      </c>
      <c r="J915" s="15">
        <v>1336188019</v>
      </c>
      <c r="K915" s="15">
        <v>1333596019</v>
      </c>
      <c r="L915" t="b">
        <v>0</v>
      </c>
      <c r="M915">
        <v>24</v>
      </c>
      <c r="N915" t="b">
        <v>0</v>
      </c>
      <c r="O915" t="s">
        <v>8278</v>
      </c>
      <c r="P915" s="5">
        <f t="shared" si="70"/>
        <v>6.6066666666666662E-2</v>
      </c>
      <c r="Q915" s="5" t="str">
        <f t="shared" si="71"/>
        <v>Not Funded</v>
      </c>
      <c r="R915" s="7">
        <f t="shared" si="72"/>
        <v>82.583333333333329</v>
      </c>
      <c r="S915" t="s">
        <v>8324</v>
      </c>
      <c r="T915" t="s">
        <v>8327</v>
      </c>
      <c r="U915" s="17">
        <f t="shared" si="73"/>
        <v>41033.930775462963</v>
      </c>
      <c r="V915" s="17">
        <f t="shared" si="74"/>
        <v>41003.930775462963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tr">
        <f>VLOOKUP(G916,'Country Codes'!C:D,2,FALSE)</f>
        <v>United States</v>
      </c>
      <c r="I916" t="s">
        <v>8246</v>
      </c>
      <c r="J916" s="15">
        <v>1345918747</v>
      </c>
      <c r="K916" s="15">
        <v>1343326747</v>
      </c>
      <c r="L916" t="b">
        <v>0</v>
      </c>
      <c r="M916">
        <v>0</v>
      </c>
      <c r="N916" t="b">
        <v>0</v>
      </c>
      <c r="O916" t="s">
        <v>8278</v>
      </c>
      <c r="P916" s="5">
        <f t="shared" si="70"/>
        <v>0</v>
      </c>
      <c r="Q916" s="5" t="str">
        <f t="shared" si="71"/>
        <v>Not Funded</v>
      </c>
      <c r="R916" s="7" t="e">
        <f t="shared" si="72"/>
        <v>#DIV/0!</v>
      </c>
      <c r="S916" t="s">
        <v>8324</v>
      </c>
      <c r="T916" t="s">
        <v>8327</v>
      </c>
      <c r="U916" s="17">
        <f t="shared" si="73"/>
        <v>41146.554942129631</v>
      </c>
      <c r="V916" s="17">
        <f t="shared" si="74"/>
        <v>41116.554942129631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tr">
        <f>VLOOKUP(G917,'Country Codes'!C:D,2,FALSE)</f>
        <v>United States</v>
      </c>
      <c r="I917" t="s">
        <v>8246</v>
      </c>
      <c r="J917" s="15">
        <v>1330577940</v>
      </c>
      <c r="K917" s="15">
        <v>1327853914</v>
      </c>
      <c r="L917" t="b">
        <v>0</v>
      </c>
      <c r="M917">
        <v>9</v>
      </c>
      <c r="N917" t="b">
        <v>0</v>
      </c>
      <c r="O917" t="s">
        <v>8278</v>
      </c>
      <c r="P917" s="5">
        <f t="shared" si="70"/>
        <v>5.7692307692307696E-2</v>
      </c>
      <c r="Q917" s="5" t="str">
        <f t="shared" si="71"/>
        <v>Not Funded</v>
      </c>
      <c r="R917" s="7">
        <f t="shared" si="72"/>
        <v>41.666666666666664</v>
      </c>
      <c r="S917" t="s">
        <v>8324</v>
      </c>
      <c r="T917" t="s">
        <v>8327</v>
      </c>
      <c r="U917" s="17">
        <f t="shared" si="73"/>
        <v>40968.999305555553</v>
      </c>
      <c r="V917" s="17">
        <f t="shared" si="74"/>
        <v>40937.471226851849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tr">
        <f>VLOOKUP(G918,'Country Codes'!C:D,2,FALSE)</f>
        <v>United States</v>
      </c>
      <c r="I918" t="s">
        <v>8246</v>
      </c>
      <c r="J918" s="15">
        <v>1287723600</v>
      </c>
      <c r="K918" s="15">
        <v>1284409734</v>
      </c>
      <c r="L918" t="b">
        <v>0</v>
      </c>
      <c r="M918">
        <v>0</v>
      </c>
      <c r="N918" t="b">
        <v>0</v>
      </c>
      <c r="O918" t="s">
        <v>8278</v>
      </c>
      <c r="P918" s="5">
        <f t="shared" si="70"/>
        <v>0</v>
      </c>
      <c r="Q918" s="5" t="str">
        <f t="shared" si="71"/>
        <v>Not Funded</v>
      </c>
      <c r="R918" s="7" t="e">
        <f t="shared" si="72"/>
        <v>#DIV/0!</v>
      </c>
      <c r="S918" t="s">
        <v>8324</v>
      </c>
      <c r="T918" t="s">
        <v>8327</v>
      </c>
      <c r="U918" s="17">
        <f t="shared" si="73"/>
        <v>40473</v>
      </c>
      <c r="V918" s="17">
        <f t="shared" si="74"/>
        <v>40434.645069444443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tr">
        <f>VLOOKUP(G919,'Country Codes'!C:D,2,FALSE)</f>
        <v>United States</v>
      </c>
      <c r="I919" t="s">
        <v>8246</v>
      </c>
      <c r="J919" s="15">
        <v>1405305000</v>
      </c>
      <c r="K919" s="15">
        <v>1402612730</v>
      </c>
      <c r="L919" t="b">
        <v>0</v>
      </c>
      <c r="M919">
        <v>1</v>
      </c>
      <c r="N919" t="b">
        <v>0</v>
      </c>
      <c r="O919" t="s">
        <v>8278</v>
      </c>
      <c r="P919" s="5">
        <f t="shared" si="70"/>
        <v>6.0000000000000001E-3</v>
      </c>
      <c r="Q919" s="5" t="str">
        <f t="shared" si="71"/>
        <v>Not Funded</v>
      </c>
      <c r="R919" s="7">
        <f t="shared" si="72"/>
        <v>30</v>
      </c>
      <c r="S919" t="s">
        <v>8324</v>
      </c>
      <c r="T919" t="s">
        <v>8327</v>
      </c>
      <c r="U919" s="17">
        <f t="shared" si="73"/>
        <v>41833.895833333328</v>
      </c>
      <c r="V919" s="17">
        <f t="shared" si="74"/>
        <v>41802.735300925924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tr">
        <f>VLOOKUP(G920,'Country Codes'!C:D,2,FALSE)</f>
        <v>United Kingdom</v>
      </c>
      <c r="I920" t="s">
        <v>8247</v>
      </c>
      <c r="J920" s="15">
        <v>1417474761</v>
      </c>
      <c r="K920" s="15">
        <v>1414879161</v>
      </c>
      <c r="L920" t="b">
        <v>0</v>
      </c>
      <c r="M920">
        <v>10</v>
      </c>
      <c r="N920" t="b">
        <v>0</v>
      </c>
      <c r="O920" t="s">
        <v>8278</v>
      </c>
      <c r="P920" s="5">
        <f t="shared" si="70"/>
        <v>5.0256410256410255E-2</v>
      </c>
      <c r="Q920" s="5" t="str">
        <f t="shared" si="71"/>
        <v>Not Funded</v>
      </c>
      <c r="R920" s="7">
        <f t="shared" si="72"/>
        <v>19.600000000000001</v>
      </c>
      <c r="S920" t="s">
        <v>8324</v>
      </c>
      <c r="T920" t="s">
        <v>8327</v>
      </c>
      <c r="U920" s="17">
        <f t="shared" si="73"/>
        <v>41974.749548611107</v>
      </c>
      <c r="V920" s="17">
        <f t="shared" si="74"/>
        <v>41944.707881944443</v>
      </c>
    </row>
    <row r="921" spans="1:22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tr">
        <f>VLOOKUP(G921,'Country Codes'!C:D,2,FALSE)</f>
        <v>United States</v>
      </c>
      <c r="I921" t="s">
        <v>8246</v>
      </c>
      <c r="J921" s="15">
        <v>1355930645</v>
      </c>
      <c r="K921" s="15">
        <v>1352906645</v>
      </c>
      <c r="L921" t="b">
        <v>0</v>
      </c>
      <c r="M921">
        <v>1</v>
      </c>
      <c r="N921" t="b">
        <v>0</v>
      </c>
      <c r="O921" t="s">
        <v>8278</v>
      </c>
      <c r="P921" s="5">
        <f t="shared" si="70"/>
        <v>5.0000000000000001E-3</v>
      </c>
      <c r="Q921" s="5" t="str">
        <f t="shared" si="71"/>
        <v>Not Funded</v>
      </c>
      <c r="R921" s="7">
        <f t="shared" si="72"/>
        <v>100</v>
      </c>
      <c r="S921" t="s">
        <v>8324</v>
      </c>
      <c r="T921" t="s">
        <v>8327</v>
      </c>
      <c r="U921" s="17">
        <f t="shared" si="73"/>
        <v>41262.433391203704</v>
      </c>
      <c r="V921" s="17">
        <f t="shared" si="74"/>
        <v>41227.433391203704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tr">
        <f>VLOOKUP(G922,'Country Codes'!C:D,2,FALSE)</f>
        <v>United States</v>
      </c>
      <c r="I922" t="s">
        <v>8246</v>
      </c>
      <c r="J922" s="15">
        <v>1384448822</v>
      </c>
      <c r="K922" s="15">
        <v>1381853222</v>
      </c>
      <c r="L922" t="b">
        <v>0</v>
      </c>
      <c r="M922">
        <v>0</v>
      </c>
      <c r="N922" t="b">
        <v>0</v>
      </c>
      <c r="O922" t="s">
        <v>8278</v>
      </c>
      <c r="P922" s="5">
        <f t="shared" si="70"/>
        <v>0</v>
      </c>
      <c r="Q922" s="5" t="str">
        <f t="shared" si="71"/>
        <v>Not Funded</v>
      </c>
      <c r="R922" s="7" t="e">
        <f t="shared" si="72"/>
        <v>#DIV/0!</v>
      </c>
      <c r="S922" t="s">
        <v>8324</v>
      </c>
      <c r="T922" t="s">
        <v>8327</v>
      </c>
      <c r="U922" s="17">
        <f t="shared" si="73"/>
        <v>41592.504884259259</v>
      </c>
      <c r="V922" s="17">
        <f t="shared" si="74"/>
        <v>41562.463217592594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tr">
        <f>VLOOKUP(G923,'Country Codes'!C:D,2,FALSE)</f>
        <v>United States</v>
      </c>
      <c r="I923" t="s">
        <v>8246</v>
      </c>
      <c r="J923" s="15">
        <v>1323666376</v>
      </c>
      <c r="K923" s="15">
        <v>1320033976</v>
      </c>
      <c r="L923" t="b">
        <v>0</v>
      </c>
      <c r="M923">
        <v>20</v>
      </c>
      <c r="N923" t="b">
        <v>0</v>
      </c>
      <c r="O923" t="s">
        <v>8278</v>
      </c>
      <c r="P923" s="5">
        <f t="shared" si="70"/>
        <v>0.309</v>
      </c>
      <c r="Q923" s="5" t="str">
        <f t="shared" si="71"/>
        <v>Not Funded</v>
      </c>
      <c r="R923" s="7">
        <f t="shared" si="72"/>
        <v>231.75</v>
      </c>
      <c r="S923" t="s">
        <v>8324</v>
      </c>
      <c r="T923" t="s">
        <v>8327</v>
      </c>
      <c r="U923" s="17">
        <f t="shared" si="73"/>
        <v>40889.004351851851</v>
      </c>
      <c r="V923" s="17">
        <f t="shared" si="74"/>
        <v>40846.962685185179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tr">
        <f>VLOOKUP(G924,'Country Codes'!C:D,2,FALSE)</f>
        <v>United States</v>
      </c>
      <c r="I924" t="s">
        <v>8246</v>
      </c>
      <c r="J924" s="15">
        <v>1412167393</v>
      </c>
      <c r="K924" s="15">
        <v>1409143393</v>
      </c>
      <c r="L924" t="b">
        <v>0</v>
      </c>
      <c r="M924">
        <v>30</v>
      </c>
      <c r="N924" t="b">
        <v>0</v>
      </c>
      <c r="O924" t="s">
        <v>8278</v>
      </c>
      <c r="P924" s="5">
        <f t="shared" si="70"/>
        <v>0.21037037037037037</v>
      </c>
      <c r="Q924" s="5" t="str">
        <f t="shared" si="71"/>
        <v>Not Funded</v>
      </c>
      <c r="R924" s="7">
        <f t="shared" si="72"/>
        <v>189.33333333333334</v>
      </c>
      <c r="S924" t="s">
        <v>8324</v>
      </c>
      <c r="T924" t="s">
        <v>8327</v>
      </c>
      <c r="U924" s="17">
        <f t="shared" si="73"/>
        <v>41913.32167824074</v>
      </c>
      <c r="V924" s="17">
        <f t="shared" si="74"/>
        <v>41878.32167824074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tr">
        <f>VLOOKUP(G925,'Country Codes'!C:D,2,FALSE)</f>
        <v>United States</v>
      </c>
      <c r="I925" t="s">
        <v>8246</v>
      </c>
      <c r="J925" s="15">
        <v>1416614523</v>
      </c>
      <c r="K925" s="15">
        <v>1414018923</v>
      </c>
      <c r="L925" t="b">
        <v>0</v>
      </c>
      <c r="M925">
        <v>6</v>
      </c>
      <c r="N925" t="b">
        <v>0</v>
      </c>
      <c r="O925" t="s">
        <v>8278</v>
      </c>
      <c r="P925" s="5">
        <f t="shared" si="70"/>
        <v>2.1999999999999999E-2</v>
      </c>
      <c r="Q925" s="5" t="str">
        <f t="shared" si="71"/>
        <v>Not Funded</v>
      </c>
      <c r="R925" s="7">
        <f t="shared" si="72"/>
        <v>55</v>
      </c>
      <c r="S925" t="s">
        <v>8324</v>
      </c>
      <c r="T925" t="s">
        <v>8327</v>
      </c>
      <c r="U925" s="17">
        <f t="shared" si="73"/>
        <v>41964.793090277781</v>
      </c>
      <c r="V925" s="17">
        <f t="shared" si="74"/>
        <v>41934.751423611109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tr">
        <f>VLOOKUP(G926,'Country Codes'!C:D,2,FALSE)</f>
        <v>United States</v>
      </c>
      <c r="I926" t="s">
        <v>8246</v>
      </c>
      <c r="J926" s="15">
        <v>1360795069</v>
      </c>
      <c r="K926" s="15">
        <v>1358203069</v>
      </c>
      <c r="L926" t="b">
        <v>0</v>
      </c>
      <c r="M926">
        <v>15</v>
      </c>
      <c r="N926" t="b">
        <v>0</v>
      </c>
      <c r="O926" t="s">
        <v>8278</v>
      </c>
      <c r="P926" s="5">
        <f t="shared" si="70"/>
        <v>0.109</v>
      </c>
      <c r="Q926" s="5" t="str">
        <f t="shared" si="71"/>
        <v>Not Funded</v>
      </c>
      <c r="R926" s="7">
        <f t="shared" si="72"/>
        <v>21.8</v>
      </c>
      <c r="S926" t="s">
        <v>8324</v>
      </c>
      <c r="T926" t="s">
        <v>8327</v>
      </c>
      <c r="U926" s="17">
        <f t="shared" si="73"/>
        <v>41318.734594907408</v>
      </c>
      <c r="V926" s="17">
        <f t="shared" si="74"/>
        <v>41288.734594907408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tr">
        <f>VLOOKUP(G927,'Country Codes'!C:D,2,FALSE)</f>
        <v>United States</v>
      </c>
      <c r="I927" t="s">
        <v>8246</v>
      </c>
      <c r="J927" s="15">
        <v>1385590111</v>
      </c>
      <c r="K927" s="15">
        <v>1382994511</v>
      </c>
      <c r="L927" t="b">
        <v>0</v>
      </c>
      <c r="M927">
        <v>5</v>
      </c>
      <c r="N927" t="b">
        <v>0</v>
      </c>
      <c r="O927" t="s">
        <v>8278</v>
      </c>
      <c r="P927" s="5">
        <f t="shared" si="70"/>
        <v>2.6666666666666668E-2</v>
      </c>
      <c r="Q927" s="5" t="str">
        <f t="shared" si="71"/>
        <v>Not Funded</v>
      </c>
      <c r="R927" s="7">
        <f t="shared" si="72"/>
        <v>32</v>
      </c>
      <c r="S927" t="s">
        <v>8324</v>
      </c>
      <c r="T927" t="s">
        <v>8327</v>
      </c>
      <c r="U927" s="17">
        <f t="shared" si="73"/>
        <v>41605.71424768518</v>
      </c>
      <c r="V927" s="17">
        <f t="shared" si="74"/>
        <v>41575.672581018516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tr">
        <f>VLOOKUP(G928,'Country Codes'!C:D,2,FALSE)</f>
        <v>United States</v>
      </c>
      <c r="I928" t="s">
        <v>8246</v>
      </c>
      <c r="J928" s="15">
        <v>1278628800</v>
      </c>
      <c r="K928" s="15">
        <v>1276043330</v>
      </c>
      <c r="L928" t="b">
        <v>0</v>
      </c>
      <c r="M928">
        <v>0</v>
      </c>
      <c r="N928" t="b">
        <v>0</v>
      </c>
      <c r="O928" t="s">
        <v>8278</v>
      </c>
      <c r="P928" s="5">
        <f t="shared" si="70"/>
        <v>0</v>
      </c>
      <c r="Q928" s="5" t="str">
        <f t="shared" si="71"/>
        <v>Not Funded</v>
      </c>
      <c r="R928" s="7" t="e">
        <f t="shared" si="72"/>
        <v>#DIV/0!</v>
      </c>
      <c r="S928" t="s">
        <v>8324</v>
      </c>
      <c r="T928" t="s">
        <v>8327</v>
      </c>
      <c r="U928" s="17">
        <f t="shared" si="73"/>
        <v>40367.736111111109</v>
      </c>
      <c r="V928" s="17">
        <f t="shared" si="74"/>
        <v>40337.811689814815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tr">
        <f>VLOOKUP(G929,'Country Codes'!C:D,2,FALSE)</f>
        <v>United States</v>
      </c>
      <c r="I929" t="s">
        <v>8246</v>
      </c>
      <c r="J929" s="15">
        <v>1337024695</v>
      </c>
      <c r="K929" s="15">
        <v>1334432695</v>
      </c>
      <c r="L929" t="b">
        <v>0</v>
      </c>
      <c r="M929">
        <v>0</v>
      </c>
      <c r="N929" t="b">
        <v>0</v>
      </c>
      <c r="O929" t="s">
        <v>8278</v>
      </c>
      <c r="P929" s="5">
        <f t="shared" si="70"/>
        <v>0</v>
      </c>
      <c r="Q929" s="5" t="str">
        <f t="shared" si="71"/>
        <v>Not Funded</v>
      </c>
      <c r="R929" s="7" t="e">
        <f t="shared" si="72"/>
        <v>#DIV/0!</v>
      </c>
      <c r="S929" t="s">
        <v>8324</v>
      </c>
      <c r="T929" t="s">
        <v>8327</v>
      </c>
      <c r="U929" s="17">
        <f t="shared" si="73"/>
        <v>41043.614525462959</v>
      </c>
      <c r="V929" s="17">
        <f t="shared" si="74"/>
        <v>41013.614525462959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tr">
        <f>VLOOKUP(G930,'Country Codes'!C:D,2,FALSE)</f>
        <v>United States</v>
      </c>
      <c r="I930" t="s">
        <v>8246</v>
      </c>
      <c r="J930" s="15">
        <v>1353196800</v>
      </c>
      <c r="K930" s="15">
        <v>1348864913</v>
      </c>
      <c r="L930" t="b">
        <v>0</v>
      </c>
      <c r="M930">
        <v>28</v>
      </c>
      <c r="N930" t="b">
        <v>0</v>
      </c>
      <c r="O930" t="s">
        <v>8278</v>
      </c>
      <c r="P930" s="5">
        <f t="shared" si="70"/>
        <v>0.10862068965517241</v>
      </c>
      <c r="Q930" s="5" t="str">
        <f t="shared" si="71"/>
        <v>Not Funded</v>
      </c>
      <c r="R930" s="7">
        <f t="shared" si="72"/>
        <v>56.25</v>
      </c>
      <c r="S930" t="s">
        <v>8324</v>
      </c>
      <c r="T930" t="s">
        <v>8327</v>
      </c>
      <c r="U930" s="17">
        <f t="shared" si="73"/>
        <v>41230.791666666664</v>
      </c>
      <c r="V930" s="17">
        <f t="shared" si="74"/>
        <v>41180.654085648144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tr">
        <f>VLOOKUP(G931,'Country Codes'!C:D,2,FALSE)</f>
        <v>United States</v>
      </c>
      <c r="I931" t="s">
        <v>8246</v>
      </c>
      <c r="J931" s="15">
        <v>1333946569</v>
      </c>
      <c r="K931" s="15">
        <v>1331358169</v>
      </c>
      <c r="L931" t="b">
        <v>0</v>
      </c>
      <c r="M931">
        <v>0</v>
      </c>
      <c r="N931" t="b">
        <v>0</v>
      </c>
      <c r="O931" t="s">
        <v>8278</v>
      </c>
      <c r="P931" s="5">
        <f t="shared" si="70"/>
        <v>0</v>
      </c>
      <c r="Q931" s="5" t="str">
        <f t="shared" si="71"/>
        <v>Not Funded</v>
      </c>
      <c r="R931" s="7" t="e">
        <f t="shared" si="72"/>
        <v>#DIV/0!</v>
      </c>
      <c r="S931" t="s">
        <v>8324</v>
      </c>
      <c r="T931" t="s">
        <v>8327</v>
      </c>
      <c r="U931" s="17">
        <f t="shared" si="73"/>
        <v>41007.988067129627</v>
      </c>
      <c r="V931" s="17">
        <f t="shared" si="74"/>
        <v>40978.029733796291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tr">
        <f>VLOOKUP(G932,'Country Codes'!C:D,2,FALSE)</f>
        <v>United States</v>
      </c>
      <c r="I932" t="s">
        <v>8246</v>
      </c>
      <c r="J932" s="15">
        <v>1277501520</v>
      </c>
      <c r="K932" s="15">
        <v>1273874306</v>
      </c>
      <c r="L932" t="b">
        <v>0</v>
      </c>
      <c r="M932">
        <v>5</v>
      </c>
      <c r="N932" t="b">
        <v>0</v>
      </c>
      <c r="O932" t="s">
        <v>8278</v>
      </c>
      <c r="P932" s="5">
        <f t="shared" si="70"/>
        <v>0.38333333333333336</v>
      </c>
      <c r="Q932" s="5" t="str">
        <f t="shared" si="71"/>
        <v>Not Funded</v>
      </c>
      <c r="R932" s="7">
        <f t="shared" si="72"/>
        <v>69</v>
      </c>
      <c r="S932" t="s">
        <v>8324</v>
      </c>
      <c r="T932" t="s">
        <v>8327</v>
      </c>
      <c r="U932" s="17">
        <f t="shared" si="73"/>
        <v>40354.688888888886</v>
      </c>
      <c r="V932" s="17">
        <f t="shared" si="74"/>
        <v>40312.707245370366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tr">
        <f>VLOOKUP(G933,'Country Codes'!C:D,2,FALSE)</f>
        <v>United Kingdom</v>
      </c>
      <c r="I933" t="s">
        <v>8247</v>
      </c>
      <c r="J933" s="15">
        <v>1395007200</v>
      </c>
      <c r="K933" s="15">
        <v>1392021502</v>
      </c>
      <c r="L933" t="b">
        <v>0</v>
      </c>
      <c r="M933">
        <v>7</v>
      </c>
      <c r="N933" t="b">
        <v>0</v>
      </c>
      <c r="O933" t="s">
        <v>8278</v>
      </c>
      <c r="P933" s="5">
        <f t="shared" si="70"/>
        <v>6.5500000000000003E-2</v>
      </c>
      <c r="Q933" s="5" t="str">
        <f t="shared" si="71"/>
        <v>Not Funded</v>
      </c>
      <c r="R933" s="7">
        <f t="shared" si="72"/>
        <v>18.714285714285715</v>
      </c>
      <c r="S933" t="s">
        <v>8324</v>
      </c>
      <c r="T933" t="s">
        <v>8327</v>
      </c>
      <c r="U933" s="17">
        <f t="shared" si="73"/>
        <v>41714.708333333328</v>
      </c>
      <c r="V933" s="17">
        <f t="shared" si="74"/>
        <v>41680.151643518519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tr">
        <f>VLOOKUP(G934,'Country Codes'!C:D,2,FALSE)</f>
        <v>United States</v>
      </c>
      <c r="I934" t="s">
        <v>8246</v>
      </c>
      <c r="J934" s="15">
        <v>1363990545</v>
      </c>
      <c r="K934" s="15">
        <v>1360106145</v>
      </c>
      <c r="L934" t="b">
        <v>0</v>
      </c>
      <c r="M934">
        <v>30</v>
      </c>
      <c r="N934" t="b">
        <v>0</v>
      </c>
      <c r="O934" t="s">
        <v>8278</v>
      </c>
      <c r="P934" s="5">
        <f t="shared" si="70"/>
        <v>0.14536842105263159</v>
      </c>
      <c r="Q934" s="5" t="str">
        <f t="shared" si="71"/>
        <v>Not Funded</v>
      </c>
      <c r="R934" s="7">
        <f t="shared" si="72"/>
        <v>46.033333333333331</v>
      </c>
      <c r="S934" t="s">
        <v>8324</v>
      </c>
      <c r="T934" t="s">
        <v>8327</v>
      </c>
      <c r="U934" s="17">
        <f t="shared" si="73"/>
        <v>41355.719270833331</v>
      </c>
      <c r="V934" s="17">
        <f t="shared" si="74"/>
        <v>41310.760937499996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tr">
        <f>VLOOKUP(G935,'Country Codes'!C:D,2,FALSE)</f>
        <v>United States</v>
      </c>
      <c r="I935" t="s">
        <v>8246</v>
      </c>
      <c r="J935" s="15">
        <v>1399867409</v>
      </c>
      <c r="K935" s="15">
        <v>1394683409</v>
      </c>
      <c r="L935" t="b">
        <v>0</v>
      </c>
      <c r="M935">
        <v>2</v>
      </c>
      <c r="N935" t="b">
        <v>0</v>
      </c>
      <c r="O935" t="s">
        <v>8278</v>
      </c>
      <c r="P935" s="5">
        <f t="shared" si="70"/>
        <v>0.06</v>
      </c>
      <c r="Q935" s="5" t="str">
        <f t="shared" si="71"/>
        <v>Not Funded</v>
      </c>
      <c r="R935" s="7">
        <f t="shared" si="72"/>
        <v>60</v>
      </c>
      <c r="S935" t="s">
        <v>8324</v>
      </c>
      <c r="T935" t="s">
        <v>8327</v>
      </c>
      <c r="U935" s="17">
        <f t="shared" si="73"/>
        <v>41770.960752314815</v>
      </c>
      <c r="V935" s="17">
        <f t="shared" si="74"/>
        <v>41710.960752314815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tr">
        <f>VLOOKUP(G936,'Country Codes'!C:D,2,FALSE)</f>
        <v>Canada</v>
      </c>
      <c r="I936" t="s">
        <v>8251</v>
      </c>
      <c r="J936" s="15">
        <v>1399183200</v>
      </c>
      <c r="K936" s="15">
        <v>1396633284</v>
      </c>
      <c r="L936" t="b">
        <v>0</v>
      </c>
      <c r="M936">
        <v>30</v>
      </c>
      <c r="N936" t="b">
        <v>0</v>
      </c>
      <c r="O936" t="s">
        <v>8278</v>
      </c>
      <c r="P936" s="5">
        <f t="shared" si="70"/>
        <v>0.30399999999999999</v>
      </c>
      <c r="Q936" s="5" t="str">
        <f t="shared" si="71"/>
        <v>Not Funded</v>
      </c>
      <c r="R936" s="7">
        <f t="shared" si="72"/>
        <v>50.666666666666664</v>
      </c>
      <c r="S936" t="s">
        <v>8324</v>
      </c>
      <c r="T936" t="s">
        <v>8327</v>
      </c>
      <c r="U936" s="17">
        <f t="shared" si="73"/>
        <v>41763.041666666664</v>
      </c>
      <c r="V936" s="17">
        <f t="shared" si="74"/>
        <v>41733.528749999998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tr">
        <f>VLOOKUP(G937,'Country Codes'!C:D,2,FALSE)</f>
        <v>United States</v>
      </c>
      <c r="I937" t="s">
        <v>8246</v>
      </c>
      <c r="J937" s="15">
        <v>1454054429</v>
      </c>
      <c r="K937" s="15">
        <v>1451462429</v>
      </c>
      <c r="L937" t="b">
        <v>0</v>
      </c>
      <c r="M937">
        <v>2</v>
      </c>
      <c r="N937" t="b">
        <v>0</v>
      </c>
      <c r="O937" t="s">
        <v>8278</v>
      </c>
      <c r="P937" s="5">
        <f t="shared" si="70"/>
        <v>1.4285714285714285E-2</v>
      </c>
      <c r="Q937" s="5" t="str">
        <f t="shared" si="71"/>
        <v>Not Funded</v>
      </c>
      <c r="R937" s="7">
        <f t="shared" si="72"/>
        <v>25</v>
      </c>
      <c r="S937" t="s">
        <v>8324</v>
      </c>
      <c r="T937" t="s">
        <v>8327</v>
      </c>
      <c r="U937" s="17">
        <f t="shared" si="73"/>
        <v>42398.125335648147</v>
      </c>
      <c r="V937" s="17">
        <f t="shared" si="74"/>
        <v>42368.125335648147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tr">
        <f>VLOOKUP(G938,'Country Codes'!C:D,2,FALSE)</f>
        <v>United States</v>
      </c>
      <c r="I938" t="s">
        <v>8246</v>
      </c>
      <c r="J938" s="15">
        <v>1326916800</v>
      </c>
      <c r="K938" s="15">
        <v>1323131689</v>
      </c>
      <c r="L938" t="b">
        <v>0</v>
      </c>
      <c r="M938">
        <v>0</v>
      </c>
      <c r="N938" t="b">
        <v>0</v>
      </c>
      <c r="O938" t="s">
        <v>8278</v>
      </c>
      <c r="P938" s="5">
        <f t="shared" si="70"/>
        <v>0</v>
      </c>
      <c r="Q938" s="5" t="str">
        <f t="shared" si="71"/>
        <v>Not Funded</v>
      </c>
      <c r="R938" s="7" t="e">
        <f t="shared" si="72"/>
        <v>#DIV/0!</v>
      </c>
      <c r="S938" t="s">
        <v>8324</v>
      </c>
      <c r="T938" t="s">
        <v>8327</v>
      </c>
      <c r="U938" s="17">
        <f t="shared" si="73"/>
        <v>40926.625</v>
      </c>
      <c r="V938" s="17">
        <f t="shared" si="74"/>
        <v>40882.815844907404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tr">
        <f>VLOOKUP(G939,'Country Codes'!C:D,2,FALSE)</f>
        <v>United States</v>
      </c>
      <c r="I939" t="s">
        <v>8246</v>
      </c>
      <c r="J939" s="15">
        <v>1383509357</v>
      </c>
      <c r="K939" s="15">
        <v>1380913757</v>
      </c>
      <c r="L939" t="b">
        <v>0</v>
      </c>
      <c r="M939">
        <v>2</v>
      </c>
      <c r="N939" t="b">
        <v>0</v>
      </c>
      <c r="O939" t="s">
        <v>8278</v>
      </c>
      <c r="P939" s="5">
        <f t="shared" si="70"/>
        <v>1.1428571428571429E-2</v>
      </c>
      <c r="Q939" s="5" t="str">
        <f t="shared" si="71"/>
        <v>Not Funded</v>
      </c>
      <c r="R939" s="7">
        <f t="shared" si="72"/>
        <v>20</v>
      </c>
      <c r="S939" t="s">
        <v>8324</v>
      </c>
      <c r="T939" t="s">
        <v>8327</v>
      </c>
      <c r="U939" s="17">
        <f t="shared" si="73"/>
        <v>41581.63144675926</v>
      </c>
      <c r="V939" s="17">
        <f t="shared" si="74"/>
        <v>41551.589780092589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tr">
        <f>VLOOKUP(G940,'Country Codes'!C:D,2,FALSE)</f>
        <v>United States</v>
      </c>
      <c r="I940" t="s">
        <v>8246</v>
      </c>
      <c r="J940" s="15">
        <v>1346585448</v>
      </c>
      <c r="K940" s="15">
        <v>1343993448</v>
      </c>
      <c r="L940" t="b">
        <v>0</v>
      </c>
      <c r="M940">
        <v>1</v>
      </c>
      <c r="N940" t="b">
        <v>0</v>
      </c>
      <c r="O940" t="s">
        <v>8278</v>
      </c>
      <c r="P940" s="5">
        <f t="shared" si="70"/>
        <v>3.5714285714285713E-3</v>
      </c>
      <c r="Q940" s="5" t="str">
        <f t="shared" si="71"/>
        <v>Not Funded</v>
      </c>
      <c r="R940" s="7">
        <f t="shared" si="72"/>
        <v>25</v>
      </c>
      <c r="S940" t="s">
        <v>8324</v>
      </c>
      <c r="T940" t="s">
        <v>8327</v>
      </c>
      <c r="U940" s="17">
        <f t="shared" si="73"/>
        <v>41154.27138888889</v>
      </c>
      <c r="V940" s="17">
        <f t="shared" si="74"/>
        <v>41124.27138888889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tr">
        <f>VLOOKUP(G941,'Country Codes'!C:D,2,FALSE)</f>
        <v>United States</v>
      </c>
      <c r="I941" t="s">
        <v>8246</v>
      </c>
      <c r="J941" s="15">
        <v>1372622280</v>
      </c>
      <c r="K941" s="15">
        <v>1369246738</v>
      </c>
      <c r="L941" t="b">
        <v>0</v>
      </c>
      <c r="M941">
        <v>2</v>
      </c>
      <c r="N941" t="b">
        <v>0</v>
      </c>
      <c r="O941" t="s">
        <v>8278</v>
      </c>
      <c r="P941" s="5">
        <f t="shared" si="70"/>
        <v>1.4545454545454545E-2</v>
      </c>
      <c r="Q941" s="5" t="str">
        <f t="shared" si="71"/>
        <v>Not Funded</v>
      </c>
      <c r="R941" s="7">
        <f t="shared" si="72"/>
        <v>20</v>
      </c>
      <c r="S941" t="s">
        <v>8324</v>
      </c>
      <c r="T941" t="s">
        <v>8327</v>
      </c>
      <c r="U941" s="17">
        <f t="shared" si="73"/>
        <v>41455.623611111107</v>
      </c>
      <c r="V941" s="17">
        <f t="shared" si="74"/>
        <v>41416.554837962962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tr">
        <f>VLOOKUP(G942,'Country Codes'!C:D,2,FALSE)</f>
        <v>United States</v>
      </c>
      <c r="I942" t="s">
        <v>8246</v>
      </c>
      <c r="J942" s="15">
        <v>1439251926</v>
      </c>
      <c r="K942" s="15">
        <v>1435363926</v>
      </c>
      <c r="L942" t="b">
        <v>0</v>
      </c>
      <c r="M942">
        <v>14</v>
      </c>
      <c r="N942" t="b">
        <v>0</v>
      </c>
      <c r="O942" t="s">
        <v>8273</v>
      </c>
      <c r="P942" s="5">
        <f t="shared" si="70"/>
        <v>0.17155555555555554</v>
      </c>
      <c r="Q942" s="5" t="str">
        <f t="shared" si="71"/>
        <v>Not Funded</v>
      </c>
      <c r="R942" s="7">
        <f t="shared" si="72"/>
        <v>110.28571428571429</v>
      </c>
      <c r="S942" t="s">
        <v>8318</v>
      </c>
      <c r="T942" t="s">
        <v>8320</v>
      </c>
      <c r="U942" s="17">
        <f t="shared" si="73"/>
        <v>42226.800069444442</v>
      </c>
      <c r="V942" s="17">
        <f t="shared" si="74"/>
        <v>42181.800069444442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tr">
        <f>VLOOKUP(G943,'Country Codes'!C:D,2,FALSE)</f>
        <v>United States</v>
      </c>
      <c r="I943" t="s">
        <v>8246</v>
      </c>
      <c r="J943" s="15">
        <v>1486693145</v>
      </c>
      <c r="K943" s="15">
        <v>1484101145</v>
      </c>
      <c r="L943" t="b">
        <v>0</v>
      </c>
      <c r="M943">
        <v>31</v>
      </c>
      <c r="N943" t="b">
        <v>0</v>
      </c>
      <c r="O943" t="s">
        <v>8273</v>
      </c>
      <c r="P943" s="5">
        <f t="shared" si="70"/>
        <v>2.3220000000000001E-2</v>
      </c>
      <c r="Q943" s="5" t="str">
        <f t="shared" si="71"/>
        <v>Not Funded</v>
      </c>
      <c r="R943" s="7">
        <f t="shared" si="72"/>
        <v>37.451612903225808</v>
      </c>
      <c r="S943" t="s">
        <v>8318</v>
      </c>
      <c r="T943" t="s">
        <v>8320</v>
      </c>
      <c r="U943" s="17">
        <f t="shared" si="73"/>
        <v>42775.888252314813</v>
      </c>
      <c r="V943" s="17">
        <f t="shared" si="74"/>
        <v>42745.888252314813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tr">
        <f>VLOOKUP(G944,'Country Codes'!C:D,2,FALSE)</f>
        <v>United States</v>
      </c>
      <c r="I944" t="s">
        <v>8246</v>
      </c>
      <c r="J944" s="15">
        <v>1455826460</v>
      </c>
      <c r="K944" s="15">
        <v>1452716060</v>
      </c>
      <c r="L944" t="b">
        <v>0</v>
      </c>
      <c r="M944">
        <v>16</v>
      </c>
      <c r="N944" t="b">
        <v>0</v>
      </c>
      <c r="O944" t="s">
        <v>8273</v>
      </c>
      <c r="P944" s="5">
        <f t="shared" si="70"/>
        <v>8.9066666666666669E-2</v>
      </c>
      <c r="Q944" s="5" t="str">
        <f t="shared" si="71"/>
        <v>Not Funded</v>
      </c>
      <c r="R944" s="7">
        <f t="shared" si="72"/>
        <v>41.75</v>
      </c>
      <c r="S944" t="s">
        <v>8318</v>
      </c>
      <c r="T944" t="s">
        <v>8320</v>
      </c>
      <c r="U944" s="17">
        <f t="shared" si="73"/>
        <v>42418.634953703695</v>
      </c>
      <c r="V944" s="17">
        <f t="shared" si="74"/>
        <v>42382.634953703695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tr">
        <f>VLOOKUP(G945,'Country Codes'!C:D,2,FALSE)</f>
        <v>United States</v>
      </c>
      <c r="I945" t="s">
        <v>8246</v>
      </c>
      <c r="J945" s="15">
        <v>1480438905</v>
      </c>
      <c r="K945" s="15">
        <v>1477843305</v>
      </c>
      <c r="L945" t="b">
        <v>0</v>
      </c>
      <c r="M945">
        <v>12</v>
      </c>
      <c r="N945" t="b">
        <v>0</v>
      </c>
      <c r="O945" t="s">
        <v>8273</v>
      </c>
      <c r="P945" s="5">
        <f t="shared" si="70"/>
        <v>9.633333333333334E-2</v>
      </c>
      <c r="Q945" s="5" t="str">
        <f t="shared" si="71"/>
        <v>Not Funded</v>
      </c>
      <c r="R945" s="7">
        <f t="shared" si="72"/>
        <v>24.083333333333332</v>
      </c>
      <c r="S945" t="s">
        <v>8318</v>
      </c>
      <c r="T945" t="s">
        <v>8320</v>
      </c>
      <c r="U945" s="17">
        <f t="shared" si="73"/>
        <v>42703.501215277771</v>
      </c>
      <c r="V945" s="17">
        <f t="shared" si="74"/>
        <v>42673.459548611114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tr">
        <f>VLOOKUP(G946,'Country Codes'!C:D,2,FALSE)</f>
        <v>United States</v>
      </c>
      <c r="I946" t="s">
        <v>8246</v>
      </c>
      <c r="J946" s="15">
        <v>1460988000</v>
      </c>
      <c r="K946" s="15">
        <v>1458050450</v>
      </c>
      <c r="L946" t="b">
        <v>0</v>
      </c>
      <c r="M946">
        <v>96</v>
      </c>
      <c r="N946" t="b">
        <v>0</v>
      </c>
      <c r="O946" t="s">
        <v>8273</v>
      </c>
      <c r="P946" s="5">
        <f t="shared" si="70"/>
        <v>0.13325999999999999</v>
      </c>
      <c r="Q946" s="5" t="str">
        <f t="shared" si="71"/>
        <v>Not Funded</v>
      </c>
      <c r="R946" s="7">
        <f t="shared" si="72"/>
        <v>69.40625</v>
      </c>
      <c r="S946" t="s">
        <v>8318</v>
      </c>
      <c r="T946" t="s">
        <v>8320</v>
      </c>
      <c r="U946" s="17">
        <f t="shared" si="73"/>
        <v>42478.374999999993</v>
      </c>
      <c r="V946" s="17">
        <f t="shared" si="74"/>
        <v>42444.375578703701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tr">
        <f>VLOOKUP(G947,'Country Codes'!C:D,2,FALSE)</f>
        <v>France</v>
      </c>
      <c r="I947" t="s">
        <v>8249</v>
      </c>
      <c r="J947" s="15">
        <v>1487462340</v>
      </c>
      <c r="K947" s="15">
        <v>1482958626</v>
      </c>
      <c r="L947" t="b">
        <v>0</v>
      </c>
      <c r="M947">
        <v>16</v>
      </c>
      <c r="N947" t="b">
        <v>0</v>
      </c>
      <c r="O947" t="s">
        <v>8273</v>
      </c>
      <c r="P947" s="5">
        <f t="shared" si="70"/>
        <v>2.4840000000000001E-2</v>
      </c>
      <c r="Q947" s="5" t="str">
        <f t="shared" si="71"/>
        <v>Not Funded</v>
      </c>
      <c r="R947" s="7">
        <f t="shared" si="72"/>
        <v>155.25</v>
      </c>
      <c r="S947" t="s">
        <v>8318</v>
      </c>
      <c r="T947" t="s">
        <v>8320</v>
      </c>
      <c r="U947" s="17">
        <f t="shared" si="73"/>
        <v>42784.790972222218</v>
      </c>
      <c r="V947" s="17">
        <f t="shared" si="74"/>
        <v>42732.664652777778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tr">
        <f>VLOOKUP(G948,'Country Codes'!C:D,2,FALSE)</f>
        <v>United States</v>
      </c>
      <c r="I948" t="s">
        <v>8246</v>
      </c>
      <c r="J948" s="15">
        <v>1473444048</v>
      </c>
      <c r="K948" s="15">
        <v>1470852048</v>
      </c>
      <c r="L948" t="b">
        <v>0</v>
      </c>
      <c r="M948">
        <v>5</v>
      </c>
      <c r="N948" t="b">
        <v>0</v>
      </c>
      <c r="O948" t="s">
        <v>8273</v>
      </c>
      <c r="P948" s="5">
        <f t="shared" si="70"/>
        <v>1.9066666666666666E-2</v>
      </c>
      <c r="Q948" s="5" t="str">
        <f t="shared" si="71"/>
        <v>Not Funded</v>
      </c>
      <c r="R948" s="7">
        <f t="shared" si="72"/>
        <v>57.2</v>
      </c>
      <c r="S948" t="s">
        <v>8318</v>
      </c>
      <c r="T948" t="s">
        <v>8320</v>
      </c>
      <c r="U948" s="17">
        <f t="shared" si="73"/>
        <v>42622.542222222219</v>
      </c>
      <c r="V948" s="17">
        <f t="shared" si="74"/>
        <v>42592.542222222219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tr">
        <f>VLOOKUP(G949,'Country Codes'!C:D,2,FALSE)</f>
        <v>United States</v>
      </c>
      <c r="I949" t="s">
        <v>8246</v>
      </c>
      <c r="J949" s="15">
        <v>1467312306</v>
      </c>
      <c r="K949" s="15">
        <v>1462128306</v>
      </c>
      <c r="L949" t="b">
        <v>0</v>
      </c>
      <c r="M949">
        <v>0</v>
      </c>
      <c r="N949" t="b">
        <v>0</v>
      </c>
      <c r="O949" t="s">
        <v>8273</v>
      </c>
      <c r="P949" s="5">
        <f t="shared" si="70"/>
        <v>0</v>
      </c>
      <c r="Q949" s="5" t="str">
        <f t="shared" si="71"/>
        <v>Not Funded</v>
      </c>
      <c r="R949" s="7" t="e">
        <f t="shared" si="72"/>
        <v>#DIV/0!</v>
      </c>
      <c r="S949" t="s">
        <v>8318</v>
      </c>
      <c r="T949" t="s">
        <v>8320</v>
      </c>
      <c r="U949" s="17">
        <f t="shared" si="73"/>
        <v>42551.57298611111</v>
      </c>
      <c r="V949" s="17">
        <f t="shared" si="74"/>
        <v>42491.57298611111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tr">
        <f>VLOOKUP(G950,'Country Codes'!C:D,2,FALSE)</f>
        <v>Netherlands</v>
      </c>
      <c r="I950" t="s">
        <v>8249</v>
      </c>
      <c r="J950" s="15">
        <v>1457812364</v>
      </c>
      <c r="K950" s="15">
        <v>1455220364</v>
      </c>
      <c r="L950" t="b">
        <v>0</v>
      </c>
      <c r="M950">
        <v>8</v>
      </c>
      <c r="N950" t="b">
        <v>0</v>
      </c>
      <c r="O950" t="s">
        <v>8273</v>
      </c>
      <c r="P950" s="5">
        <f t="shared" si="70"/>
        <v>0.12</v>
      </c>
      <c r="Q950" s="5" t="str">
        <f t="shared" si="71"/>
        <v>Not Funded</v>
      </c>
      <c r="R950" s="7">
        <f t="shared" si="72"/>
        <v>60</v>
      </c>
      <c r="S950" t="s">
        <v>8318</v>
      </c>
      <c r="T950" t="s">
        <v>8320</v>
      </c>
      <c r="U950" s="17">
        <f t="shared" si="73"/>
        <v>42441.619953703703</v>
      </c>
      <c r="V950" s="17">
        <f t="shared" si="74"/>
        <v>42411.619953703703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tr">
        <f>VLOOKUP(G951,'Country Codes'!C:D,2,FALSE)</f>
        <v>Germany</v>
      </c>
      <c r="I951" t="s">
        <v>8249</v>
      </c>
      <c r="J951" s="15">
        <v>1456016576</v>
      </c>
      <c r="K951" s="15">
        <v>1450832576</v>
      </c>
      <c r="L951" t="b">
        <v>0</v>
      </c>
      <c r="M951">
        <v>7</v>
      </c>
      <c r="N951" t="b">
        <v>0</v>
      </c>
      <c r="O951" t="s">
        <v>8273</v>
      </c>
      <c r="P951" s="5">
        <f t="shared" si="70"/>
        <v>1.3650000000000001E-2</v>
      </c>
      <c r="Q951" s="5" t="str">
        <f t="shared" si="71"/>
        <v>Not Funded</v>
      </c>
      <c r="R951" s="7">
        <f t="shared" si="72"/>
        <v>39</v>
      </c>
      <c r="S951" t="s">
        <v>8318</v>
      </c>
      <c r="T951" t="s">
        <v>8320</v>
      </c>
      <c r="U951" s="17">
        <f t="shared" si="73"/>
        <v>42420.835370370369</v>
      </c>
      <c r="V951" s="17">
        <f t="shared" si="74"/>
        <v>42360.835370370369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tr">
        <f>VLOOKUP(G952,'Country Codes'!C:D,2,FALSE)</f>
        <v>Canada</v>
      </c>
      <c r="I952" t="s">
        <v>8251</v>
      </c>
      <c r="J952" s="15">
        <v>1453053661</v>
      </c>
      <c r="K952" s="15">
        <v>1450461661</v>
      </c>
      <c r="L952" t="b">
        <v>0</v>
      </c>
      <c r="M952">
        <v>24</v>
      </c>
      <c r="N952" t="b">
        <v>0</v>
      </c>
      <c r="O952" t="s">
        <v>8273</v>
      </c>
      <c r="P952" s="5">
        <f t="shared" si="70"/>
        <v>0.28039999999999998</v>
      </c>
      <c r="Q952" s="5" t="str">
        <f t="shared" si="71"/>
        <v>Not Funded</v>
      </c>
      <c r="R952" s="7">
        <f t="shared" si="72"/>
        <v>58.416666666666664</v>
      </c>
      <c r="S952" t="s">
        <v>8318</v>
      </c>
      <c r="T952" t="s">
        <v>8320</v>
      </c>
      <c r="U952" s="17">
        <f t="shared" si="73"/>
        <v>42386.54237268518</v>
      </c>
      <c r="V952" s="17">
        <f t="shared" si="74"/>
        <v>42356.54237268518</v>
      </c>
    </row>
    <row r="953" spans="1:22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tr">
        <f>VLOOKUP(G953,'Country Codes'!C:D,2,FALSE)</f>
        <v>United States</v>
      </c>
      <c r="I953" t="s">
        <v>8246</v>
      </c>
      <c r="J953" s="15">
        <v>1465054872</v>
      </c>
      <c r="K953" s="15">
        <v>1461166872</v>
      </c>
      <c r="L953" t="b">
        <v>0</v>
      </c>
      <c r="M953">
        <v>121</v>
      </c>
      <c r="N953" t="b">
        <v>0</v>
      </c>
      <c r="O953" t="s">
        <v>8273</v>
      </c>
      <c r="P953" s="5">
        <f t="shared" si="70"/>
        <v>0.38390000000000002</v>
      </c>
      <c r="Q953" s="5" t="str">
        <f t="shared" si="71"/>
        <v>Not Funded</v>
      </c>
      <c r="R953" s="7">
        <f t="shared" si="72"/>
        <v>158.63636363636363</v>
      </c>
      <c r="S953" t="s">
        <v>8318</v>
      </c>
      <c r="T953" t="s">
        <v>8320</v>
      </c>
      <c r="U953" s="17">
        <f t="shared" si="73"/>
        <v>42525.44527777777</v>
      </c>
      <c r="V953" s="17">
        <f t="shared" si="74"/>
        <v>42480.44527777777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tr">
        <f>VLOOKUP(G954,'Country Codes'!C:D,2,FALSE)</f>
        <v>United States</v>
      </c>
      <c r="I954" t="s">
        <v>8246</v>
      </c>
      <c r="J954" s="15">
        <v>1479483812</v>
      </c>
      <c r="K954" s="15">
        <v>1476888212</v>
      </c>
      <c r="L954" t="b">
        <v>0</v>
      </c>
      <c r="M954">
        <v>196</v>
      </c>
      <c r="N954" t="b">
        <v>0</v>
      </c>
      <c r="O954" t="s">
        <v>8273</v>
      </c>
      <c r="P954" s="5">
        <f t="shared" si="70"/>
        <v>0.39942857142857141</v>
      </c>
      <c r="Q954" s="5" t="str">
        <f t="shared" si="71"/>
        <v>Not Funded</v>
      </c>
      <c r="R954" s="7">
        <f t="shared" si="72"/>
        <v>99.857142857142861</v>
      </c>
      <c r="S954" t="s">
        <v>8318</v>
      </c>
      <c r="T954" t="s">
        <v>8320</v>
      </c>
      <c r="U954" s="17">
        <f t="shared" si="73"/>
        <v>42692.446898148148</v>
      </c>
      <c r="V954" s="17">
        <f t="shared" si="74"/>
        <v>42662.405231481483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tr">
        <f>VLOOKUP(G955,'Country Codes'!C:D,2,FALSE)</f>
        <v>United States</v>
      </c>
      <c r="I955" t="s">
        <v>8246</v>
      </c>
      <c r="J955" s="15">
        <v>1422158199</v>
      </c>
      <c r="K955" s="15">
        <v>1419566199</v>
      </c>
      <c r="L955" t="b">
        <v>0</v>
      </c>
      <c r="M955">
        <v>5</v>
      </c>
      <c r="N955" t="b">
        <v>0</v>
      </c>
      <c r="O955" t="s">
        <v>8273</v>
      </c>
      <c r="P955" s="5">
        <f t="shared" si="70"/>
        <v>8.3999999999999995E-3</v>
      </c>
      <c r="Q955" s="5" t="str">
        <f t="shared" si="71"/>
        <v>Not Funded</v>
      </c>
      <c r="R955" s="7">
        <f t="shared" si="72"/>
        <v>25.2</v>
      </c>
      <c r="S955" t="s">
        <v>8318</v>
      </c>
      <c r="T955" t="s">
        <v>8320</v>
      </c>
      <c r="U955" s="17">
        <f t="shared" si="73"/>
        <v>42028.956006944441</v>
      </c>
      <c r="V955" s="17">
        <f t="shared" si="74"/>
        <v>41998.956006944441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tr">
        <f>VLOOKUP(G956,'Country Codes'!C:D,2,FALSE)</f>
        <v>United States</v>
      </c>
      <c r="I956" t="s">
        <v>8246</v>
      </c>
      <c r="J956" s="15">
        <v>1440100839</v>
      </c>
      <c r="K956" s="15">
        <v>1436472039</v>
      </c>
      <c r="L956" t="b">
        <v>0</v>
      </c>
      <c r="M956">
        <v>73</v>
      </c>
      <c r="N956" t="b">
        <v>0</v>
      </c>
      <c r="O956" t="s">
        <v>8273</v>
      </c>
      <c r="P956" s="5">
        <f t="shared" si="70"/>
        <v>0.43406666666666666</v>
      </c>
      <c r="Q956" s="5" t="str">
        <f t="shared" si="71"/>
        <v>Not Funded</v>
      </c>
      <c r="R956" s="7">
        <f t="shared" si="72"/>
        <v>89.191780821917803</v>
      </c>
      <c r="S956" t="s">
        <v>8318</v>
      </c>
      <c r="T956" t="s">
        <v>8320</v>
      </c>
      <c r="U956" s="17">
        <f t="shared" si="73"/>
        <v>42236.625451388885</v>
      </c>
      <c r="V956" s="17">
        <f t="shared" si="74"/>
        <v>42194.625451388885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tr">
        <f>VLOOKUP(G957,'Country Codes'!C:D,2,FALSE)</f>
        <v>United States</v>
      </c>
      <c r="I957" t="s">
        <v>8246</v>
      </c>
      <c r="J957" s="15">
        <v>1473750300</v>
      </c>
      <c r="K957" s="15">
        <v>1470294300</v>
      </c>
      <c r="L957" t="b">
        <v>0</v>
      </c>
      <c r="M957">
        <v>93</v>
      </c>
      <c r="N957" t="b">
        <v>0</v>
      </c>
      <c r="O957" t="s">
        <v>8273</v>
      </c>
      <c r="P957" s="5">
        <f t="shared" si="70"/>
        <v>5.6613333333333335E-2</v>
      </c>
      <c r="Q957" s="5" t="str">
        <f t="shared" si="71"/>
        <v>Not Funded</v>
      </c>
      <c r="R957" s="7">
        <f t="shared" si="72"/>
        <v>182.6236559139785</v>
      </c>
      <c r="S957" t="s">
        <v>8318</v>
      </c>
      <c r="T957" t="s">
        <v>8320</v>
      </c>
      <c r="U957" s="17">
        <f t="shared" si="73"/>
        <v>42626.086805555555</v>
      </c>
      <c r="V957" s="17">
        <f t="shared" si="74"/>
        <v>42586.086805555555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tr">
        <f>VLOOKUP(G958,'Country Codes'!C:D,2,FALSE)</f>
        <v>United States</v>
      </c>
      <c r="I958" t="s">
        <v>8246</v>
      </c>
      <c r="J958" s="15">
        <v>1430081759</v>
      </c>
      <c r="K958" s="15">
        <v>1424901359</v>
      </c>
      <c r="L958" t="b">
        <v>0</v>
      </c>
      <c r="M958">
        <v>17</v>
      </c>
      <c r="N958" t="b">
        <v>0</v>
      </c>
      <c r="O958" t="s">
        <v>8273</v>
      </c>
      <c r="P958" s="5">
        <f t="shared" si="70"/>
        <v>1.7219999999999999E-2</v>
      </c>
      <c r="Q958" s="5" t="str">
        <f t="shared" si="71"/>
        <v>Not Funded</v>
      </c>
      <c r="R958" s="7">
        <f t="shared" si="72"/>
        <v>50.647058823529413</v>
      </c>
      <c r="S958" t="s">
        <v>8318</v>
      </c>
      <c r="T958" t="s">
        <v>8320</v>
      </c>
      <c r="U958" s="17">
        <f t="shared" si="73"/>
        <v>42120.663877314808</v>
      </c>
      <c r="V958" s="17">
        <f t="shared" si="74"/>
        <v>42060.705543981479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tr">
        <f>VLOOKUP(G959,'Country Codes'!C:D,2,FALSE)</f>
        <v>United States</v>
      </c>
      <c r="I959" t="s">
        <v>8246</v>
      </c>
      <c r="J959" s="15">
        <v>1479392133</v>
      </c>
      <c r="K959" s="15">
        <v>1476710133</v>
      </c>
      <c r="L959" t="b">
        <v>0</v>
      </c>
      <c r="M959">
        <v>7</v>
      </c>
      <c r="N959" t="b">
        <v>0</v>
      </c>
      <c r="O959" t="s">
        <v>8273</v>
      </c>
      <c r="P959" s="5">
        <f t="shared" si="70"/>
        <v>1.9416666666666665E-2</v>
      </c>
      <c r="Q959" s="5" t="str">
        <f t="shared" si="71"/>
        <v>Not Funded</v>
      </c>
      <c r="R959" s="7">
        <f t="shared" si="72"/>
        <v>33.285714285714285</v>
      </c>
      <c r="S959" t="s">
        <v>8318</v>
      </c>
      <c r="T959" t="s">
        <v>8320</v>
      </c>
      <c r="U959" s="17">
        <f t="shared" si="73"/>
        <v>42691.385798611103</v>
      </c>
      <c r="V959" s="17">
        <f t="shared" si="74"/>
        <v>42660.344131944446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tr">
        <f>VLOOKUP(G960,'Country Codes'!C:D,2,FALSE)</f>
        <v>United States</v>
      </c>
      <c r="I960" t="s">
        <v>8246</v>
      </c>
      <c r="J960" s="15">
        <v>1428641940</v>
      </c>
      <c r="K960" s="15">
        <v>1426792563</v>
      </c>
      <c r="L960" t="b">
        <v>0</v>
      </c>
      <c r="M960">
        <v>17</v>
      </c>
      <c r="N960" t="b">
        <v>0</v>
      </c>
      <c r="O960" t="s">
        <v>8273</v>
      </c>
      <c r="P960" s="5">
        <f t="shared" si="70"/>
        <v>0.11328275684711328</v>
      </c>
      <c r="Q960" s="5" t="str">
        <f t="shared" si="71"/>
        <v>Not Funded</v>
      </c>
      <c r="R960" s="7">
        <f t="shared" si="72"/>
        <v>51.823529411764703</v>
      </c>
      <c r="S960" t="s">
        <v>8318</v>
      </c>
      <c r="T960" t="s">
        <v>8320</v>
      </c>
      <c r="U960" s="17">
        <f t="shared" si="73"/>
        <v>42103.999305555553</v>
      </c>
      <c r="V960" s="17">
        <f t="shared" si="74"/>
        <v>42082.594479166662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tr">
        <f>VLOOKUP(G961,'Country Codes'!C:D,2,FALSE)</f>
        <v>United States</v>
      </c>
      <c r="I961" t="s">
        <v>8246</v>
      </c>
      <c r="J961" s="15">
        <v>1421640665</v>
      </c>
      <c r="K961" s="15">
        <v>1419048665</v>
      </c>
      <c r="L961" t="b">
        <v>0</v>
      </c>
      <c r="M961">
        <v>171</v>
      </c>
      <c r="N961" t="b">
        <v>0</v>
      </c>
      <c r="O961" t="s">
        <v>8273</v>
      </c>
      <c r="P961" s="5">
        <f t="shared" si="70"/>
        <v>0.3886</v>
      </c>
      <c r="Q961" s="5" t="str">
        <f t="shared" si="71"/>
        <v>Not Funded</v>
      </c>
      <c r="R961" s="7">
        <f t="shared" si="72"/>
        <v>113.62573099415205</v>
      </c>
      <c r="S961" t="s">
        <v>8318</v>
      </c>
      <c r="T961" t="s">
        <v>8320</v>
      </c>
      <c r="U961" s="17">
        <f t="shared" si="73"/>
        <v>42022.96603009259</v>
      </c>
      <c r="V961" s="17">
        <f t="shared" si="74"/>
        <v>41992.96603009259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tr">
        <f>VLOOKUP(G962,'Country Codes'!C:D,2,FALSE)</f>
        <v>United States</v>
      </c>
      <c r="I962" t="s">
        <v>8246</v>
      </c>
      <c r="J962" s="15">
        <v>1489500155</v>
      </c>
      <c r="K962" s="15">
        <v>1485874955</v>
      </c>
      <c r="L962" t="b">
        <v>0</v>
      </c>
      <c r="M962">
        <v>188</v>
      </c>
      <c r="N962" t="b">
        <v>0</v>
      </c>
      <c r="O962" t="s">
        <v>8273</v>
      </c>
      <c r="P962" s="5">
        <f t="shared" si="70"/>
        <v>0.46100628930817611</v>
      </c>
      <c r="Q962" s="5" t="str">
        <f t="shared" si="71"/>
        <v>Not Funded</v>
      </c>
      <c r="R962" s="7">
        <f t="shared" si="72"/>
        <v>136.46276595744681</v>
      </c>
      <c r="S962" t="s">
        <v>8318</v>
      </c>
      <c r="T962" t="s">
        <v>8320</v>
      </c>
      <c r="U962" s="17">
        <f t="shared" si="73"/>
        <v>42808.376793981479</v>
      </c>
      <c r="V962" s="17">
        <f t="shared" si="74"/>
        <v>42766.41846064815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tr">
        <f>VLOOKUP(G963,'Country Codes'!C:D,2,FALSE)</f>
        <v>United States</v>
      </c>
      <c r="I963" t="s">
        <v>8246</v>
      </c>
      <c r="J963" s="15">
        <v>1487617200</v>
      </c>
      <c r="K963" s="15">
        <v>1483634335</v>
      </c>
      <c r="L963" t="b">
        <v>0</v>
      </c>
      <c r="M963">
        <v>110</v>
      </c>
      <c r="N963" t="b">
        <v>0</v>
      </c>
      <c r="O963" t="s">
        <v>8273</v>
      </c>
      <c r="P963" s="5">
        <f t="shared" ref="P963:P1026" si="75">(E963/D963)</f>
        <v>0.42188421052631581</v>
      </c>
      <c r="Q963" s="5" t="str">
        <f t="shared" ref="Q963:Q1026" si="76">IF(P963&gt;=1,"Funded","Not Funded")</f>
        <v>Not Funded</v>
      </c>
      <c r="R963" s="7">
        <f t="shared" ref="R963:R1026" si="77">(E963/M963)</f>
        <v>364.35454545454547</v>
      </c>
      <c r="S963" t="s">
        <v>8318</v>
      </c>
      <c r="T963" t="s">
        <v>8320</v>
      </c>
      <c r="U963" s="17">
        <f t="shared" ref="U963:U1026" si="78">(((J963/60)/60)/24)+DATE(1970,1,1)+(-5/24)</f>
        <v>42786.583333333336</v>
      </c>
      <c r="V963" s="17">
        <f t="shared" ref="V963:V1026" si="79">(((K963/60)/60)/24)+DATE(1970,1,1)+(-5/24)</f>
        <v>42740.485358796293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tr">
        <f>VLOOKUP(G964,'Country Codes'!C:D,2,FALSE)</f>
        <v>United States</v>
      </c>
      <c r="I964" t="s">
        <v>8246</v>
      </c>
      <c r="J964" s="15">
        <v>1455210353</v>
      </c>
      <c r="K964" s="15">
        <v>1451927153</v>
      </c>
      <c r="L964" t="b">
        <v>0</v>
      </c>
      <c r="M964">
        <v>37</v>
      </c>
      <c r="N964" t="b">
        <v>0</v>
      </c>
      <c r="O964" t="s">
        <v>8273</v>
      </c>
      <c r="P964" s="5">
        <f t="shared" si="75"/>
        <v>0.2848</v>
      </c>
      <c r="Q964" s="5" t="str">
        <f t="shared" si="76"/>
        <v>Not Funded</v>
      </c>
      <c r="R964" s="7">
        <f t="shared" si="77"/>
        <v>19.243243243243242</v>
      </c>
      <c r="S964" t="s">
        <v>8318</v>
      </c>
      <c r="T964" t="s">
        <v>8320</v>
      </c>
      <c r="U964" s="17">
        <f t="shared" si="78"/>
        <v>42411.504085648143</v>
      </c>
      <c r="V964" s="17">
        <f t="shared" si="79"/>
        <v>42373.504085648143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tr">
        <f>VLOOKUP(G965,'Country Codes'!C:D,2,FALSE)</f>
        <v>United States</v>
      </c>
      <c r="I965" t="s">
        <v>8246</v>
      </c>
      <c r="J965" s="15">
        <v>1476717319</v>
      </c>
      <c r="K965" s="15">
        <v>1473693319</v>
      </c>
      <c r="L965" t="b">
        <v>0</v>
      </c>
      <c r="M965">
        <v>9</v>
      </c>
      <c r="N965" t="b">
        <v>0</v>
      </c>
      <c r="O965" t="s">
        <v>8273</v>
      </c>
      <c r="P965" s="5">
        <f t="shared" si="75"/>
        <v>1.0771428571428571E-2</v>
      </c>
      <c r="Q965" s="5" t="str">
        <f t="shared" si="76"/>
        <v>Not Funded</v>
      </c>
      <c r="R965" s="7">
        <f t="shared" si="77"/>
        <v>41.888888888888886</v>
      </c>
      <c r="S965" t="s">
        <v>8318</v>
      </c>
      <c r="T965" t="s">
        <v>8320</v>
      </c>
      <c r="U965" s="17">
        <f t="shared" si="78"/>
        <v>42660.427303240744</v>
      </c>
      <c r="V965" s="17">
        <f t="shared" si="79"/>
        <v>42625.427303240744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tr">
        <f>VLOOKUP(G966,'Country Codes'!C:D,2,FALSE)</f>
        <v>Canada</v>
      </c>
      <c r="I966" t="s">
        <v>8251</v>
      </c>
      <c r="J966" s="15">
        <v>1441119919</v>
      </c>
      <c r="K966" s="15">
        <v>1437663919</v>
      </c>
      <c r="L966" t="b">
        <v>0</v>
      </c>
      <c r="M966">
        <v>29</v>
      </c>
      <c r="N966" t="b">
        <v>0</v>
      </c>
      <c r="O966" t="s">
        <v>8273</v>
      </c>
      <c r="P966" s="5">
        <f t="shared" si="75"/>
        <v>7.9909090909090902E-3</v>
      </c>
      <c r="Q966" s="5" t="str">
        <f t="shared" si="76"/>
        <v>Not Funded</v>
      </c>
      <c r="R966" s="7">
        <f t="shared" si="77"/>
        <v>30.310344827586206</v>
      </c>
      <c r="S966" t="s">
        <v>8318</v>
      </c>
      <c r="T966" t="s">
        <v>8320</v>
      </c>
      <c r="U966" s="17">
        <f t="shared" si="78"/>
        <v>42248.420358796291</v>
      </c>
      <c r="V966" s="17">
        <f t="shared" si="79"/>
        <v>42208.420358796291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tr">
        <f>VLOOKUP(G967,'Country Codes'!C:D,2,FALSE)</f>
        <v>United States</v>
      </c>
      <c r="I967" t="s">
        <v>8246</v>
      </c>
      <c r="J967" s="15">
        <v>1477454340</v>
      </c>
      <c r="K967" s="15">
        <v>1474676646</v>
      </c>
      <c r="L967" t="b">
        <v>0</v>
      </c>
      <c r="M967">
        <v>6</v>
      </c>
      <c r="N967" t="b">
        <v>0</v>
      </c>
      <c r="O967" t="s">
        <v>8273</v>
      </c>
      <c r="P967" s="5">
        <f t="shared" si="75"/>
        <v>1.192E-2</v>
      </c>
      <c r="Q967" s="5" t="str">
        <f t="shared" si="76"/>
        <v>Not Funded</v>
      </c>
      <c r="R967" s="7">
        <f t="shared" si="77"/>
        <v>49.666666666666664</v>
      </c>
      <c r="S967" t="s">
        <v>8318</v>
      </c>
      <c r="T967" t="s">
        <v>8320</v>
      </c>
      <c r="U967" s="17">
        <f t="shared" si="78"/>
        <v>42668.957638888889</v>
      </c>
      <c r="V967" s="17">
        <f t="shared" si="79"/>
        <v>42636.808402777773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tr">
        <f>VLOOKUP(G968,'Country Codes'!C:D,2,FALSE)</f>
        <v>United States</v>
      </c>
      <c r="I968" t="s">
        <v>8246</v>
      </c>
      <c r="J968" s="15">
        <v>1475766932</v>
      </c>
      <c r="K968" s="15">
        <v>1473174932</v>
      </c>
      <c r="L968" t="b">
        <v>0</v>
      </c>
      <c r="M968">
        <v>30</v>
      </c>
      <c r="N968" t="b">
        <v>0</v>
      </c>
      <c r="O968" t="s">
        <v>8273</v>
      </c>
      <c r="P968" s="5">
        <f t="shared" si="75"/>
        <v>0.14799999999999999</v>
      </c>
      <c r="Q968" s="5" t="str">
        <f t="shared" si="76"/>
        <v>Not Funded</v>
      </c>
      <c r="R968" s="7">
        <f t="shared" si="77"/>
        <v>59.2</v>
      </c>
      <c r="S968" t="s">
        <v>8318</v>
      </c>
      <c r="T968" t="s">
        <v>8320</v>
      </c>
      <c r="U968" s="17">
        <f t="shared" si="78"/>
        <v>42649.427453703705</v>
      </c>
      <c r="V968" s="17">
        <f t="shared" si="79"/>
        <v>42619.427453703705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tr">
        <f>VLOOKUP(G969,'Country Codes'!C:D,2,FALSE)</f>
        <v>United States</v>
      </c>
      <c r="I969" t="s">
        <v>8246</v>
      </c>
      <c r="J969" s="15">
        <v>1461301574</v>
      </c>
      <c r="K969" s="15">
        <v>1456121174</v>
      </c>
      <c r="L969" t="b">
        <v>0</v>
      </c>
      <c r="M969">
        <v>81</v>
      </c>
      <c r="N969" t="b">
        <v>0</v>
      </c>
      <c r="O969" t="s">
        <v>8273</v>
      </c>
      <c r="P969" s="5">
        <f t="shared" si="75"/>
        <v>0.17810000000000001</v>
      </c>
      <c r="Q969" s="5" t="str">
        <f t="shared" si="76"/>
        <v>Not Funded</v>
      </c>
      <c r="R969" s="7">
        <f t="shared" si="77"/>
        <v>43.97530864197531</v>
      </c>
      <c r="S969" t="s">
        <v>8318</v>
      </c>
      <c r="T969" t="s">
        <v>8320</v>
      </c>
      <c r="U969" s="17">
        <f t="shared" si="78"/>
        <v>42482.004328703704</v>
      </c>
      <c r="V969" s="17">
        <f t="shared" si="79"/>
        <v>42422.045995370368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tr">
        <f>VLOOKUP(G970,'Country Codes'!C:D,2,FALSE)</f>
        <v>United States</v>
      </c>
      <c r="I970" t="s">
        <v>8246</v>
      </c>
      <c r="J970" s="15">
        <v>1408134034</v>
      </c>
      <c r="K970" s="15">
        <v>1405542034</v>
      </c>
      <c r="L970" t="b">
        <v>0</v>
      </c>
      <c r="M970">
        <v>4</v>
      </c>
      <c r="N970" t="b">
        <v>0</v>
      </c>
      <c r="O970" t="s">
        <v>8273</v>
      </c>
      <c r="P970" s="5">
        <f t="shared" si="75"/>
        <v>1.325E-2</v>
      </c>
      <c r="Q970" s="5" t="str">
        <f t="shared" si="76"/>
        <v>Not Funded</v>
      </c>
      <c r="R970" s="7">
        <f t="shared" si="77"/>
        <v>26.5</v>
      </c>
      <c r="S970" t="s">
        <v>8318</v>
      </c>
      <c r="T970" t="s">
        <v>8320</v>
      </c>
      <c r="U970" s="17">
        <f t="shared" si="78"/>
        <v>41866.639282407406</v>
      </c>
      <c r="V970" s="17">
        <f t="shared" si="79"/>
        <v>41836.639282407406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tr">
        <f>VLOOKUP(G971,'Country Codes'!C:D,2,FALSE)</f>
        <v>Mexico</v>
      </c>
      <c r="I971" t="s">
        <v>8256</v>
      </c>
      <c r="J971" s="15">
        <v>1486624607</v>
      </c>
      <c r="K971" s="15">
        <v>1483773407</v>
      </c>
      <c r="L971" t="b">
        <v>0</v>
      </c>
      <c r="M971">
        <v>11</v>
      </c>
      <c r="N971" t="b">
        <v>0</v>
      </c>
      <c r="O971" t="s">
        <v>8273</v>
      </c>
      <c r="P971" s="5">
        <f t="shared" si="75"/>
        <v>0.46666666666666667</v>
      </c>
      <c r="Q971" s="5" t="str">
        <f t="shared" si="76"/>
        <v>Not Funded</v>
      </c>
      <c r="R971" s="7">
        <f t="shared" si="77"/>
        <v>1272.7272727272727</v>
      </c>
      <c r="S971" t="s">
        <v>8318</v>
      </c>
      <c r="T971" t="s">
        <v>8320</v>
      </c>
      <c r="U971" s="17">
        <f t="shared" si="78"/>
        <v>42775.094988425924</v>
      </c>
      <c r="V971" s="17">
        <f t="shared" si="79"/>
        <v>42742.094988425924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tr">
        <f>VLOOKUP(G972,'Country Codes'!C:D,2,FALSE)</f>
        <v>Canada</v>
      </c>
      <c r="I972" t="s">
        <v>8251</v>
      </c>
      <c r="J972" s="15">
        <v>1485147540</v>
      </c>
      <c r="K972" s="15">
        <v>1481951853</v>
      </c>
      <c r="L972" t="b">
        <v>0</v>
      </c>
      <c r="M972">
        <v>14</v>
      </c>
      <c r="N972" t="b">
        <v>0</v>
      </c>
      <c r="O972" t="s">
        <v>8273</v>
      </c>
      <c r="P972" s="5">
        <f t="shared" si="75"/>
        <v>0.4592</v>
      </c>
      <c r="Q972" s="5" t="str">
        <f t="shared" si="76"/>
        <v>Not Funded</v>
      </c>
      <c r="R972" s="7">
        <f t="shared" si="77"/>
        <v>164</v>
      </c>
      <c r="S972" t="s">
        <v>8318</v>
      </c>
      <c r="T972" t="s">
        <v>8320</v>
      </c>
      <c r="U972" s="17">
        <f t="shared" si="78"/>
        <v>42757.999305555553</v>
      </c>
      <c r="V972" s="17">
        <f t="shared" si="79"/>
        <v>42721.012187499997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tr">
        <f>VLOOKUP(G973,'Country Codes'!C:D,2,FALSE)</f>
        <v>United States</v>
      </c>
      <c r="I973" t="s">
        <v>8246</v>
      </c>
      <c r="J973" s="15">
        <v>1433178060</v>
      </c>
      <c r="K973" s="15">
        <v>1429290060</v>
      </c>
      <c r="L973" t="b">
        <v>0</v>
      </c>
      <c r="M973">
        <v>5</v>
      </c>
      <c r="N973" t="b">
        <v>0</v>
      </c>
      <c r="O973" t="s">
        <v>8273</v>
      </c>
      <c r="P973" s="5">
        <f t="shared" si="75"/>
        <v>2.2599999999999999E-3</v>
      </c>
      <c r="Q973" s="5" t="str">
        <f t="shared" si="76"/>
        <v>Not Funded</v>
      </c>
      <c r="R973" s="7">
        <f t="shared" si="77"/>
        <v>45.2</v>
      </c>
      <c r="S973" t="s">
        <v>8318</v>
      </c>
      <c r="T973" t="s">
        <v>8320</v>
      </c>
      <c r="U973" s="17">
        <f t="shared" si="78"/>
        <v>42156.500694444439</v>
      </c>
      <c r="V973" s="17">
        <f t="shared" si="79"/>
        <v>42111.500694444439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tr">
        <f>VLOOKUP(G974,'Country Codes'!C:D,2,FALSE)</f>
        <v>United States</v>
      </c>
      <c r="I974" t="s">
        <v>8246</v>
      </c>
      <c r="J974" s="15">
        <v>1409813940</v>
      </c>
      <c r="K974" s="15">
        <v>1407271598</v>
      </c>
      <c r="L974" t="b">
        <v>0</v>
      </c>
      <c r="M974">
        <v>45</v>
      </c>
      <c r="N974" t="b">
        <v>0</v>
      </c>
      <c r="O974" t="s">
        <v>8273</v>
      </c>
      <c r="P974" s="5">
        <f t="shared" si="75"/>
        <v>0.34625</v>
      </c>
      <c r="Q974" s="5" t="str">
        <f t="shared" si="76"/>
        <v>Not Funded</v>
      </c>
      <c r="R974" s="7">
        <f t="shared" si="77"/>
        <v>153.88888888888889</v>
      </c>
      <c r="S974" t="s">
        <v>8318</v>
      </c>
      <c r="T974" t="s">
        <v>8320</v>
      </c>
      <c r="U974" s="17">
        <f t="shared" si="78"/>
        <v>41886.082638888889</v>
      </c>
      <c r="V974" s="17">
        <f t="shared" si="79"/>
        <v>41856.657384259255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tr">
        <f>VLOOKUP(G975,'Country Codes'!C:D,2,FALSE)</f>
        <v>United States</v>
      </c>
      <c r="I975" t="s">
        <v>8246</v>
      </c>
      <c r="J975" s="15">
        <v>1447032093</v>
      </c>
      <c r="K975" s="15">
        <v>1441844493</v>
      </c>
      <c r="L975" t="b">
        <v>0</v>
      </c>
      <c r="M975">
        <v>8</v>
      </c>
      <c r="N975" t="b">
        <v>0</v>
      </c>
      <c r="O975" t="s">
        <v>8273</v>
      </c>
      <c r="P975" s="5">
        <f t="shared" si="75"/>
        <v>2.0549999999999999E-2</v>
      </c>
      <c r="Q975" s="5" t="str">
        <f t="shared" si="76"/>
        <v>Not Funded</v>
      </c>
      <c r="R975" s="7">
        <f t="shared" si="77"/>
        <v>51.375</v>
      </c>
      <c r="S975" t="s">
        <v>8318</v>
      </c>
      <c r="T975" t="s">
        <v>8320</v>
      </c>
      <c r="U975" s="17">
        <f t="shared" si="78"/>
        <v>42316.848298611112</v>
      </c>
      <c r="V975" s="17">
        <f t="shared" si="79"/>
        <v>42256.806631944441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tr">
        <f>VLOOKUP(G976,'Country Codes'!C:D,2,FALSE)</f>
        <v>United States</v>
      </c>
      <c r="I976" t="s">
        <v>8246</v>
      </c>
      <c r="J976" s="15">
        <v>1458925156</v>
      </c>
      <c r="K976" s="15">
        <v>1456336756</v>
      </c>
      <c r="L976" t="b">
        <v>0</v>
      </c>
      <c r="M976">
        <v>3</v>
      </c>
      <c r="N976" t="b">
        <v>0</v>
      </c>
      <c r="O976" t="s">
        <v>8273</v>
      </c>
      <c r="P976" s="5">
        <f t="shared" si="75"/>
        <v>5.5999999999999999E-3</v>
      </c>
      <c r="Q976" s="5" t="str">
        <f t="shared" si="76"/>
        <v>Not Funded</v>
      </c>
      <c r="R976" s="7">
        <f t="shared" si="77"/>
        <v>93.333333333333329</v>
      </c>
      <c r="S976" t="s">
        <v>8318</v>
      </c>
      <c r="T976" t="s">
        <v>8320</v>
      </c>
      <c r="U976" s="17">
        <f t="shared" si="78"/>
        <v>42454.499490740738</v>
      </c>
      <c r="V976" s="17">
        <f t="shared" si="79"/>
        <v>42424.541157407402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tr">
        <f>VLOOKUP(G977,'Country Codes'!C:D,2,FALSE)</f>
        <v>United States</v>
      </c>
      <c r="I977" t="s">
        <v>8246</v>
      </c>
      <c r="J977" s="15">
        <v>1467132185</v>
      </c>
      <c r="K977" s="15">
        <v>1461948185</v>
      </c>
      <c r="L977" t="b">
        <v>0</v>
      </c>
      <c r="M977">
        <v>24</v>
      </c>
      <c r="N977" t="b">
        <v>0</v>
      </c>
      <c r="O977" t="s">
        <v>8273</v>
      </c>
      <c r="P977" s="5">
        <f t="shared" si="75"/>
        <v>2.6069999999999999E-2</v>
      </c>
      <c r="Q977" s="5" t="str">
        <f t="shared" si="76"/>
        <v>Not Funded</v>
      </c>
      <c r="R977" s="7">
        <f t="shared" si="77"/>
        <v>108.625</v>
      </c>
      <c r="S977" t="s">
        <v>8318</v>
      </c>
      <c r="T977" t="s">
        <v>8320</v>
      </c>
      <c r="U977" s="17">
        <f t="shared" si="78"/>
        <v>42549.488252314812</v>
      </c>
      <c r="V977" s="17">
        <f t="shared" si="79"/>
        <v>42489.488252314812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tr">
        <f>VLOOKUP(G978,'Country Codes'!C:D,2,FALSE)</f>
        <v>Australia</v>
      </c>
      <c r="I978" t="s">
        <v>8248</v>
      </c>
      <c r="J978" s="15">
        <v>1439515497</v>
      </c>
      <c r="K978" s="15">
        <v>1435627497</v>
      </c>
      <c r="L978" t="b">
        <v>0</v>
      </c>
      <c r="M978">
        <v>18</v>
      </c>
      <c r="N978" t="b">
        <v>0</v>
      </c>
      <c r="O978" t="s">
        <v>8273</v>
      </c>
      <c r="P978" s="5">
        <f t="shared" si="75"/>
        <v>1.9259999999999999E-2</v>
      </c>
      <c r="Q978" s="5" t="str">
        <f t="shared" si="76"/>
        <v>Not Funded</v>
      </c>
      <c r="R978" s="7">
        <f t="shared" si="77"/>
        <v>160.5</v>
      </c>
      <c r="S978" t="s">
        <v>8318</v>
      </c>
      <c r="T978" t="s">
        <v>8320</v>
      </c>
      <c r="U978" s="17">
        <f t="shared" si="78"/>
        <v>42229.850659722222</v>
      </c>
      <c r="V978" s="17">
        <f t="shared" si="79"/>
        <v>42184.850659722222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tr">
        <f>VLOOKUP(G979,'Country Codes'!C:D,2,FALSE)</f>
        <v>Austria</v>
      </c>
      <c r="I979" t="s">
        <v>8249</v>
      </c>
      <c r="J979" s="15">
        <v>1456094197</v>
      </c>
      <c r="K979" s="15">
        <v>1453502197</v>
      </c>
      <c r="L979" t="b">
        <v>0</v>
      </c>
      <c r="M979">
        <v>12</v>
      </c>
      <c r="N979" t="b">
        <v>0</v>
      </c>
      <c r="O979" t="s">
        <v>8273</v>
      </c>
      <c r="P979" s="5">
        <f t="shared" si="75"/>
        <v>0.33666666666666667</v>
      </c>
      <c r="Q979" s="5" t="str">
        <f t="shared" si="76"/>
        <v>Not Funded</v>
      </c>
      <c r="R979" s="7">
        <f t="shared" si="77"/>
        <v>75.75</v>
      </c>
      <c r="S979" t="s">
        <v>8318</v>
      </c>
      <c r="T979" t="s">
        <v>8320</v>
      </c>
      <c r="U979" s="17">
        <f t="shared" si="78"/>
        <v>42421.733761574076</v>
      </c>
      <c r="V979" s="17">
        <f t="shared" si="79"/>
        <v>42391.733761574076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tr">
        <f>VLOOKUP(G980,'Country Codes'!C:D,2,FALSE)</f>
        <v>Sweden</v>
      </c>
      <c r="I980" t="s">
        <v>8255</v>
      </c>
      <c r="J980" s="15">
        <v>1456385101</v>
      </c>
      <c r="K980" s="15">
        <v>1453793101</v>
      </c>
      <c r="L980" t="b">
        <v>0</v>
      </c>
      <c r="M980">
        <v>123</v>
      </c>
      <c r="N980" t="b">
        <v>0</v>
      </c>
      <c r="O980" t="s">
        <v>8273</v>
      </c>
      <c r="P980" s="5">
        <f t="shared" si="75"/>
        <v>0.5626326718299024</v>
      </c>
      <c r="Q980" s="5" t="str">
        <f t="shared" si="76"/>
        <v>Not Funded</v>
      </c>
      <c r="R980" s="7">
        <f t="shared" si="77"/>
        <v>790.83739837398377</v>
      </c>
      <c r="S980" t="s">
        <v>8318</v>
      </c>
      <c r="T980" t="s">
        <v>8320</v>
      </c>
      <c r="U980" s="17">
        <f t="shared" si="78"/>
        <v>42425.100706018515</v>
      </c>
      <c r="V980" s="17">
        <f t="shared" si="79"/>
        <v>42395.100706018515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tr">
        <f>VLOOKUP(G981,'Country Codes'!C:D,2,FALSE)</f>
        <v>United States</v>
      </c>
      <c r="I981" t="s">
        <v>8246</v>
      </c>
      <c r="J981" s="15">
        <v>1466449140</v>
      </c>
      <c r="K981" s="15">
        <v>1463392828</v>
      </c>
      <c r="L981" t="b">
        <v>0</v>
      </c>
      <c r="M981">
        <v>96</v>
      </c>
      <c r="N981" t="b">
        <v>0</v>
      </c>
      <c r="O981" t="s">
        <v>8273</v>
      </c>
      <c r="P981" s="5">
        <f t="shared" si="75"/>
        <v>0.82817600000000002</v>
      </c>
      <c r="Q981" s="5" t="str">
        <f t="shared" si="76"/>
        <v>Not Funded</v>
      </c>
      <c r="R981" s="7">
        <f t="shared" si="77"/>
        <v>301.93916666666667</v>
      </c>
      <c r="S981" t="s">
        <v>8318</v>
      </c>
      <c r="T981" t="s">
        <v>8320</v>
      </c>
      <c r="U981" s="17">
        <f t="shared" si="78"/>
        <v>42541.582638888889</v>
      </c>
      <c r="V981" s="17">
        <f t="shared" si="79"/>
        <v>42506.208657407398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tr">
        <f>VLOOKUP(G982,'Country Codes'!C:D,2,FALSE)</f>
        <v>United States</v>
      </c>
      <c r="I982" t="s">
        <v>8246</v>
      </c>
      <c r="J982" s="15">
        <v>1417387322</v>
      </c>
      <c r="K982" s="15">
        <v>1413495722</v>
      </c>
      <c r="L982" t="b">
        <v>0</v>
      </c>
      <c r="M982">
        <v>31</v>
      </c>
      <c r="N982" t="b">
        <v>0</v>
      </c>
      <c r="O982" t="s">
        <v>8273</v>
      </c>
      <c r="P982" s="5">
        <f t="shared" si="75"/>
        <v>0.14860000000000001</v>
      </c>
      <c r="Q982" s="5" t="str">
        <f t="shared" si="76"/>
        <v>Not Funded</v>
      </c>
      <c r="R982" s="7">
        <f t="shared" si="77"/>
        <v>47.935483870967744</v>
      </c>
      <c r="S982" t="s">
        <v>8318</v>
      </c>
      <c r="T982" t="s">
        <v>8320</v>
      </c>
      <c r="U982" s="17">
        <f t="shared" si="78"/>
        <v>41973.737523148149</v>
      </c>
      <c r="V982" s="17">
        <f t="shared" si="79"/>
        <v>41928.695856481478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tr">
        <f>VLOOKUP(G983,'Country Codes'!C:D,2,FALSE)</f>
        <v>United States</v>
      </c>
      <c r="I983" t="s">
        <v>8246</v>
      </c>
      <c r="J983" s="15">
        <v>1407624222</v>
      </c>
      <c r="K983" s="15">
        <v>1405032222</v>
      </c>
      <c r="L983" t="b">
        <v>0</v>
      </c>
      <c r="M983">
        <v>4</v>
      </c>
      <c r="N983" t="b">
        <v>0</v>
      </c>
      <c r="O983" t="s">
        <v>8273</v>
      </c>
      <c r="P983" s="5">
        <f t="shared" si="75"/>
        <v>1.2375123751237513E-4</v>
      </c>
      <c r="Q983" s="5" t="str">
        <f t="shared" si="76"/>
        <v>Not Funded</v>
      </c>
      <c r="R983" s="7">
        <f t="shared" si="77"/>
        <v>2.75</v>
      </c>
      <c r="S983" t="s">
        <v>8318</v>
      </c>
      <c r="T983" t="s">
        <v>8320</v>
      </c>
      <c r="U983" s="17">
        <f t="shared" si="78"/>
        <v>41860.738680555551</v>
      </c>
      <c r="V983" s="17">
        <f t="shared" si="79"/>
        <v>41830.738680555551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tr">
        <f>VLOOKUP(G984,'Country Codes'!C:D,2,FALSE)</f>
        <v>United States</v>
      </c>
      <c r="I984" t="s">
        <v>8246</v>
      </c>
      <c r="J984" s="15">
        <v>1475431486</v>
      </c>
      <c r="K984" s="15">
        <v>1472839486</v>
      </c>
      <c r="L984" t="b">
        <v>0</v>
      </c>
      <c r="M984">
        <v>3</v>
      </c>
      <c r="N984" t="b">
        <v>0</v>
      </c>
      <c r="O984" t="s">
        <v>8273</v>
      </c>
      <c r="P984" s="5">
        <f t="shared" si="75"/>
        <v>1.7142857142857143E-4</v>
      </c>
      <c r="Q984" s="5" t="str">
        <f t="shared" si="76"/>
        <v>Not Funded</v>
      </c>
      <c r="R984" s="7">
        <f t="shared" si="77"/>
        <v>1</v>
      </c>
      <c r="S984" t="s">
        <v>8318</v>
      </c>
      <c r="T984" t="s">
        <v>8320</v>
      </c>
      <c r="U984" s="17">
        <f t="shared" si="78"/>
        <v>42645.544976851852</v>
      </c>
      <c r="V984" s="17">
        <f t="shared" si="79"/>
        <v>42615.544976851852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tr">
        <f>VLOOKUP(G985,'Country Codes'!C:D,2,FALSE)</f>
        <v>Spain</v>
      </c>
      <c r="I985" t="s">
        <v>8249</v>
      </c>
      <c r="J985" s="15">
        <v>1471985640</v>
      </c>
      <c r="K985" s="15">
        <v>1469289685</v>
      </c>
      <c r="L985" t="b">
        <v>0</v>
      </c>
      <c r="M985">
        <v>179</v>
      </c>
      <c r="N985" t="b">
        <v>0</v>
      </c>
      <c r="O985" t="s">
        <v>8273</v>
      </c>
      <c r="P985" s="5">
        <f t="shared" si="75"/>
        <v>0.2950613611721471</v>
      </c>
      <c r="Q985" s="5" t="str">
        <f t="shared" si="76"/>
        <v>Not Funded</v>
      </c>
      <c r="R985" s="7">
        <f t="shared" si="77"/>
        <v>171.79329608938548</v>
      </c>
      <c r="S985" t="s">
        <v>8318</v>
      </c>
      <c r="T985" t="s">
        <v>8320</v>
      </c>
      <c r="U985" s="17">
        <f t="shared" si="78"/>
        <v>42605.662499999999</v>
      </c>
      <c r="V985" s="17">
        <f t="shared" si="79"/>
        <v>42574.459317129629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tr">
        <f>VLOOKUP(G986,'Country Codes'!C:D,2,FALSE)</f>
        <v>United States</v>
      </c>
      <c r="I986" t="s">
        <v>8246</v>
      </c>
      <c r="J986" s="15">
        <v>1427507208</v>
      </c>
      <c r="K986" s="15">
        <v>1424918808</v>
      </c>
      <c r="L986" t="b">
        <v>0</v>
      </c>
      <c r="M986">
        <v>3</v>
      </c>
      <c r="N986" t="b">
        <v>0</v>
      </c>
      <c r="O986" t="s">
        <v>8273</v>
      </c>
      <c r="P986" s="5">
        <f t="shared" si="75"/>
        <v>1.06E-2</v>
      </c>
      <c r="Q986" s="5" t="str">
        <f t="shared" si="76"/>
        <v>Not Funded</v>
      </c>
      <c r="R986" s="7">
        <f t="shared" si="77"/>
        <v>35.333333333333336</v>
      </c>
      <c r="S986" t="s">
        <v>8318</v>
      </c>
      <c r="T986" t="s">
        <v>8320</v>
      </c>
      <c r="U986" s="17">
        <f t="shared" si="78"/>
        <v>42090.865833333337</v>
      </c>
      <c r="V986" s="17">
        <f t="shared" si="79"/>
        <v>42060.907499999994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tr">
        <f>VLOOKUP(G987,'Country Codes'!C:D,2,FALSE)</f>
        <v>Germany</v>
      </c>
      <c r="I987" t="s">
        <v>8249</v>
      </c>
      <c r="J987" s="15">
        <v>1451602800</v>
      </c>
      <c r="K987" s="15">
        <v>1449011610</v>
      </c>
      <c r="L987" t="b">
        <v>0</v>
      </c>
      <c r="M987">
        <v>23</v>
      </c>
      <c r="N987" t="b">
        <v>0</v>
      </c>
      <c r="O987" t="s">
        <v>8273</v>
      </c>
      <c r="P987" s="5">
        <f t="shared" si="75"/>
        <v>6.2933333333333327E-2</v>
      </c>
      <c r="Q987" s="5" t="str">
        <f t="shared" si="76"/>
        <v>Not Funded</v>
      </c>
      <c r="R987" s="7">
        <f t="shared" si="77"/>
        <v>82.086956521739125</v>
      </c>
      <c r="S987" t="s">
        <v>8318</v>
      </c>
      <c r="T987" t="s">
        <v>8320</v>
      </c>
      <c r="U987" s="17">
        <f t="shared" si="78"/>
        <v>42369.749999999993</v>
      </c>
      <c r="V987" s="17">
        <f t="shared" si="79"/>
        <v>42339.759375000001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tr">
        <f>VLOOKUP(G988,'Country Codes'!C:D,2,FALSE)</f>
        <v>United Kingdom</v>
      </c>
      <c r="I988" t="s">
        <v>8247</v>
      </c>
      <c r="J988" s="15">
        <v>1452384000</v>
      </c>
      <c r="K988" s="15">
        <v>1447698300</v>
      </c>
      <c r="L988" t="b">
        <v>0</v>
      </c>
      <c r="M988">
        <v>23</v>
      </c>
      <c r="N988" t="b">
        <v>0</v>
      </c>
      <c r="O988" t="s">
        <v>8273</v>
      </c>
      <c r="P988" s="5">
        <f t="shared" si="75"/>
        <v>0.1275</v>
      </c>
      <c r="Q988" s="5" t="str">
        <f t="shared" si="76"/>
        <v>Not Funded</v>
      </c>
      <c r="R988" s="7">
        <f t="shared" si="77"/>
        <v>110.8695652173913</v>
      </c>
      <c r="S988" t="s">
        <v>8318</v>
      </c>
      <c r="T988" t="s">
        <v>8320</v>
      </c>
      <c r="U988" s="17">
        <f t="shared" si="78"/>
        <v>42378.791666666664</v>
      </c>
      <c r="V988" s="17">
        <f t="shared" si="79"/>
        <v>42324.559027777774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tr">
        <f>VLOOKUP(G989,'Country Codes'!C:D,2,FALSE)</f>
        <v>Netherlands</v>
      </c>
      <c r="I989" t="s">
        <v>8249</v>
      </c>
      <c r="J989" s="15">
        <v>1403507050</v>
      </c>
      <c r="K989" s="15">
        <v>1400051050</v>
      </c>
      <c r="L989" t="b">
        <v>0</v>
      </c>
      <c r="M989">
        <v>41</v>
      </c>
      <c r="N989" t="b">
        <v>0</v>
      </c>
      <c r="O989" t="s">
        <v>8273</v>
      </c>
      <c r="P989" s="5">
        <f t="shared" si="75"/>
        <v>0.13220000000000001</v>
      </c>
      <c r="Q989" s="5" t="str">
        <f t="shared" si="76"/>
        <v>Not Funded</v>
      </c>
      <c r="R989" s="7">
        <f t="shared" si="77"/>
        <v>161.21951219512195</v>
      </c>
      <c r="S989" t="s">
        <v>8318</v>
      </c>
      <c r="T989" t="s">
        <v>8320</v>
      </c>
      <c r="U989" s="17">
        <f t="shared" si="78"/>
        <v>41813.086226851847</v>
      </c>
      <c r="V989" s="17">
        <f t="shared" si="79"/>
        <v>41773.086226851847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tr">
        <f>VLOOKUP(G990,'Country Codes'!C:D,2,FALSE)</f>
        <v>Italy</v>
      </c>
      <c r="I990" t="s">
        <v>8249</v>
      </c>
      <c r="J990" s="15">
        <v>1475310825</v>
      </c>
      <c r="K990" s="15">
        <v>1472718825</v>
      </c>
      <c r="L990" t="b">
        <v>0</v>
      </c>
      <c r="M990">
        <v>0</v>
      </c>
      <c r="N990" t="b">
        <v>0</v>
      </c>
      <c r="O990" t="s">
        <v>8273</v>
      </c>
      <c r="P990" s="5">
        <f t="shared" si="75"/>
        <v>0</v>
      </c>
      <c r="Q990" s="5" t="str">
        <f t="shared" si="76"/>
        <v>Not Funded</v>
      </c>
      <c r="R990" s="7" t="e">
        <f t="shared" si="77"/>
        <v>#DIV/0!</v>
      </c>
      <c r="S990" t="s">
        <v>8318</v>
      </c>
      <c r="T990" t="s">
        <v>8320</v>
      </c>
      <c r="U990" s="17">
        <f t="shared" si="78"/>
        <v>42644.148437499993</v>
      </c>
      <c r="V990" s="17">
        <f t="shared" si="79"/>
        <v>42614.148437499993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tr">
        <f>VLOOKUP(G991,'Country Codes'!C:D,2,FALSE)</f>
        <v>United States</v>
      </c>
      <c r="I991" t="s">
        <v>8246</v>
      </c>
      <c r="J991" s="15">
        <v>1475101495</v>
      </c>
      <c r="K991" s="15">
        <v>1472509495</v>
      </c>
      <c r="L991" t="b">
        <v>0</v>
      </c>
      <c r="M991">
        <v>32</v>
      </c>
      <c r="N991" t="b">
        <v>0</v>
      </c>
      <c r="O991" t="s">
        <v>8273</v>
      </c>
      <c r="P991" s="5">
        <f t="shared" si="75"/>
        <v>0.16769999999999999</v>
      </c>
      <c r="Q991" s="5" t="str">
        <f t="shared" si="76"/>
        <v>Not Funded</v>
      </c>
      <c r="R991" s="7">
        <f t="shared" si="77"/>
        <v>52.40625</v>
      </c>
      <c r="S991" t="s">
        <v>8318</v>
      </c>
      <c r="T991" t="s">
        <v>8320</v>
      </c>
      <c r="U991" s="17">
        <f t="shared" si="78"/>
        <v>42641.725636574069</v>
      </c>
      <c r="V991" s="17">
        <f t="shared" si="79"/>
        <v>42611.725636574069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tr">
        <f>VLOOKUP(G992,'Country Codes'!C:D,2,FALSE)</f>
        <v>United States</v>
      </c>
      <c r="I992" t="s">
        <v>8246</v>
      </c>
      <c r="J992" s="15">
        <v>1409770164</v>
      </c>
      <c r="K992" s="15">
        <v>1407178164</v>
      </c>
      <c r="L992" t="b">
        <v>0</v>
      </c>
      <c r="M992">
        <v>2</v>
      </c>
      <c r="N992" t="b">
        <v>0</v>
      </c>
      <c r="O992" t="s">
        <v>8273</v>
      </c>
      <c r="P992" s="5">
        <f t="shared" si="75"/>
        <v>1.0399999999999999E-3</v>
      </c>
      <c r="Q992" s="5" t="str">
        <f t="shared" si="76"/>
        <v>Not Funded</v>
      </c>
      <c r="R992" s="7">
        <f t="shared" si="77"/>
        <v>13</v>
      </c>
      <c r="S992" t="s">
        <v>8318</v>
      </c>
      <c r="T992" t="s">
        <v>8320</v>
      </c>
      <c r="U992" s="17">
        <f t="shared" si="78"/>
        <v>41885.575972222221</v>
      </c>
      <c r="V992" s="17">
        <f t="shared" si="79"/>
        <v>41855.575972222221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tr">
        <f>VLOOKUP(G993,'Country Codes'!C:D,2,FALSE)</f>
        <v>United Kingdom</v>
      </c>
      <c r="I993" t="s">
        <v>8247</v>
      </c>
      <c r="J993" s="15">
        <v>1468349460</v>
      </c>
      <c r="K993" s="15">
        <v>1466186988</v>
      </c>
      <c r="L993" t="b">
        <v>0</v>
      </c>
      <c r="M993">
        <v>7</v>
      </c>
      <c r="N993" t="b">
        <v>0</v>
      </c>
      <c r="O993" t="s">
        <v>8273</v>
      </c>
      <c r="P993" s="5">
        <f t="shared" si="75"/>
        <v>4.24E-2</v>
      </c>
      <c r="Q993" s="5" t="str">
        <f t="shared" si="76"/>
        <v>Not Funded</v>
      </c>
      <c r="R993" s="7">
        <f t="shared" si="77"/>
        <v>30.285714285714285</v>
      </c>
      <c r="S993" t="s">
        <v>8318</v>
      </c>
      <c r="T993" t="s">
        <v>8320</v>
      </c>
      <c r="U993" s="17">
        <f t="shared" si="78"/>
        <v>42563.57708333333</v>
      </c>
      <c r="V993" s="17">
        <f t="shared" si="79"/>
        <v>42538.548472222225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tr">
        <f>VLOOKUP(G994,'Country Codes'!C:D,2,FALSE)</f>
        <v>United States</v>
      </c>
      <c r="I994" t="s">
        <v>8246</v>
      </c>
      <c r="J994" s="15">
        <v>1462655519</v>
      </c>
      <c r="K994" s="15">
        <v>1457475119</v>
      </c>
      <c r="L994" t="b">
        <v>0</v>
      </c>
      <c r="M994">
        <v>4</v>
      </c>
      <c r="N994" t="b">
        <v>0</v>
      </c>
      <c r="O994" t="s">
        <v>8273</v>
      </c>
      <c r="P994" s="5">
        <f t="shared" si="75"/>
        <v>4.6699999999999997E-3</v>
      </c>
      <c r="Q994" s="5" t="str">
        <f t="shared" si="76"/>
        <v>Not Funded</v>
      </c>
      <c r="R994" s="7">
        <f t="shared" si="77"/>
        <v>116.75</v>
      </c>
      <c r="S994" t="s">
        <v>8318</v>
      </c>
      <c r="T994" t="s">
        <v>8320</v>
      </c>
      <c r="U994" s="17">
        <f t="shared" si="78"/>
        <v>42497.674988425926</v>
      </c>
      <c r="V994" s="17">
        <f t="shared" si="79"/>
        <v>42437.71665509259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tr">
        <f>VLOOKUP(G995,'Country Codes'!C:D,2,FALSE)</f>
        <v>United States</v>
      </c>
      <c r="I995" t="s">
        <v>8246</v>
      </c>
      <c r="J995" s="15">
        <v>1478926800</v>
      </c>
      <c r="K995" s="15">
        <v>1476054568</v>
      </c>
      <c r="L995" t="b">
        <v>0</v>
      </c>
      <c r="M995">
        <v>196</v>
      </c>
      <c r="N995" t="b">
        <v>0</v>
      </c>
      <c r="O995" t="s">
        <v>8273</v>
      </c>
      <c r="P995" s="5">
        <f t="shared" si="75"/>
        <v>0.25087142857142858</v>
      </c>
      <c r="Q995" s="5" t="str">
        <f t="shared" si="76"/>
        <v>Not Funded</v>
      </c>
      <c r="R995" s="7">
        <f t="shared" si="77"/>
        <v>89.59693877551021</v>
      </c>
      <c r="S995" t="s">
        <v>8318</v>
      </c>
      <c r="T995" t="s">
        <v>8320</v>
      </c>
      <c r="U995" s="17">
        <f t="shared" si="78"/>
        <v>42685.999999999993</v>
      </c>
      <c r="V995" s="17">
        <f t="shared" si="79"/>
        <v>42652.756574074076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tr">
        <f>VLOOKUP(G996,'Country Codes'!C:D,2,FALSE)</f>
        <v>United States</v>
      </c>
      <c r="I996" t="s">
        <v>8246</v>
      </c>
      <c r="J996" s="15">
        <v>1417388340</v>
      </c>
      <c r="K996" s="15">
        <v>1412835530</v>
      </c>
      <c r="L996" t="b">
        <v>0</v>
      </c>
      <c r="M996">
        <v>11</v>
      </c>
      <c r="N996" t="b">
        <v>0</v>
      </c>
      <c r="O996" t="s">
        <v>8273</v>
      </c>
      <c r="P996" s="5">
        <f t="shared" si="75"/>
        <v>2.3345000000000001E-2</v>
      </c>
      <c r="Q996" s="5" t="str">
        <f t="shared" si="76"/>
        <v>Not Funded</v>
      </c>
      <c r="R996" s="7">
        <f t="shared" si="77"/>
        <v>424.45454545454544</v>
      </c>
      <c r="S996" t="s">
        <v>8318</v>
      </c>
      <c r="T996" t="s">
        <v>8320</v>
      </c>
      <c r="U996" s="17">
        <f t="shared" si="78"/>
        <v>41973.749305555553</v>
      </c>
      <c r="V996" s="17">
        <f t="shared" si="79"/>
        <v>41921.054745370369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tr">
        <f>VLOOKUP(G997,'Country Codes'!C:D,2,FALSE)</f>
        <v>United States</v>
      </c>
      <c r="I997" t="s">
        <v>8246</v>
      </c>
      <c r="J997" s="15">
        <v>1417276800</v>
      </c>
      <c r="K997" s="15">
        <v>1415140480</v>
      </c>
      <c r="L997" t="b">
        <v>0</v>
      </c>
      <c r="M997">
        <v>9</v>
      </c>
      <c r="N997" t="b">
        <v>0</v>
      </c>
      <c r="O997" t="s">
        <v>8273</v>
      </c>
      <c r="P997" s="5">
        <f t="shared" si="75"/>
        <v>7.2599999999999998E-2</v>
      </c>
      <c r="Q997" s="5" t="str">
        <f t="shared" si="76"/>
        <v>Not Funded</v>
      </c>
      <c r="R997" s="7">
        <f t="shared" si="77"/>
        <v>80.666666666666671</v>
      </c>
      <c r="S997" t="s">
        <v>8318</v>
      </c>
      <c r="T997" t="s">
        <v>8320</v>
      </c>
      <c r="U997" s="17">
        <f t="shared" si="78"/>
        <v>41972.458333333336</v>
      </c>
      <c r="V997" s="17">
        <f t="shared" si="79"/>
        <v>41947.732407407406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tr">
        <f>VLOOKUP(G998,'Country Codes'!C:D,2,FALSE)</f>
        <v>United States</v>
      </c>
      <c r="I998" t="s">
        <v>8246</v>
      </c>
      <c r="J998" s="15">
        <v>1406474820</v>
      </c>
      <c r="K998" s="15">
        <v>1403902060</v>
      </c>
      <c r="L998" t="b">
        <v>0</v>
      </c>
      <c r="M998">
        <v>5</v>
      </c>
      <c r="N998" t="b">
        <v>0</v>
      </c>
      <c r="O998" t="s">
        <v>8273</v>
      </c>
      <c r="P998" s="5">
        <f t="shared" si="75"/>
        <v>1.6250000000000001E-2</v>
      </c>
      <c r="Q998" s="5" t="str">
        <f t="shared" si="76"/>
        <v>Not Funded</v>
      </c>
      <c r="R998" s="7">
        <f t="shared" si="77"/>
        <v>13</v>
      </c>
      <c r="S998" t="s">
        <v>8318</v>
      </c>
      <c r="T998" t="s">
        <v>8320</v>
      </c>
      <c r="U998" s="17">
        <f t="shared" si="78"/>
        <v>41847.435416666667</v>
      </c>
      <c r="V998" s="17">
        <f t="shared" si="79"/>
        <v>41817.658101851848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tr">
        <f>VLOOKUP(G999,'Country Codes'!C:D,2,FALSE)</f>
        <v>United States</v>
      </c>
      <c r="I999" t="s">
        <v>8246</v>
      </c>
      <c r="J999" s="15">
        <v>1417145297</v>
      </c>
      <c r="K999" s="15">
        <v>1414549697</v>
      </c>
      <c r="L999" t="b">
        <v>0</v>
      </c>
      <c r="M999">
        <v>8</v>
      </c>
      <c r="N999" t="b">
        <v>0</v>
      </c>
      <c r="O999" t="s">
        <v>8273</v>
      </c>
      <c r="P999" s="5">
        <f t="shared" si="75"/>
        <v>1.2999999999999999E-2</v>
      </c>
      <c r="Q999" s="5" t="str">
        <f t="shared" si="76"/>
        <v>Not Funded</v>
      </c>
      <c r="R999" s="7">
        <f t="shared" si="77"/>
        <v>8.125</v>
      </c>
      <c r="S999" t="s">
        <v>8318</v>
      </c>
      <c r="T999" t="s">
        <v>8320</v>
      </c>
      <c r="U999" s="17">
        <f t="shared" si="78"/>
        <v>41970.936307870368</v>
      </c>
      <c r="V999" s="17">
        <f t="shared" si="79"/>
        <v>41940.894641203704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tr">
        <f>VLOOKUP(G1000,'Country Codes'!C:D,2,FALSE)</f>
        <v>Canada</v>
      </c>
      <c r="I1000" t="s">
        <v>8251</v>
      </c>
      <c r="J1000" s="15">
        <v>1447909401</v>
      </c>
      <c r="K1000" s="15">
        <v>1444017801</v>
      </c>
      <c r="L1000" t="b">
        <v>0</v>
      </c>
      <c r="M1000">
        <v>229</v>
      </c>
      <c r="N1000" t="b">
        <v>0</v>
      </c>
      <c r="O1000" t="s">
        <v>8273</v>
      </c>
      <c r="P1000" s="5">
        <f t="shared" si="75"/>
        <v>0.58558333333333334</v>
      </c>
      <c r="Q1000" s="5" t="str">
        <f t="shared" si="76"/>
        <v>Not Funded</v>
      </c>
      <c r="R1000" s="7">
        <f t="shared" si="77"/>
        <v>153.42794759825327</v>
      </c>
      <c r="S1000" t="s">
        <v>8318</v>
      </c>
      <c r="T1000" t="s">
        <v>8320</v>
      </c>
      <c r="U1000" s="17">
        <f t="shared" si="78"/>
        <v>42327.002326388887</v>
      </c>
      <c r="V1000" s="17">
        <f t="shared" si="79"/>
        <v>42281.960659722223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tr">
        <f>VLOOKUP(G1001,'Country Codes'!C:D,2,FALSE)</f>
        <v>Canada</v>
      </c>
      <c r="I1001" t="s">
        <v>8251</v>
      </c>
      <c r="J1001" s="15">
        <v>1415865720</v>
      </c>
      <c r="K1001" s="15">
        <v>1413270690</v>
      </c>
      <c r="L1001" t="b">
        <v>0</v>
      </c>
      <c r="M1001">
        <v>40</v>
      </c>
      <c r="N1001" t="b">
        <v>0</v>
      </c>
      <c r="O1001" t="s">
        <v>8273</v>
      </c>
      <c r="P1001" s="5">
        <f t="shared" si="75"/>
        <v>7.7886666666666673E-2</v>
      </c>
      <c r="Q1001" s="5" t="str">
        <f t="shared" si="76"/>
        <v>Not Funded</v>
      </c>
      <c r="R1001" s="7">
        <f t="shared" si="77"/>
        <v>292.07499999999999</v>
      </c>
      <c r="S1001" t="s">
        <v>8318</v>
      </c>
      <c r="T1001" t="s">
        <v>8320</v>
      </c>
      <c r="U1001" s="17">
        <f t="shared" si="78"/>
        <v>41956.126388888886</v>
      </c>
      <c r="V1001" s="17">
        <f t="shared" si="79"/>
        <v>41926.091319444444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tr">
        <f>VLOOKUP(G1002,'Country Codes'!C:D,2,FALSE)</f>
        <v>United States</v>
      </c>
      <c r="I1002" t="s">
        <v>8246</v>
      </c>
      <c r="J1002" s="15">
        <v>1489537560</v>
      </c>
      <c r="K1002" s="15">
        <v>1484357160</v>
      </c>
      <c r="L1002" t="b">
        <v>0</v>
      </c>
      <c r="M1002">
        <v>6</v>
      </c>
      <c r="N1002" t="b">
        <v>0</v>
      </c>
      <c r="O1002" t="s">
        <v>8273</v>
      </c>
      <c r="P1002" s="5">
        <f t="shared" si="75"/>
        <v>2.2157147647256063E-2</v>
      </c>
      <c r="Q1002" s="5" t="str">
        <f t="shared" si="76"/>
        <v>Not Funded</v>
      </c>
      <c r="R1002" s="7">
        <f t="shared" si="77"/>
        <v>3304</v>
      </c>
      <c r="S1002" t="s">
        <v>8318</v>
      </c>
      <c r="T1002" t="s">
        <v>8320</v>
      </c>
      <c r="U1002" s="17">
        <f t="shared" si="78"/>
        <v>42808.80972222222</v>
      </c>
      <c r="V1002" s="17">
        <f t="shared" si="79"/>
        <v>42748.851388888892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tr">
        <f>VLOOKUP(G1003,'Country Codes'!C:D,2,FALSE)</f>
        <v>United Kingdom</v>
      </c>
      <c r="I1003" t="s">
        <v>8247</v>
      </c>
      <c r="J1003" s="15">
        <v>1485796613</v>
      </c>
      <c r="K1003" s="15">
        <v>1481908613</v>
      </c>
      <c r="L1003" t="b">
        <v>0</v>
      </c>
      <c r="M1003">
        <v>4</v>
      </c>
      <c r="N1003" t="b">
        <v>0</v>
      </c>
      <c r="O1003" t="s">
        <v>8273</v>
      </c>
      <c r="P1003" s="5">
        <f t="shared" si="75"/>
        <v>1.04</v>
      </c>
      <c r="Q1003" s="5" t="str">
        <f t="shared" si="76"/>
        <v>Funded</v>
      </c>
      <c r="R1003" s="7">
        <f t="shared" si="77"/>
        <v>1300</v>
      </c>
      <c r="S1003" t="s">
        <v>8318</v>
      </c>
      <c r="T1003" t="s">
        <v>8320</v>
      </c>
      <c r="U1003" s="17">
        <f t="shared" si="78"/>
        <v>42765.511724537035</v>
      </c>
      <c r="V1003" s="17">
        <f t="shared" si="79"/>
        <v>42720.511724537035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tr">
        <f>VLOOKUP(G1004,'Country Codes'!C:D,2,FALSE)</f>
        <v>United States</v>
      </c>
      <c r="I1004" t="s">
        <v>8246</v>
      </c>
      <c r="J1004" s="15">
        <v>1450331940</v>
      </c>
      <c r="K1004" s="15">
        <v>1447777514</v>
      </c>
      <c r="L1004" t="b">
        <v>0</v>
      </c>
      <c r="M1004">
        <v>22</v>
      </c>
      <c r="N1004" t="b">
        <v>0</v>
      </c>
      <c r="O1004" t="s">
        <v>8273</v>
      </c>
      <c r="P1004" s="5">
        <f t="shared" si="75"/>
        <v>0.29602960296029601</v>
      </c>
      <c r="Q1004" s="5" t="str">
        <f t="shared" si="76"/>
        <v>Not Funded</v>
      </c>
      <c r="R1004" s="7">
        <f t="shared" si="77"/>
        <v>134.54545454545453</v>
      </c>
      <c r="S1004" t="s">
        <v>8318</v>
      </c>
      <c r="T1004" t="s">
        <v>8320</v>
      </c>
      <c r="U1004" s="17">
        <f t="shared" si="78"/>
        <v>42355.040972222218</v>
      </c>
      <c r="V1004" s="17">
        <f t="shared" si="79"/>
        <v>42325.475856481477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tr">
        <f>VLOOKUP(G1005,'Country Codes'!C:D,2,FALSE)</f>
        <v>France</v>
      </c>
      <c r="I1005" t="s">
        <v>8249</v>
      </c>
      <c r="J1005" s="15">
        <v>1489680061</v>
      </c>
      <c r="K1005" s="15">
        <v>1487091661</v>
      </c>
      <c r="L1005" t="b">
        <v>0</v>
      </c>
      <c r="M1005">
        <v>15</v>
      </c>
      <c r="N1005" t="b">
        <v>0</v>
      </c>
      <c r="O1005" t="s">
        <v>8273</v>
      </c>
      <c r="P1005" s="5">
        <f t="shared" si="75"/>
        <v>0.16055</v>
      </c>
      <c r="Q1005" s="5" t="str">
        <f t="shared" si="76"/>
        <v>Not Funded</v>
      </c>
      <c r="R1005" s="7">
        <f t="shared" si="77"/>
        <v>214.06666666666666</v>
      </c>
      <c r="S1005" t="s">
        <v>8318</v>
      </c>
      <c r="T1005" t="s">
        <v>8320</v>
      </c>
      <c r="U1005" s="17">
        <f t="shared" si="78"/>
        <v>42810.459039351852</v>
      </c>
      <c r="V1005" s="17">
        <f t="shared" si="79"/>
        <v>42780.500706018516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tr">
        <f>VLOOKUP(G1006,'Country Codes'!C:D,2,FALSE)</f>
        <v>United States</v>
      </c>
      <c r="I1006" t="s">
        <v>8246</v>
      </c>
      <c r="J1006" s="15">
        <v>1455814827</v>
      </c>
      <c r="K1006" s="15">
        <v>1453222827</v>
      </c>
      <c r="L1006" t="b">
        <v>0</v>
      </c>
      <c r="M1006">
        <v>95</v>
      </c>
      <c r="N1006" t="b">
        <v>0</v>
      </c>
      <c r="O1006" t="s">
        <v>8273</v>
      </c>
      <c r="P1006" s="5">
        <f t="shared" si="75"/>
        <v>0.82208000000000003</v>
      </c>
      <c r="Q1006" s="5" t="str">
        <f t="shared" si="76"/>
        <v>Not Funded</v>
      </c>
      <c r="R1006" s="7">
        <f t="shared" si="77"/>
        <v>216.33684210526314</v>
      </c>
      <c r="S1006" t="s">
        <v>8318</v>
      </c>
      <c r="T1006" t="s">
        <v>8320</v>
      </c>
      <c r="U1006" s="17">
        <f t="shared" si="78"/>
        <v>42418.5003125</v>
      </c>
      <c r="V1006" s="17">
        <f t="shared" si="79"/>
        <v>42388.5003125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tr">
        <f>VLOOKUP(G1007,'Country Codes'!C:D,2,FALSE)</f>
        <v>United States</v>
      </c>
      <c r="I1007" t="s">
        <v>8246</v>
      </c>
      <c r="J1007" s="15">
        <v>1446217183</v>
      </c>
      <c r="K1007" s="15">
        <v>1443538783</v>
      </c>
      <c r="L1007" t="b">
        <v>0</v>
      </c>
      <c r="M1007">
        <v>161</v>
      </c>
      <c r="N1007" t="b">
        <v>0</v>
      </c>
      <c r="O1007" t="s">
        <v>8273</v>
      </c>
      <c r="P1007" s="5">
        <f t="shared" si="75"/>
        <v>0.75051000000000001</v>
      </c>
      <c r="Q1007" s="5" t="str">
        <f t="shared" si="76"/>
        <v>Not Funded</v>
      </c>
      <c r="R1007" s="7">
        <f t="shared" si="77"/>
        <v>932.31055900621118</v>
      </c>
      <c r="S1007" t="s">
        <v>8318</v>
      </c>
      <c r="T1007" t="s">
        <v>8320</v>
      </c>
      <c r="U1007" s="17">
        <f t="shared" si="78"/>
        <v>42307.416469907403</v>
      </c>
      <c r="V1007" s="17">
        <f t="shared" si="79"/>
        <v>42276.416469907403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tr">
        <f>VLOOKUP(G1008,'Country Codes'!C:D,2,FALSE)</f>
        <v>United States</v>
      </c>
      <c r="I1008" t="s">
        <v>8246</v>
      </c>
      <c r="J1008" s="15">
        <v>1418368260</v>
      </c>
      <c r="K1008" s="15">
        <v>1417654672</v>
      </c>
      <c r="L1008" t="b">
        <v>0</v>
      </c>
      <c r="M1008">
        <v>8</v>
      </c>
      <c r="N1008" t="b">
        <v>0</v>
      </c>
      <c r="O1008" t="s">
        <v>8273</v>
      </c>
      <c r="P1008" s="5">
        <f t="shared" si="75"/>
        <v>5.8500000000000003E-2</v>
      </c>
      <c r="Q1008" s="5" t="str">
        <f t="shared" si="76"/>
        <v>Not Funded</v>
      </c>
      <c r="R1008" s="7">
        <f t="shared" si="77"/>
        <v>29.25</v>
      </c>
      <c r="S1008" t="s">
        <v>8318</v>
      </c>
      <c r="T1008" t="s">
        <v>8320</v>
      </c>
      <c r="U1008" s="17">
        <f t="shared" si="78"/>
        <v>41985.09097222222</v>
      </c>
      <c r="V1008" s="17">
        <f t="shared" si="79"/>
        <v>41976.83185185185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tr">
        <f>VLOOKUP(G1009,'Country Codes'!C:D,2,FALSE)</f>
        <v>United States</v>
      </c>
      <c r="I1009" t="s">
        <v>8246</v>
      </c>
      <c r="J1009" s="15">
        <v>1481727623</v>
      </c>
      <c r="K1009" s="15">
        <v>1478095223</v>
      </c>
      <c r="L1009" t="b">
        <v>0</v>
      </c>
      <c r="M1009">
        <v>76</v>
      </c>
      <c r="N1009" t="b">
        <v>0</v>
      </c>
      <c r="O1009" t="s">
        <v>8273</v>
      </c>
      <c r="P1009" s="5">
        <f t="shared" si="75"/>
        <v>0.44319999999999998</v>
      </c>
      <c r="Q1009" s="5" t="str">
        <f t="shared" si="76"/>
        <v>Not Funded</v>
      </c>
      <c r="R1009" s="7">
        <f t="shared" si="77"/>
        <v>174.94736842105263</v>
      </c>
      <c r="S1009" t="s">
        <v>8318</v>
      </c>
      <c r="T1009" t="s">
        <v>8320</v>
      </c>
      <c r="U1009" s="17">
        <f t="shared" si="78"/>
        <v>42718.416932870365</v>
      </c>
      <c r="V1009" s="17">
        <f t="shared" si="79"/>
        <v>42676.3752662037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tr">
        <f>VLOOKUP(G1010,'Country Codes'!C:D,2,FALSE)</f>
        <v>Mexico</v>
      </c>
      <c r="I1010" t="s">
        <v>8256</v>
      </c>
      <c r="J1010" s="15">
        <v>1482953115</v>
      </c>
      <c r="K1010" s="15">
        <v>1480361115</v>
      </c>
      <c r="L1010" t="b">
        <v>0</v>
      </c>
      <c r="M1010">
        <v>1</v>
      </c>
      <c r="N1010" t="b">
        <v>0</v>
      </c>
      <c r="O1010" t="s">
        <v>8273</v>
      </c>
      <c r="P1010" s="5">
        <f t="shared" si="75"/>
        <v>2.6737967914438501E-3</v>
      </c>
      <c r="Q1010" s="5" t="str">
        <f t="shared" si="76"/>
        <v>Not Funded</v>
      </c>
      <c r="R1010" s="7">
        <f t="shared" si="77"/>
        <v>250</v>
      </c>
      <c r="S1010" t="s">
        <v>8318</v>
      </c>
      <c r="T1010" t="s">
        <v>8320</v>
      </c>
      <c r="U1010" s="17">
        <f t="shared" si="78"/>
        <v>42732.600868055553</v>
      </c>
      <c r="V1010" s="17">
        <f t="shared" si="79"/>
        <v>42702.600868055553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tr">
        <f>VLOOKUP(G1011,'Country Codes'!C:D,2,FALSE)</f>
        <v>United States</v>
      </c>
      <c r="I1011" t="s">
        <v>8246</v>
      </c>
      <c r="J1011" s="15">
        <v>1466346646</v>
      </c>
      <c r="K1011" s="15">
        <v>1463754646</v>
      </c>
      <c r="L1011" t="b">
        <v>0</v>
      </c>
      <c r="M1011">
        <v>101</v>
      </c>
      <c r="N1011" t="b">
        <v>0</v>
      </c>
      <c r="O1011" t="s">
        <v>8273</v>
      </c>
      <c r="P1011" s="5">
        <f t="shared" si="75"/>
        <v>0.1313</v>
      </c>
      <c r="Q1011" s="5" t="str">
        <f t="shared" si="76"/>
        <v>Not Funded</v>
      </c>
      <c r="R1011" s="7">
        <f t="shared" si="77"/>
        <v>65</v>
      </c>
      <c r="S1011" t="s">
        <v>8318</v>
      </c>
      <c r="T1011" t="s">
        <v>8320</v>
      </c>
      <c r="U1011" s="17">
        <f t="shared" si="78"/>
        <v>42540.396365740737</v>
      </c>
      <c r="V1011" s="17">
        <f t="shared" si="79"/>
        <v>42510.396365740737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tr">
        <f>VLOOKUP(G1012,'Country Codes'!C:D,2,FALSE)</f>
        <v>United States</v>
      </c>
      <c r="I1012" t="s">
        <v>8246</v>
      </c>
      <c r="J1012" s="15">
        <v>1473044340</v>
      </c>
      <c r="K1012" s="15">
        <v>1468180462</v>
      </c>
      <c r="L1012" t="b">
        <v>0</v>
      </c>
      <c r="M1012">
        <v>4</v>
      </c>
      <c r="N1012" t="b">
        <v>0</v>
      </c>
      <c r="O1012" t="s">
        <v>8273</v>
      </c>
      <c r="P1012" s="5">
        <f t="shared" si="75"/>
        <v>1.9088937093275488E-3</v>
      </c>
      <c r="Q1012" s="5" t="str">
        <f t="shared" si="76"/>
        <v>Not Funded</v>
      </c>
      <c r="R1012" s="7">
        <f t="shared" si="77"/>
        <v>55</v>
      </c>
      <c r="S1012" t="s">
        <v>8318</v>
      </c>
      <c r="T1012" t="s">
        <v>8320</v>
      </c>
      <c r="U1012" s="17">
        <f t="shared" si="78"/>
        <v>42617.915972222218</v>
      </c>
      <c r="V1012" s="17">
        <f t="shared" si="79"/>
        <v>42561.621087962958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tr">
        <f>VLOOKUP(G1013,'Country Codes'!C:D,2,FALSE)</f>
        <v>United States</v>
      </c>
      <c r="I1013" t="s">
        <v>8246</v>
      </c>
      <c r="J1013" s="15">
        <v>1418938395</v>
      </c>
      <c r="K1013" s="15">
        <v>1415050395</v>
      </c>
      <c r="L1013" t="b">
        <v>0</v>
      </c>
      <c r="M1013">
        <v>1</v>
      </c>
      <c r="N1013" t="b">
        <v>0</v>
      </c>
      <c r="O1013" t="s">
        <v>8273</v>
      </c>
      <c r="P1013" s="5">
        <f t="shared" si="75"/>
        <v>3.7499999999999999E-3</v>
      </c>
      <c r="Q1013" s="5" t="str">
        <f t="shared" si="76"/>
        <v>Not Funded</v>
      </c>
      <c r="R1013" s="7">
        <f t="shared" si="77"/>
        <v>75</v>
      </c>
      <c r="S1013" t="s">
        <v>8318</v>
      </c>
      <c r="T1013" t="s">
        <v>8320</v>
      </c>
      <c r="U1013" s="17">
        <f t="shared" si="78"/>
        <v>41991.689756944441</v>
      </c>
      <c r="V1013" s="17">
        <f t="shared" si="79"/>
        <v>41946.689756944441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tr">
        <f>VLOOKUP(G1014,'Country Codes'!C:D,2,FALSE)</f>
        <v>United States</v>
      </c>
      <c r="I1014" t="s">
        <v>8246</v>
      </c>
      <c r="J1014" s="15">
        <v>1485254052</v>
      </c>
      <c r="K1014" s="15">
        <v>1481366052</v>
      </c>
      <c r="L1014" t="b">
        <v>0</v>
      </c>
      <c r="M1014">
        <v>775</v>
      </c>
      <c r="N1014" t="b">
        <v>0</v>
      </c>
      <c r="O1014" t="s">
        <v>8273</v>
      </c>
      <c r="P1014" s="5">
        <f t="shared" si="75"/>
        <v>215.35021</v>
      </c>
      <c r="Q1014" s="5" t="str">
        <f t="shared" si="76"/>
        <v>Funded</v>
      </c>
      <c r="R1014" s="7">
        <f t="shared" si="77"/>
        <v>1389.3561935483872</v>
      </c>
      <c r="S1014" t="s">
        <v>8318</v>
      </c>
      <c r="T1014" t="s">
        <v>8320</v>
      </c>
      <c r="U1014" s="17">
        <f t="shared" si="78"/>
        <v>42759.232083333329</v>
      </c>
      <c r="V1014" s="17">
        <f t="shared" si="79"/>
        <v>42714.232083333329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tr">
        <f>VLOOKUP(G1015,'Country Codes'!C:D,2,FALSE)</f>
        <v>United States</v>
      </c>
      <c r="I1015" t="s">
        <v>8246</v>
      </c>
      <c r="J1015" s="15">
        <v>1451419200</v>
      </c>
      <c r="K1015" s="15">
        <v>1449000056</v>
      </c>
      <c r="L1015" t="b">
        <v>0</v>
      </c>
      <c r="M1015">
        <v>90</v>
      </c>
      <c r="N1015" t="b">
        <v>0</v>
      </c>
      <c r="O1015" t="s">
        <v>8273</v>
      </c>
      <c r="P1015" s="5">
        <f t="shared" si="75"/>
        <v>0.34527999999999998</v>
      </c>
      <c r="Q1015" s="5" t="str">
        <f t="shared" si="76"/>
        <v>Not Funded</v>
      </c>
      <c r="R1015" s="7">
        <f t="shared" si="77"/>
        <v>95.911111111111111</v>
      </c>
      <c r="S1015" t="s">
        <v>8318</v>
      </c>
      <c r="T1015" t="s">
        <v>8320</v>
      </c>
      <c r="U1015" s="17">
        <f t="shared" si="78"/>
        <v>42367.624999999993</v>
      </c>
      <c r="V1015" s="17">
        <f t="shared" si="79"/>
        <v>42339.625648148147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tr">
        <f>VLOOKUP(G1016,'Country Codes'!C:D,2,FALSE)</f>
        <v>United States</v>
      </c>
      <c r="I1016" t="s">
        <v>8246</v>
      </c>
      <c r="J1016" s="15">
        <v>1420070615</v>
      </c>
      <c r="K1016" s="15">
        <v>1415750615</v>
      </c>
      <c r="L1016" t="b">
        <v>0</v>
      </c>
      <c r="M1016">
        <v>16</v>
      </c>
      <c r="N1016" t="b">
        <v>0</v>
      </c>
      <c r="O1016" t="s">
        <v>8273</v>
      </c>
      <c r="P1016" s="5">
        <f t="shared" si="75"/>
        <v>0.30599999999999999</v>
      </c>
      <c r="Q1016" s="5" t="str">
        <f t="shared" si="76"/>
        <v>Not Funded</v>
      </c>
      <c r="R1016" s="7">
        <f t="shared" si="77"/>
        <v>191.25</v>
      </c>
      <c r="S1016" t="s">
        <v>8318</v>
      </c>
      <c r="T1016" t="s">
        <v>8320</v>
      </c>
      <c r="U1016" s="17">
        <f t="shared" si="78"/>
        <v>42004.79415509259</v>
      </c>
      <c r="V1016" s="17">
        <f t="shared" si="79"/>
        <v>41954.79415509259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tr">
        <f>VLOOKUP(G1017,'Country Codes'!C:D,2,FALSE)</f>
        <v>Switzerland</v>
      </c>
      <c r="I1017" t="s">
        <v>8257</v>
      </c>
      <c r="J1017" s="15">
        <v>1448489095</v>
      </c>
      <c r="K1017" s="15">
        <v>1445893495</v>
      </c>
      <c r="L1017" t="b">
        <v>0</v>
      </c>
      <c r="M1017">
        <v>6</v>
      </c>
      <c r="N1017" t="b">
        <v>0</v>
      </c>
      <c r="O1017" t="s">
        <v>8273</v>
      </c>
      <c r="P1017" s="5">
        <f t="shared" si="75"/>
        <v>2.6666666666666668E-2</v>
      </c>
      <c r="Q1017" s="5" t="str">
        <f t="shared" si="76"/>
        <v>Not Funded</v>
      </c>
      <c r="R1017" s="7">
        <f t="shared" si="77"/>
        <v>40</v>
      </c>
      <c r="S1017" t="s">
        <v>8318</v>
      </c>
      <c r="T1017" t="s">
        <v>8320</v>
      </c>
      <c r="U1017" s="17">
        <f t="shared" si="78"/>
        <v>42333.711747685178</v>
      </c>
      <c r="V1017" s="17">
        <f t="shared" si="79"/>
        <v>42303.670081018521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tr">
        <f>VLOOKUP(G1018,'Country Codes'!C:D,2,FALSE)</f>
        <v>United States</v>
      </c>
      <c r="I1018" t="s">
        <v>8246</v>
      </c>
      <c r="J1018" s="15">
        <v>1459992856</v>
      </c>
      <c r="K1018" s="15">
        <v>1456108456</v>
      </c>
      <c r="L1018" t="b">
        <v>0</v>
      </c>
      <c r="M1018">
        <v>38</v>
      </c>
      <c r="N1018" t="b">
        <v>0</v>
      </c>
      <c r="O1018" t="s">
        <v>8273</v>
      </c>
      <c r="P1018" s="5">
        <f t="shared" si="75"/>
        <v>2.8420000000000001E-2</v>
      </c>
      <c r="Q1018" s="5" t="str">
        <f t="shared" si="76"/>
        <v>Not Funded</v>
      </c>
      <c r="R1018" s="7">
        <f t="shared" si="77"/>
        <v>74.78947368421052</v>
      </c>
      <c r="S1018" t="s">
        <v>8318</v>
      </c>
      <c r="T1018" t="s">
        <v>8320</v>
      </c>
      <c r="U1018" s="17">
        <f t="shared" si="78"/>
        <v>42466.857129629621</v>
      </c>
      <c r="V1018" s="17">
        <f t="shared" si="79"/>
        <v>42421.898796296293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tr">
        <f>VLOOKUP(G1019,'Country Codes'!C:D,2,FALSE)</f>
        <v>United States</v>
      </c>
      <c r="I1019" t="s">
        <v>8246</v>
      </c>
      <c r="J1019" s="15">
        <v>1448125935</v>
      </c>
      <c r="K1019" s="15">
        <v>1444666335</v>
      </c>
      <c r="L1019" t="b">
        <v>0</v>
      </c>
      <c r="M1019">
        <v>355</v>
      </c>
      <c r="N1019" t="b">
        <v>0</v>
      </c>
      <c r="O1019" t="s">
        <v>8273</v>
      </c>
      <c r="P1019" s="5">
        <f t="shared" si="75"/>
        <v>0.22878799999999999</v>
      </c>
      <c r="Q1019" s="5" t="str">
        <f t="shared" si="76"/>
        <v>Not Funded</v>
      </c>
      <c r="R1019" s="7">
        <f t="shared" si="77"/>
        <v>161.11830985915492</v>
      </c>
      <c r="S1019" t="s">
        <v>8318</v>
      </c>
      <c r="T1019" t="s">
        <v>8320</v>
      </c>
      <c r="U1019" s="17">
        <f t="shared" si="78"/>
        <v>42329.508506944439</v>
      </c>
      <c r="V1019" s="17">
        <f t="shared" si="79"/>
        <v>42289.466840277775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tr">
        <f>VLOOKUP(G1020,'Country Codes'!C:D,2,FALSE)</f>
        <v>United States</v>
      </c>
      <c r="I1020" t="s">
        <v>8246</v>
      </c>
      <c r="J1020" s="15">
        <v>1468496933</v>
      </c>
      <c r="K1020" s="15">
        <v>1465904933</v>
      </c>
      <c r="L1020" t="b">
        <v>0</v>
      </c>
      <c r="M1020">
        <v>7</v>
      </c>
      <c r="N1020" t="b">
        <v>0</v>
      </c>
      <c r="O1020" t="s">
        <v>8273</v>
      </c>
      <c r="P1020" s="5">
        <f t="shared" si="75"/>
        <v>3.1050000000000001E-2</v>
      </c>
      <c r="Q1020" s="5" t="str">
        <f t="shared" si="76"/>
        <v>Not Funded</v>
      </c>
      <c r="R1020" s="7">
        <f t="shared" si="77"/>
        <v>88.714285714285708</v>
      </c>
      <c r="S1020" t="s">
        <v>8318</v>
      </c>
      <c r="T1020" t="s">
        <v>8320</v>
      </c>
      <c r="U1020" s="17">
        <f t="shared" si="78"/>
        <v>42565.283946759257</v>
      </c>
      <c r="V1020" s="17">
        <f t="shared" si="79"/>
        <v>42535.283946759257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tr">
        <f>VLOOKUP(G1021,'Country Codes'!C:D,2,FALSE)</f>
        <v>United States</v>
      </c>
      <c r="I1021" t="s">
        <v>8246</v>
      </c>
      <c r="J1021" s="15">
        <v>1423092149</v>
      </c>
      <c r="K1021" s="15">
        <v>1420500149</v>
      </c>
      <c r="L1021" t="b">
        <v>0</v>
      </c>
      <c r="M1021">
        <v>400</v>
      </c>
      <c r="N1021" t="b">
        <v>0</v>
      </c>
      <c r="O1021" t="s">
        <v>8273</v>
      </c>
      <c r="P1021" s="5">
        <f t="shared" si="75"/>
        <v>0.47333333333333333</v>
      </c>
      <c r="Q1021" s="5" t="str">
        <f t="shared" si="76"/>
        <v>Not Funded</v>
      </c>
      <c r="R1021" s="7">
        <f t="shared" si="77"/>
        <v>53.25</v>
      </c>
      <c r="S1021" t="s">
        <v>8318</v>
      </c>
      <c r="T1021" t="s">
        <v>8320</v>
      </c>
      <c r="U1021" s="17">
        <f t="shared" si="78"/>
        <v>42039.765613425923</v>
      </c>
      <c r="V1021" s="17">
        <f t="shared" si="79"/>
        <v>42009.765613425923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tr">
        <f>VLOOKUP(G1022,'Country Codes'!C:D,2,FALSE)</f>
        <v>Canada</v>
      </c>
      <c r="I1022" t="s">
        <v>8251</v>
      </c>
      <c r="J1022" s="15">
        <v>1433206020</v>
      </c>
      <c r="K1022" s="15">
        <v>1430617209</v>
      </c>
      <c r="L1022" t="b">
        <v>0</v>
      </c>
      <c r="M1022">
        <v>30</v>
      </c>
      <c r="N1022" t="b">
        <v>1</v>
      </c>
      <c r="O1022" t="s">
        <v>8280</v>
      </c>
      <c r="P1022" s="5">
        <f t="shared" si="75"/>
        <v>2.0554838709677421</v>
      </c>
      <c r="Q1022" s="5" t="str">
        <f t="shared" si="76"/>
        <v>Funded</v>
      </c>
      <c r="R1022" s="7">
        <f t="shared" si="77"/>
        <v>106.2</v>
      </c>
      <c r="S1022" t="s">
        <v>8324</v>
      </c>
      <c r="T1022" t="s">
        <v>8329</v>
      </c>
      <c r="U1022" s="17">
        <f t="shared" si="78"/>
        <v>42156.824305555558</v>
      </c>
      <c r="V1022" s="17">
        <f t="shared" si="79"/>
        <v>42126.861215277771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tr">
        <f>VLOOKUP(G1023,'Country Codes'!C:D,2,FALSE)</f>
        <v>United States</v>
      </c>
      <c r="I1023" t="s">
        <v>8246</v>
      </c>
      <c r="J1023" s="15">
        <v>1445054400</v>
      </c>
      <c r="K1023" s="15">
        <v>1443074571</v>
      </c>
      <c r="L1023" t="b">
        <v>1</v>
      </c>
      <c r="M1023">
        <v>478</v>
      </c>
      <c r="N1023" t="b">
        <v>1</v>
      </c>
      <c r="O1023" t="s">
        <v>8280</v>
      </c>
      <c r="P1023" s="5">
        <f t="shared" si="75"/>
        <v>3.5180366666666667</v>
      </c>
      <c r="Q1023" s="5" t="str">
        <f t="shared" si="76"/>
        <v>Funded</v>
      </c>
      <c r="R1023" s="7">
        <f t="shared" si="77"/>
        <v>22.079728033472804</v>
      </c>
      <c r="S1023" t="s">
        <v>8324</v>
      </c>
      <c r="T1023" t="s">
        <v>8329</v>
      </c>
      <c r="U1023" s="17">
        <f t="shared" si="78"/>
        <v>42293.958333333336</v>
      </c>
      <c r="V1023" s="17">
        <f t="shared" si="79"/>
        <v>42271.043645833335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tr">
        <f>VLOOKUP(G1024,'Country Codes'!C:D,2,FALSE)</f>
        <v>United States</v>
      </c>
      <c r="I1024" t="s">
        <v>8246</v>
      </c>
      <c r="J1024" s="15">
        <v>1431876677</v>
      </c>
      <c r="K1024" s="15">
        <v>1429284677</v>
      </c>
      <c r="L1024" t="b">
        <v>1</v>
      </c>
      <c r="M1024">
        <v>74</v>
      </c>
      <c r="N1024" t="b">
        <v>1</v>
      </c>
      <c r="O1024" t="s">
        <v>8280</v>
      </c>
      <c r="P1024" s="5">
        <f t="shared" si="75"/>
        <v>1.149</v>
      </c>
      <c r="Q1024" s="5" t="str">
        <f t="shared" si="76"/>
        <v>Funded</v>
      </c>
      <c r="R1024" s="7">
        <f t="shared" si="77"/>
        <v>31.054054054054053</v>
      </c>
      <c r="S1024" t="s">
        <v>8324</v>
      </c>
      <c r="T1024" t="s">
        <v>8329</v>
      </c>
      <c r="U1024" s="17">
        <f t="shared" si="78"/>
        <v>42141.438391203708</v>
      </c>
      <c r="V1024" s="17">
        <f t="shared" si="79"/>
        <v>42111.438391203708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tr">
        <f>VLOOKUP(G1025,'Country Codes'!C:D,2,FALSE)</f>
        <v>United Kingdom</v>
      </c>
      <c r="I1025" t="s">
        <v>8247</v>
      </c>
      <c r="J1025" s="15">
        <v>1434837861</v>
      </c>
      <c r="K1025" s="15">
        <v>1432245861</v>
      </c>
      <c r="L1025" t="b">
        <v>0</v>
      </c>
      <c r="M1025">
        <v>131</v>
      </c>
      <c r="N1025" t="b">
        <v>1</v>
      </c>
      <c r="O1025" t="s">
        <v>8280</v>
      </c>
      <c r="P1025" s="5">
        <f t="shared" si="75"/>
        <v>2.3715000000000002</v>
      </c>
      <c r="Q1025" s="5" t="str">
        <f t="shared" si="76"/>
        <v>Funded</v>
      </c>
      <c r="R1025" s="7">
        <f t="shared" si="77"/>
        <v>36.206106870229007</v>
      </c>
      <c r="S1025" t="s">
        <v>8324</v>
      </c>
      <c r="T1025" t="s">
        <v>8329</v>
      </c>
      <c r="U1025" s="17">
        <f t="shared" si="78"/>
        <v>42175.711354166669</v>
      </c>
      <c r="V1025" s="17">
        <f t="shared" si="79"/>
        <v>42145.711354166669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tr">
        <f>VLOOKUP(G1026,'Country Codes'!C:D,2,FALSE)</f>
        <v>Sweden</v>
      </c>
      <c r="I1026" t="s">
        <v>8255</v>
      </c>
      <c r="J1026" s="15">
        <v>1454248563</v>
      </c>
      <c r="K1026" s="15">
        <v>1451656563</v>
      </c>
      <c r="L1026" t="b">
        <v>1</v>
      </c>
      <c r="M1026">
        <v>61</v>
      </c>
      <c r="N1026" t="b">
        <v>1</v>
      </c>
      <c r="O1026" t="s">
        <v>8280</v>
      </c>
      <c r="P1026" s="5">
        <f t="shared" si="75"/>
        <v>1.1863774999999999</v>
      </c>
      <c r="Q1026" s="5" t="str">
        <f t="shared" si="76"/>
        <v>Funded</v>
      </c>
      <c r="R1026" s="7">
        <f t="shared" si="77"/>
        <v>388.9762295081967</v>
      </c>
      <c r="S1026" t="s">
        <v>8324</v>
      </c>
      <c r="T1026" t="s">
        <v>8329</v>
      </c>
      <c r="U1026" s="17">
        <f t="shared" si="78"/>
        <v>42400.372256944444</v>
      </c>
      <c r="V1026" s="17">
        <f t="shared" si="79"/>
        <v>42370.372256944444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tr">
        <f>VLOOKUP(G1027,'Country Codes'!C:D,2,FALSE)</f>
        <v>United States</v>
      </c>
      <c r="I1027" t="s">
        <v>8246</v>
      </c>
      <c r="J1027" s="15">
        <v>1426532437</v>
      </c>
      <c r="K1027" s="15">
        <v>1423944037</v>
      </c>
      <c r="L1027" t="b">
        <v>1</v>
      </c>
      <c r="M1027">
        <v>1071</v>
      </c>
      <c r="N1027" t="b">
        <v>1</v>
      </c>
      <c r="O1027" t="s">
        <v>8280</v>
      </c>
      <c r="P1027" s="5">
        <f t="shared" ref="P1027:P1090" si="80">(E1027/D1027)</f>
        <v>1.099283142857143</v>
      </c>
      <c r="Q1027" s="5" t="str">
        <f t="shared" ref="Q1027:Q1090" si="81">IF(P1027&gt;=1,"Funded","Not Funded")</f>
        <v>Funded</v>
      </c>
      <c r="R1027" s="7">
        <f t="shared" ref="R1027:R1090" si="82">(E1027/M1027)</f>
        <v>71.848571428571432</v>
      </c>
      <c r="S1027" t="s">
        <v>8324</v>
      </c>
      <c r="T1027" t="s">
        <v>8329</v>
      </c>
      <c r="U1027" s="17">
        <f t="shared" ref="U1027:U1090" si="83">(((J1027/60)/60)/24)+DATE(1970,1,1)+(-5/24)</f>
        <v>42079.583761574067</v>
      </c>
      <c r="V1027" s="17">
        <f t="shared" ref="V1027:V1090" si="84">(((K1027/60)/60)/24)+DATE(1970,1,1)+(-5/24)</f>
        <v>42049.625428240739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tr">
        <f>VLOOKUP(G1028,'Country Codes'!C:D,2,FALSE)</f>
        <v>United Kingdom</v>
      </c>
      <c r="I1028" t="s">
        <v>8247</v>
      </c>
      <c r="J1028" s="15">
        <v>1459414016</v>
      </c>
      <c r="K1028" s="15">
        <v>1456480016</v>
      </c>
      <c r="L1028" t="b">
        <v>1</v>
      </c>
      <c r="M1028">
        <v>122</v>
      </c>
      <c r="N1028" t="b">
        <v>1</v>
      </c>
      <c r="O1028" t="s">
        <v>8280</v>
      </c>
      <c r="P1028" s="5">
        <f t="shared" si="80"/>
        <v>1.0000828571428571</v>
      </c>
      <c r="Q1028" s="5" t="str">
        <f t="shared" si="81"/>
        <v>Funded</v>
      </c>
      <c r="R1028" s="7">
        <f t="shared" si="82"/>
        <v>57.381803278688523</v>
      </c>
      <c r="S1028" t="s">
        <v>8324</v>
      </c>
      <c r="T1028" t="s">
        <v>8329</v>
      </c>
      <c r="U1028" s="17">
        <f t="shared" si="83"/>
        <v>42460.157592592594</v>
      </c>
      <c r="V1028" s="17">
        <f t="shared" si="84"/>
        <v>42426.199259259258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tr">
        <f>VLOOKUP(G1029,'Country Codes'!C:D,2,FALSE)</f>
        <v>United States</v>
      </c>
      <c r="I1029" t="s">
        <v>8246</v>
      </c>
      <c r="J1029" s="15">
        <v>1414025347</v>
      </c>
      <c r="K1029" s="15">
        <v>1411433347</v>
      </c>
      <c r="L1029" t="b">
        <v>1</v>
      </c>
      <c r="M1029">
        <v>111</v>
      </c>
      <c r="N1029" t="b">
        <v>1</v>
      </c>
      <c r="O1029" t="s">
        <v>8280</v>
      </c>
      <c r="P1029" s="5">
        <f t="shared" si="80"/>
        <v>1.0309292094387414</v>
      </c>
      <c r="Q1029" s="5" t="str">
        <f t="shared" si="81"/>
        <v>Funded</v>
      </c>
      <c r="R1029" s="7">
        <f t="shared" si="82"/>
        <v>69.666666666666671</v>
      </c>
      <c r="S1029" t="s">
        <v>8324</v>
      </c>
      <c r="T1029" t="s">
        <v>8329</v>
      </c>
      <c r="U1029" s="17">
        <f t="shared" si="83"/>
        <v>41934.825775462959</v>
      </c>
      <c r="V1029" s="17">
        <f t="shared" si="84"/>
        <v>41904.825775462959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tr">
        <f>VLOOKUP(G1030,'Country Codes'!C:D,2,FALSE)</f>
        <v>United Kingdom</v>
      </c>
      <c r="I1030" t="s">
        <v>8247</v>
      </c>
      <c r="J1030" s="15">
        <v>1488830400</v>
      </c>
      <c r="K1030" s="15">
        <v>1484924605</v>
      </c>
      <c r="L1030" t="b">
        <v>1</v>
      </c>
      <c r="M1030">
        <v>255</v>
      </c>
      <c r="N1030" t="b">
        <v>1</v>
      </c>
      <c r="O1030" t="s">
        <v>8280</v>
      </c>
      <c r="P1030" s="5">
        <f t="shared" si="80"/>
        <v>1.1727000000000001</v>
      </c>
      <c r="Q1030" s="5" t="str">
        <f t="shared" si="81"/>
        <v>Funded</v>
      </c>
      <c r="R1030" s="7">
        <f t="shared" si="82"/>
        <v>45.988235294117644</v>
      </c>
      <c r="S1030" t="s">
        <v>8324</v>
      </c>
      <c r="T1030" t="s">
        <v>8329</v>
      </c>
      <c r="U1030" s="17">
        <f t="shared" si="83"/>
        <v>42800.624999999993</v>
      </c>
      <c r="V1030" s="17">
        <f t="shared" si="84"/>
        <v>42755.419039351851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tr">
        <f>VLOOKUP(G1031,'Country Codes'!C:D,2,FALSE)</f>
        <v>Sweden</v>
      </c>
      <c r="I1031" t="s">
        <v>8255</v>
      </c>
      <c r="J1031" s="15">
        <v>1428184740</v>
      </c>
      <c r="K1031" s="15">
        <v>1423501507</v>
      </c>
      <c r="L1031" t="b">
        <v>0</v>
      </c>
      <c r="M1031">
        <v>141</v>
      </c>
      <c r="N1031" t="b">
        <v>1</v>
      </c>
      <c r="O1031" t="s">
        <v>8280</v>
      </c>
      <c r="P1031" s="5">
        <f t="shared" si="80"/>
        <v>1.1175999999999999</v>
      </c>
      <c r="Q1031" s="5" t="str">
        <f t="shared" si="81"/>
        <v>Funded</v>
      </c>
      <c r="R1031" s="7">
        <f t="shared" si="82"/>
        <v>79.262411347517727</v>
      </c>
      <c r="S1031" t="s">
        <v>8324</v>
      </c>
      <c r="T1031" t="s">
        <v>8329</v>
      </c>
      <c r="U1031" s="17">
        <f t="shared" si="83"/>
        <v>42098.707638888889</v>
      </c>
      <c r="V1031" s="17">
        <f t="shared" si="84"/>
        <v>42044.503553240742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tr">
        <f>VLOOKUP(G1032,'Country Codes'!C:D,2,FALSE)</f>
        <v>United States</v>
      </c>
      <c r="I1032" t="s">
        <v>8246</v>
      </c>
      <c r="J1032" s="15">
        <v>1473680149</v>
      </c>
      <c r="K1032" s="15">
        <v>1472470549</v>
      </c>
      <c r="L1032" t="b">
        <v>0</v>
      </c>
      <c r="M1032">
        <v>159</v>
      </c>
      <c r="N1032" t="b">
        <v>1</v>
      </c>
      <c r="O1032" t="s">
        <v>8280</v>
      </c>
      <c r="P1032" s="5">
        <f t="shared" si="80"/>
        <v>3.4209999999999998</v>
      </c>
      <c r="Q1032" s="5" t="str">
        <f t="shared" si="81"/>
        <v>Funded</v>
      </c>
      <c r="R1032" s="7">
        <f t="shared" si="82"/>
        <v>43.031446540880502</v>
      </c>
      <c r="S1032" t="s">
        <v>8324</v>
      </c>
      <c r="T1032" t="s">
        <v>8329</v>
      </c>
      <c r="U1032" s="17">
        <f t="shared" si="83"/>
        <v>42625.274872685179</v>
      </c>
      <c r="V1032" s="17">
        <f t="shared" si="84"/>
        <v>42611.274872685179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tr">
        <f>VLOOKUP(G1033,'Country Codes'!C:D,2,FALSE)</f>
        <v>United States</v>
      </c>
      <c r="I1033" t="s">
        <v>8246</v>
      </c>
      <c r="J1033" s="15">
        <v>1450290010</v>
      </c>
      <c r="K1033" s="15">
        <v>1447698010</v>
      </c>
      <c r="L1033" t="b">
        <v>0</v>
      </c>
      <c r="M1033">
        <v>99</v>
      </c>
      <c r="N1033" t="b">
        <v>1</v>
      </c>
      <c r="O1033" t="s">
        <v>8280</v>
      </c>
      <c r="P1033" s="5">
        <f t="shared" si="80"/>
        <v>1.0740000000000001</v>
      </c>
      <c r="Q1033" s="5" t="str">
        <f t="shared" si="81"/>
        <v>Funded</v>
      </c>
      <c r="R1033" s="7">
        <f t="shared" si="82"/>
        <v>108.48484848484848</v>
      </c>
      <c r="S1033" t="s">
        <v>8324</v>
      </c>
      <c r="T1033" t="s">
        <v>8329</v>
      </c>
      <c r="U1033" s="17">
        <f t="shared" si="83"/>
        <v>42354.555671296293</v>
      </c>
      <c r="V1033" s="17">
        <f t="shared" si="84"/>
        <v>42324.555671296293</v>
      </c>
    </row>
    <row r="1034" spans="1:22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tr">
        <f>VLOOKUP(G1034,'Country Codes'!C:D,2,FALSE)</f>
        <v>United States</v>
      </c>
      <c r="I1034" t="s">
        <v>8246</v>
      </c>
      <c r="J1034" s="15">
        <v>1466697625</v>
      </c>
      <c r="K1034" s="15">
        <v>1464105625</v>
      </c>
      <c r="L1034" t="b">
        <v>0</v>
      </c>
      <c r="M1034">
        <v>96</v>
      </c>
      <c r="N1034" t="b">
        <v>1</v>
      </c>
      <c r="O1034" t="s">
        <v>8280</v>
      </c>
      <c r="P1034" s="5">
        <f t="shared" si="80"/>
        <v>1.0849703703703704</v>
      </c>
      <c r="Q1034" s="5" t="str">
        <f t="shared" si="81"/>
        <v>Funded</v>
      </c>
      <c r="R1034" s="7">
        <f t="shared" si="82"/>
        <v>61.029583333333335</v>
      </c>
      <c r="S1034" t="s">
        <v>8324</v>
      </c>
      <c r="T1034" t="s">
        <v>8329</v>
      </c>
      <c r="U1034" s="17">
        <f t="shared" si="83"/>
        <v>42544.458622685182</v>
      </c>
      <c r="V1034" s="17">
        <f t="shared" si="84"/>
        <v>42514.458622685182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tr">
        <f>VLOOKUP(G1035,'Country Codes'!C:D,2,FALSE)</f>
        <v>United Kingdom</v>
      </c>
      <c r="I1035" t="s">
        <v>8247</v>
      </c>
      <c r="J1035" s="15">
        <v>1481564080</v>
      </c>
      <c r="K1035" s="15">
        <v>1479144880</v>
      </c>
      <c r="L1035" t="b">
        <v>0</v>
      </c>
      <c r="M1035">
        <v>27</v>
      </c>
      <c r="N1035" t="b">
        <v>1</v>
      </c>
      <c r="O1035" t="s">
        <v>8280</v>
      </c>
      <c r="P1035" s="5">
        <f t="shared" si="80"/>
        <v>1.0286144578313252</v>
      </c>
      <c r="Q1035" s="5" t="str">
        <f t="shared" si="81"/>
        <v>Funded</v>
      </c>
      <c r="R1035" s="7">
        <f t="shared" si="82"/>
        <v>50.592592592592595</v>
      </c>
      <c r="S1035" t="s">
        <v>8324</v>
      </c>
      <c r="T1035" t="s">
        <v>8329</v>
      </c>
      <c r="U1035" s="17">
        <f t="shared" si="83"/>
        <v>42716.524074074077</v>
      </c>
      <c r="V1035" s="17">
        <f t="shared" si="84"/>
        <v>42688.524074074077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tr">
        <f>VLOOKUP(G1036,'Country Codes'!C:D,2,FALSE)</f>
        <v>United States</v>
      </c>
      <c r="I1036" t="s">
        <v>8246</v>
      </c>
      <c r="J1036" s="15">
        <v>1470369540</v>
      </c>
      <c r="K1036" s="15">
        <v>1467604804</v>
      </c>
      <c r="L1036" t="b">
        <v>0</v>
      </c>
      <c r="M1036">
        <v>166</v>
      </c>
      <c r="N1036" t="b">
        <v>1</v>
      </c>
      <c r="O1036" t="s">
        <v>8280</v>
      </c>
      <c r="P1036" s="5">
        <f t="shared" si="80"/>
        <v>1.3000180000000001</v>
      </c>
      <c r="Q1036" s="5" t="str">
        <f t="shared" si="81"/>
        <v>Funded</v>
      </c>
      <c r="R1036" s="7">
        <f t="shared" si="82"/>
        <v>39.157168674698795</v>
      </c>
      <c r="S1036" t="s">
        <v>8324</v>
      </c>
      <c r="T1036" t="s">
        <v>8329</v>
      </c>
      <c r="U1036" s="17">
        <f t="shared" si="83"/>
        <v>42586.957638888889</v>
      </c>
      <c r="V1036" s="17">
        <f t="shared" si="84"/>
        <v>42554.958379629628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tr">
        <f>VLOOKUP(G1037,'Country Codes'!C:D,2,FALSE)</f>
        <v>United States</v>
      </c>
      <c r="I1037" t="s">
        <v>8246</v>
      </c>
      <c r="J1037" s="15">
        <v>1423668220</v>
      </c>
      <c r="K1037" s="15">
        <v>1421076220</v>
      </c>
      <c r="L1037" t="b">
        <v>0</v>
      </c>
      <c r="M1037">
        <v>76</v>
      </c>
      <c r="N1037" t="b">
        <v>1</v>
      </c>
      <c r="O1037" t="s">
        <v>8280</v>
      </c>
      <c r="P1037" s="5">
        <f t="shared" si="80"/>
        <v>1.0765217391304347</v>
      </c>
      <c r="Q1037" s="5" t="str">
        <f t="shared" si="81"/>
        <v>Funded</v>
      </c>
      <c r="R1037" s="7">
        <f t="shared" si="82"/>
        <v>65.15789473684211</v>
      </c>
      <c r="S1037" t="s">
        <v>8324</v>
      </c>
      <c r="T1037" t="s">
        <v>8329</v>
      </c>
      <c r="U1037" s="17">
        <f t="shared" si="83"/>
        <v>42046.43310185185</v>
      </c>
      <c r="V1037" s="17">
        <f t="shared" si="84"/>
        <v>42016.43310185185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tr">
        <f>VLOOKUP(G1038,'Country Codes'!C:D,2,FALSE)</f>
        <v>United States</v>
      </c>
      <c r="I1038" t="s">
        <v>8246</v>
      </c>
      <c r="J1038" s="15">
        <v>1357545600</v>
      </c>
      <c r="K1038" s="15">
        <v>1354790790</v>
      </c>
      <c r="L1038" t="b">
        <v>0</v>
      </c>
      <c r="M1038">
        <v>211</v>
      </c>
      <c r="N1038" t="b">
        <v>1</v>
      </c>
      <c r="O1038" t="s">
        <v>8280</v>
      </c>
      <c r="P1038" s="5">
        <f t="shared" si="80"/>
        <v>1.1236044444444444</v>
      </c>
      <c r="Q1038" s="5" t="str">
        <f t="shared" si="81"/>
        <v>Funded</v>
      </c>
      <c r="R1038" s="7">
        <f t="shared" si="82"/>
        <v>23.963127962085309</v>
      </c>
      <c r="S1038" t="s">
        <v>8324</v>
      </c>
      <c r="T1038" t="s">
        <v>8329</v>
      </c>
      <c r="U1038" s="17">
        <f t="shared" si="83"/>
        <v>41281.125</v>
      </c>
      <c r="V1038" s="17">
        <f t="shared" si="84"/>
        <v>41249.240624999999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tr">
        <f>VLOOKUP(G1039,'Country Codes'!C:D,2,FALSE)</f>
        <v>United States</v>
      </c>
      <c r="I1039" t="s">
        <v>8246</v>
      </c>
      <c r="J1039" s="15">
        <v>1431925200</v>
      </c>
      <c r="K1039" s="15">
        <v>1429991062</v>
      </c>
      <c r="L1039" t="b">
        <v>0</v>
      </c>
      <c r="M1039">
        <v>21</v>
      </c>
      <c r="N1039" t="b">
        <v>1</v>
      </c>
      <c r="O1039" t="s">
        <v>8280</v>
      </c>
      <c r="P1039" s="5">
        <f t="shared" si="80"/>
        <v>1.0209999999999999</v>
      </c>
      <c r="Q1039" s="5" t="str">
        <f t="shared" si="81"/>
        <v>Funded</v>
      </c>
      <c r="R1039" s="7">
        <f t="shared" si="82"/>
        <v>48.61904761904762</v>
      </c>
      <c r="S1039" t="s">
        <v>8324</v>
      </c>
      <c r="T1039" t="s">
        <v>8329</v>
      </c>
      <c r="U1039" s="17">
        <f t="shared" si="83"/>
        <v>42141.999999999993</v>
      </c>
      <c r="V1039" s="17">
        <f t="shared" si="84"/>
        <v>42119.61414351852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tr">
        <f>VLOOKUP(G1040,'Country Codes'!C:D,2,FALSE)</f>
        <v>United States</v>
      </c>
      <c r="I1040" t="s">
        <v>8246</v>
      </c>
      <c r="J1040" s="15">
        <v>1458362023</v>
      </c>
      <c r="K1040" s="15">
        <v>1455773623</v>
      </c>
      <c r="L1040" t="b">
        <v>0</v>
      </c>
      <c r="M1040">
        <v>61</v>
      </c>
      <c r="N1040" t="b">
        <v>1</v>
      </c>
      <c r="O1040" t="s">
        <v>8280</v>
      </c>
      <c r="P1040" s="5">
        <f t="shared" si="80"/>
        <v>1.4533333333333334</v>
      </c>
      <c r="Q1040" s="5" t="str">
        <f t="shared" si="81"/>
        <v>Funded</v>
      </c>
      <c r="R1040" s="7">
        <f t="shared" si="82"/>
        <v>35.73770491803279</v>
      </c>
      <c r="S1040" t="s">
        <v>8324</v>
      </c>
      <c r="T1040" t="s">
        <v>8329</v>
      </c>
      <c r="U1040" s="17">
        <f t="shared" si="83"/>
        <v>42447.981747685182</v>
      </c>
      <c r="V1040" s="17">
        <f t="shared" si="84"/>
        <v>42418.023414351854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tr">
        <f>VLOOKUP(G1041,'Country Codes'!C:D,2,FALSE)</f>
        <v>United States</v>
      </c>
      <c r="I1041" t="s">
        <v>8246</v>
      </c>
      <c r="J1041" s="15">
        <v>1481615940</v>
      </c>
      <c r="K1041" s="15">
        <v>1479436646</v>
      </c>
      <c r="L1041" t="b">
        <v>0</v>
      </c>
      <c r="M1041">
        <v>30</v>
      </c>
      <c r="N1041" t="b">
        <v>1</v>
      </c>
      <c r="O1041" t="s">
        <v>8280</v>
      </c>
      <c r="P1041" s="5">
        <f t="shared" si="80"/>
        <v>1.282</v>
      </c>
      <c r="Q1041" s="5" t="str">
        <f t="shared" si="81"/>
        <v>Funded</v>
      </c>
      <c r="R1041" s="7">
        <f t="shared" si="82"/>
        <v>21.366666666666667</v>
      </c>
      <c r="S1041" t="s">
        <v>8324</v>
      </c>
      <c r="T1041" t="s">
        <v>8329</v>
      </c>
      <c r="U1041" s="17">
        <f t="shared" si="83"/>
        <v>42717.124305555553</v>
      </c>
      <c r="V1041" s="17">
        <f t="shared" si="84"/>
        <v>42691.900995370372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tr">
        <f>VLOOKUP(G1042,'Country Codes'!C:D,2,FALSE)</f>
        <v>United States</v>
      </c>
      <c r="I1042" t="s">
        <v>8246</v>
      </c>
      <c r="J1042" s="15">
        <v>1472317209</v>
      </c>
      <c r="K1042" s="15">
        <v>1469725209</v>
      </c>
      <c r="L1042" t="b">
        <v>0</v>
      </c>
      <c r="M1042">
        <v>1</v>
      </c>
      <c r="N1042" t="b">
        <v>0</v>
      </c>
      <c r="O1042" t="s">
        <v>8281</v>
      </c>
      <c r="P1042" s="5">
        <f t="shared" si="80"/>
        <v>2.9411764705882353E-3</v>
      </c>
      <c r="Q1042" s="5" t="str">
        <f t="shared" si="81"/>
        <v>Not Funded</v>
      </c>
      <c r="R1042" s="7">
        <f t="shared" si="82"/>
        <v>250</v>
      </c>
      <c r="S1042" t="s">
        <v>8330</v>
      </c>
      <c r="T1042" t="s">
        <v>8331</v>
      </c>
      <c r="U1042" s="17">
        <f t="shared" si="83"/>
        <v>42609.500104166662</v>
      </c>
      <c r="V1042" s="17">
        <f t="shared" si="84"/>
        <v>42579.500104166662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tr">
        <f>VLOOKUP(G1043,'Country Codes'!C:D,2,FALSE)</f>
        <v>United States</v>
      </c>
      <c r="I1043" t="s">
        <v>8246</v>
      </c>
      <c r="J1043" s="15">
        <v>1406769992</v>
      </c>
      <c r="K1043" s="15">
        <v>1405041992</v>
      </c>
      <c r="L1043" t="b">
        <v>0</v>
      </c>
      <c r="M1043">
        <v>0</v>
      </c>
      <c r="N1043" t="b">
        <v>0</v>
      </c>
      <c r="O1043" t="s">
        <v>8281</v>
      </c>
      <c r="P1043" s="5">
        <f t="shared" si="80"/>
        <v>0</v>
      </c>
      <c r="Q1043" s="5" t="str">
        <f t="shared" si="81"/>
        <v>Not Funded</v>
      </c>
      <c r="R1043" s="7" t="e">
        <f t="shared" si="82"/>
        <v>#DIV/0!</v>
      </c>
      <c r="S1043" t="s">
        <v>8330</v>
      </c>
      <c r="T1043" t="s">
        <v>8331</v>
      </c>
      <c r="U1043" s="17">
        <f t="shared" si="83"/>
        <v>41850.851759259262</v>
      </c>
      <c r="V1043" s="17">
        <f t="shared" si="84"/>
        <v>41830.851759259262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tr">
        <f>VLOOKUP(G1044,'Country Codes'!C:D,2,FALSE)</f>
        <v>United States</v>
      </c>
      <c r="I1044" t="s">
        <v>8246</v>
      </c>
      <c r="J1044" s="15">
        <v>1410516000</v>
      </c>
      <c r="K1044" s="15">
        <v>1406824948</v>
      </c>
      <c r="L1044" t="b">
        <v>0</v>
      </c>
      <c r="M1044">
        <v>1</v>
      </c>
      <c r="N1044" t="b">
        <v>0</v>
      </c>
      <c r="O1044" t="s">
        <v>8281</v>
      </c>
      <c r="P1044" s="5">
        <f t="shared" si="80"/>
        <v>1.5384615384615385E-2</v>
      </c>
      <c r="Q1044" s="5" t="str">
        <f t="shared" si="81"/>
        <v>Not Funded</v>
      </c>
      <c r="R1044" s="7">
        <f t="shared" si="82"/>
        <v>10</v>
      </c>
      <c r="S1044" t="s">
        <v>8330</v>
      </c>
      <c r="T1044" t="s">
        <v>8331</v>
      </c>
      <c r="U1044" s="17">
        <f t="shared" si="83"/>
        <v>41894.208333333328</v>
      </c>
      <c r="V1044" s="17">
        <f t="shared" si="84"/>
        <v>41851.487824074073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tr">
        <f>VLOOKUP(G1045,'Country Codes'!C:D,2,FALSE)</f>
        <v>United States</v>
      </c>
      <c r="I1045" t="s">
        <v>8246</v>
      </c>
      <c r="J1045" s="15">
        <v>1432101855</v>
      </c>
      <c r="K1045" s="15">
        <v>1429509855</v>
      </c>
      <c r="L1045" t="b">
        <v>0</v>
      </c>
      <c r="M1045">
        <v>292</v>
      </c>
      <c r="N1045" t="b">
        <v>0</v>
      </c>
      <c r="O1045" t="s">
        <v>8281</v>
      </c>
      <c r="P1045" s="5">
        <f t="shared" si="80"/>
        <v>8.5370000000000001E-2</v>
      </c>
      <c r="Q1045" s="5" t="str">
        <f t="shared" si="81"/>
        <v>Not Funded</v>
      </c>
      <c r="R1045" s="7">
        <f t="shared" si="82"/>
        <v>29.236301369863014</v>
      </c>
      <c r="S1045" t="s">
        <v>8330</v>
      </c>
      <c r="T1045" t="s">
        <v>8331</v>
      </c>
      <c r="U1045" s="17">
        <f t="shared" si="83"/>
        <v>42144.044618055552</v>
      </c>
      <c r="V1045" s="17">
        <f t="shared" si="84"/>
        <v>42114.044618055552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tr">
        <f>VLOOKUP(G1046,'Country Codes'!C:D,2,FALSE)</f>
        <v>United States</v>
      </c>
      <c r="I1046" t="s">
        <v>8246</v>
      </c>
      <c r="J1046" s="15">
        <v>1425587220</v>
      </c>
      <c r="K1046" s="15">
        <v>1420668801</v>
      </c>
      <c r="L1046" t="b">
        <v>0</v>
      </c>
      <c r="M1046">
        <v>2</v>
      </c>
      <c r="N1046" t="b">
        <v>0</v>
      </c>
      <c r="O1046" t="s">
        <v>8281</v>
      </c>
      <c r="P1046" s="5">
        <f t="shared" si="80"/>
        <v>8.571428571428571E-4</v>
      </c>
      <c r="Q1046" s="5" t="str">
        <f t="shared" si="81"/>
        <v>Not Funded</v>
      </c>
      <c r="R1046" s="7">
        <f t="shared" si="82"/>
        <v>3</v>
      </c>
      <c r="S1046" t="s">
        <v>8330</v>
      </c>
      <c r="T1046" t="s">
        <v>8331</v>
      </c>
      <c r="U1046" s="17">
        <f t="shared" si="83"/>
        <v>42068.643749999996</v>
      </c>
      <c r="V1046" s="17">
        <f t="shared" si="84"/>
        <v>42011.717604166661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tr">
        <f>VLOOKUP(G1047,'Country Codes'!C:D,2,FALSE)</f>
        <v>United States</v>
      </c>
      <c r="I1047" t="s">
        <v>8246</v>
      </c>
      <c r="J1047" s="15">
        <v>1408827550</v>
      </c>
      <c r="K1047" s="15">
        <v>1406235550</v>
      </c>
      <c r="L1047" t="b">
        <v>0</v>
      </c>
      <c r="M1047">
        <v>8</v>
      </c>
      <c r="N1047" t="b">
        <v>0</v>
      </c>
      <c r="O1047" t="s">
        <v>8281</v>
      </c>
      <c r="P1047" s="5">
        <f t="shared" si="80"/>
        <v>2.6599999999999999E-2</v>
      </c>
      <c r="Q1047" s="5" t="str">
        <f t="shared" si="81"/>
        <v>Not Funded</v>
      </c>
      <c r="R1047" s="7">
        <f t="shared" si="82"/>
        <v>33.25</v>
      </c>
      <c r="S1047" t="s">
        <v>8330</v>
      </c>
      <c r="T1047" t="s">
        <v>8331</v>
      </c>
      <c r="U1047" s="17">
        <f t="shared" si="83"/>
        <v>41874.666087962964</v>
      </c>
      <c r="V1047" s="17">
        <f t="shared" si="84"/>
        <v>41844.666087962964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tr">
        <f>VLOOKUP(G1048,'Country Codes'!C:D,2,FALSE)</f>
        <v>Germany</v>
      </c>
      <c r="I1048" t="s">
        <v>8249</v>
      </c>
      <c r="J1048" s="15">
        <v>1451161560</v>
      </c>
      <c r="K1048" s="15">
        <v>1447273560</v>
      </c>
      <c r="L1048" t="b">
        <v>0</v>
      </c>
      <c r="M1048">
        <v>0</v>
      </c>
      <c r="N1048" t="b">
        <v>0</v>
      </c>
      <c r="O1048" t="s">
        <v>8281</v>
      </c>
      <c r="P1048" s="5">
        <f t="shared" si="80"/>
        <v>0</v>
      </c>
      <c r="Q1048" s="5" t="str">
        <f t="shared" si="81"/>
        <v>Not Funded</v>
      </c>
      <c r="R1048" s="7" t="e">
        <f t="shared" si="82"/>
        <v>#DIV/0!</v>
      </c>
      <c r="S1048" t="s">
        <v>8330</v>
      </c>
      <c r="T1048" t="s">
        <v>8331</v>
      </c>
      <c r="U1048" s="17">
        <f t="shared" si="83"/>
        <v>42364.643055555549</v>
      </c>
      <c r="V1048" s="17">
        <f t="shared" si="84"/>
        <v>42319.643055555549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tr">
        <f>VLOOKUP(G1049,'Country Codes'!C:D,2,FALSE)</f>
        <v>United States</v>
      </c>
      <c r="I1049" t="s">
        <v>8246</v>
      </c>
      <c r="J1049" s="15">
        <v>1415219915</v>
      </c>
      <c r="K1049" s="15">
        <v>1412624315</v>
      </c>
      <c r="L1049" t="b">
        <v>0</v>
      </c>
      <c r="M1049">
        <v>1</v>
      </c>
      <c r="N1049" t="b">
        <v>0</v>
      </c>
      <c r="O1049" t="s">
        <v>8281</v>
      </c>
      <c r="P1049" s="5">
        <f t="shared" si="80"/>
        <v>5.0000000000000001E-4</v>
      </c>
      <c r="Q1049" s="5" t="str">
        <f t="shared" si="81"/>
        <v>Not Funded</v>
      </c>
      <c r="R1049" s="7">
        <f t="shared" si="82"/>
        <v>1</v>
      </c>
      <c r="S1049" t="s">
        <v>8330</v>
      </c>
      <c r="T1049" t="s">
        <v>8331</v>
      </c>
      <c r="U1049" s="17">
        <f t="shared" si="83"/>
        <v>41948.65179398148</v>
      </c>
      <c r="V1049" s="17">
        <f t="shared" si="84"/>
        <v>41918.610127314809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tr">
        <f>VLOOKUP(G1050,'Country Codes'!C:D,2,FALSE)</f>
        <v>United States</v>
      </c>
      <c r="I1050" t="s">
        <v>8246</v>
      </c>
      <c r="J1050" s="15">
        <v>1474766189</v>
      </c>
      <c r="K1050" s="15">
        <v>1471310189</v>
      </c>
      <c r="L1050" t="b">
        <v>0</v>
      </c>
      <c r="M1050">
        <v>4</v>
      </c>
      <c r="N1050" t="b">
        <v>0</v>
      </c>
      <c r="O1050" t="s">
        <v>8281</v>
      </c>
      <c r="P1050" s="5">
        <f t="shared" si="80"/>
        <v>1.4133333333333333E-2</v>
      </c>
      <c r="Q1050" s="5" t="str">
        <f t="shared" si="81"/>
        <v>Not Funded</v>
      </c>
      <c r="R1050" s="7">
        <f t="shared" si="82"/>
        <v>53</v>
      </c>
      <c r="S1050" t="s">
        <v>8330</v>
      </c>
      <c r="T1050" t="s">
        <v>8331</v>
      </c>
      <c r="U1050" s="17">
        <f t="shared" si="83"/>
        <v>42637.844780092586</v>
      </c>
      <c r="V1050" s="17">
        <f t="shared" si="84"/>
        <v>42597.844780092586</v>
      </c>
    </row>
    <row r="1051" spans="1:22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tr">
        <f>VLOOKUP(G1051,'Country Codes'!C:D,2,FALSE)</f>
        <v>United States</v>
      </c>
      <c r="I1051" t="s">
        <v>8246</v>
      </c>
      <c r="J1051" s="15">
        <v>1455272445</v>
      </c>
      <c r="K1051" s="15">
        <v>1452680445</v>
      </c>
      <c r="L1051" t="b">
        <v>0</v>
      </c>
      <c r="M1051">
        <v>0</v>
      </c>
      <c r="N1051" t="b">
        <v>0</v>
      </c>
      <c r="O1051" t="s">
        <v>8281</v>
      </c>
      <c r="P1051" s="5">
        <f t="shared" si="80"/>
        <v>0</v>
      </c>
      <c r="Q1051" s="5" t="str">
        <f t="shared" si="81"/>
        <v>Not Funded</v>
      </c>
      <c r="R1051" s="7" t="e">
        <f t="shared" si="82"/>
        <v>#DIV/0!</v>
      </c>
      <c r="S1051" t="s">
        <v>8330</v>
      </c>
      <c r="T1051" t="s">
        <v>8331</v>
      </c>
      <c r="U1051" s="17">
        <f t="shared" si="83"/>
        <v>42412.222743055558</v>
      </c>
      <c r="V1051" s="17">
        <f t="shared" si="84"/>
        <v>42382.222743055558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tr">
        <f>VLOOKUP(G1052,'Country Codes'!C:D,2,FALSE)</f>
        <v>United States</v>
      </c>
      <c r="I1052" t="s">
        <v>8246</v>
      </c>
      <c r="J1052" s="15">
        <v>1442257677</v>
      </c>
      <c r="K1052" s="15">
        <v>1439665677</v>
      </c>
      <c r="L1052" t="b">
        <v>0</v>
      </c>
      <c r="M1052">
        <v>0</v>
      </c>
      <c r="N1052" t="b">
        <v>0</v>
      </c>
      <c r="O1052" t="s">
        <v>8281</v>
      </c>
      <c r="P1052" s="5">
        <f t="shared" si="80"/>
        <v>0</v>
      </c>
      <c r="Q1052" s="5" t="str">
        <f t="shared" si="81"/>
        <v>Not Funded</v>
      </c>
      <c r="R1052" s="7" t="e">
        <f t="shared" si="82"/>
        <v>#DIV/0!</v>
      </c>
      <c r="S1052" t="s">
        <v>8330</v>
      </c>
      <c r="T1052" t="s">
        <v>8331</v>
      </c>
      <c r="U1052" s="17">
        <f t="shared" si="83"/>
        <v>42261.588854166665</v>
      </c>
      <c r="V1052" s="17">
        <f t="shared" si="84"/>
        <v>42231.588854166665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tr">
        <f>VLOOKUP(G1053,'Country Codes'!C:D,2,FALSE)</f>
        <v>United States</v>
      </c>
      <c r="I1053" t="s">
        <v>8246</v>
      </c>
      <c r="J1053" s="15">
        <v>1409098825</v>
      </c>
      <c r="K1053" s="15">
        <v>1406679625</v>
      </c>
      <c r="L1053" t="b">
        <v>0</v>
      </c>
      <c r="M1053">
        <v>0</v>
      </c>
      <c r="N1053" t="b">
        <v>0</v>
      </c>
      <c r="O1053" t="s">
        <v>8281</v>
      </c>
      <c r="P1053" s="5">
        <f t="shared" si="80"/>
        <v>0</v>
      </c>
      <c r="Q1053" s="5" t="str">
        <f t="shared" si="81"/>
        <v>Not Funded</v>
      </c>
      <c r="R1053" s="7" t="e">
        <f t="shared" si="82"/>
        <v>#DIV/0!</v>
      </c>
      <c r="S1053" t="s">
        <v>8330</v>
      </c>
      <c r="T1053" t="s">
        <v>8331</v>
      </c>
      <c r="U1053" s="17">
        <f t="shared" si="83"/>
        <v>41877.805844907409</v>
      </c>
      <c r="V1053" s="17">
        <f t="shared" si="84"/>
        <v>41849.805844907409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tr">
        <f>VLOOKUP(G1054,'Country Codes'!C:D,2,FALSE)</f>
        <v>United States</v>
      </c>
      <c r="I1054" t="s">
        <v>8246</v>
      </c>
      <c r="J1054" s="15">
        <v>1465243740</v>
      </c>
      <c r="K1054" s="15">
        <v>1461438495</v>
      </c>
      <c r="L1054" t="b">
        <v>0</v>
      </c>
      <c r="M1054">
        <v>0</v>
      </c>
      <c r="N1054" t="b">
        <v>0</v>
      </c>
      <c r="O1054" t="s">
        <v>8281</v>
      </c>
      <c r="P1054" s="5">
        <f t="shared" si="80"/>
        <v>0</v>
      </c>
      <c r="Q1054" s="5" t="str">
        <f t="shared" si="81"/>
        <v>Not Funded</v>
      </c>
      <c r="R1054" s="7" t="e">
        <f t="shared" si="82"/>
        <v>#DIV/0!</v>
      </c>
      <c r="S1054" t="s">
        <v>8330</v>
      </c>
      <c r="T1054" t="s">
        <v>8331</v>
      </c>
      <c r="U1054" s="17">
        <f t="shared" si="83"/>
        <v>42527.631249999999</v>
      </c>
      <c r="V1054" s="17">
        <f t="shared" si="84"/>
        <v>42483.589062499996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tr">
        <f>VLOOKUP(G1055,'Country Codes'!C:D,2,FALSE)</f>
        <v>United States</v>
      </c>
      <c r="I1055" t="s">
        <v>8246</v>
      </c>
      <c r="J1055" s="15">
        <v>1488773332</v>
      </c>
      <c r="K1055" s="15">
        <v>1486613332</v>
      </c>
      <c r="L1055" t="b">
        <v>0</v>
      </c>
      <c r="M1055">
        <v>1</v>
      </c>
      <c r="N1055" t="b">
        <v>0</v>
      </c>
      <c r="O1055" t="s">
        <v>8281</v>
      </c>
      <c r="P1055" s="5">
        <f t="shared" si="80"/>
        <v>0.01</v>
      </c>
      <c r="Q1055" s="5" t="str">
        <f t="shared" si="81"/>
        <v>Not Funded</v>
      </c>
      <c r="R1055" s="7">
        <f t="shared" si="82"/>
        <v>15</v>
      </c>
      <c r="S1055" t="s">
        <v>8330</v>
      </c>
      <c r="T1055" t="s">
        <v>8331</v>
      </c>
      <c r="U1055" s="17">
        <f t="shared" si="83"/>
        <v>42799.964490740742</v>
      </c>
      <c r="V1055" s="17">
        <f t="shared" si="84"/>
        <v>42774.964490740742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tr">
        <f>VLOOKUP(G1056,'Country Codes'!C:D,2,FALSE)</f>
        <v>United States</v>
      </c>
      <c r="I1056" t="s">
        <v>8246</v>
      </c>
      <c r="J1056" s="15">
        <v>1407708000</v>
      </c>
      <c r="K1056" s="15">
        <v>1405110399</v>
      </c>
      <c r="L1056" t="b">
        <v>0</v>
      </c>
      <c r="M1056">
        <v>0</v>
      </c>
      <c r="N1056" t="b">
        <v>0</v>
      </c>
      <c r="O1056" t="s">
        <v>8281</v>
      </c>
      <c r="P1056" s="5">
        <f t="shared" si="80"/>
        <v>0</v>
      </c>
      <c r="Q1056" s="5" t="str">
        <f t="shared" si="81"/>
        <v>Not Funded</v>
      </c>
      <c r="R1056" s="7" t="e">
        <f t="shared" si="82"/>
        <v>#DIV/0!</v>
      </c>
      <c r="S1056" t="s">
        <v>8330</v>
      </c>
      <c r="T1056" t="s">
        <v>8331</v>
      </c>
      <c r="U1056" s="17">
        <f t="shared" si="83"/>
        <v>41861.708333333328</v>
      </c>
      <c r="V1056" s="17">
        <f t="shared" si="84"/>
        <v>41831.643506944441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tr">
        <f>VLOOKUP(G1057,'Country Codes'!C:D,2,FALSE)</f>
        <v>United States</v>
      </c>
      <c r="I1057" t="s">
        <v>8246</v>
      </c>
      <c r="J1057" s="15">
        <v>1457394545</v>
      </c>
      <c r="K1057" s="15">
        <v>1454802545</v>
      </c>
      <c r="L1057" t="b">
        <v>0</v>
      </c>
      <c r="M1057">
        <v>0</v>
      </c>
      <c r="N1057" t="b">
        <v>0</v>
      </c>
      <c r="O1057" t="s">
        <v>8281</v>
      </c>
      <c r="P1057" s="5">
        <f t="shared" si="80"/>
        <v>0</v>
      </c>
      <c r="Q1057" s="5" t="str">
        <f t="shared" si="81"/>
        <v>Not Funded</v>
      </c>
      <c r="R1057" s="7" t="e">
        <f t="shared" si="82"/>
        <v>#DIV/0!</v>
      </c>
      <c r="S1057" t="s">
        <v>8330</v>
      </c>
      <c r="T1057" t="s">
        <v>8331</v>
      </c>
      <c r="U1057" s="17">
        <f t="shared" si="83"/>
        <v>42436.784085648142</v>
      </c>
      <c r="V1057" s="17">
        <f t="shared" si="84"/>
        <v>42406.784085648142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tr">
        <f>VLOOKUP(G1058,'Country Codes'!C:D,2,FALSE)</f>
        <v>United States</v>
      </c>
      <c r="I1058" t="s">
        <v>8246</v>
      </c>
      <c r="J1058" s="15">
        <v>1429892177</v>
      </c>
      <c r="K1058" s="15">
        <v>1424711777</v>
      </c>
      <c r="L1058" t="b">
        <v>0</v>
      </c>
      <c r="M1058">
        <v>0</v>
      </c>
      <c r="N1058" t="b">
        <v>0</v>
      </c>
      <c r="O1058" t="s">
        <v>8281</v>
      </c>
      <c r="P1058" s="5">
        <f t="shared" si="80"/>
        <v>0</v>
      </c>
      <c r="Q1058" s="5" t="str">
        <f t="shared" si="81"/>
        <v>Not Funded</v>
      </c>
      <c r="R1058" s="7" t="e">
        <f t="shared" si="82"/>
        <v>#DIV/0!</v>
      </c>
      <c r="S1058" t="s">
        <v>8330</v>
      </c>
      <c r="T1058" t="s">
        <v>8331</v>
      </c>
      <c r="U1058" s="17">
        <f t="shared" si="83"/>
        <v>42118.469641203708</v>
      </c>
      <c r="V1058" s="17">
        <f t="shared" si="84"/>
        <v>42058.511307870365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tr">
        <f>VLOOKUP(G1059,'Country Codes'!C:D,2,FALSE)</f>
        <v>United States</v>
      </c>
      <c r="I1059" t="s">
        <v>8246</v>
      </c>
      <c r="J1059" s="15">
        <v>1480888483</v>
      </c>
      <c r="K1059" s="15">
        <v>1478292883</v>
      </c>
      <c r="L1059" t="b">
        <v>0</v>
      </c>
      <c r="M1059">
        <v>0</v>
      </c>
      <c r="N1059" t="b">
        <v>0</v>
      </c>
      <c r="O1059" t="s">
        <v>8281</v>
      </c>
      <c r="P1059" s="5">
        <f t="shared" si="80"/>
        <v>0</v>
      </c>
      <c r="Q1059" s="5" t="str">
        <f t="shared" si="81"/>
        <v>Not Funded</v>
      </c>
      <c r="R1059" s="7" t="e">
        <f t="shared" si="82"/>
        <v>#DIV/0!</v>
      </c>
      <c r="S1059" t="s">
        <v>8330</v>
      </c>
      <c r="T1059" t="s">
        <v>8331</v>
      </c>
      <c r="U1059" s="17">
        <f t="shared" si="83"/>
        <v>42708.704664351848</v>
      </c>
      <c r="V1059" s="17">
        <f t="shared" si="84"/>
        <v>42678.662997685176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tr">
        <f>VLOOKUP(G1060,'Country Codes'!C:D,2,FALSE)</f>
        <v>United States</v>
      </c>
      <c r="I1060" t="s">
        <v>8246</v>
      </c>
      <c r="J1060" s="15">
        <v>1427328000</v>
      </c>
      <c r="K1060" s="15">
        <v>1423777043</v>
      </c>
      <c r="L1060" t="b">
        <v>0</v>
      </c>
      <c r="M1060">
        <v>0</v>
      </c>
      <c r="N1060" t="b">
        <v>0</v>
      </c>
      <c r="O1060" t="s">
        <v>8281</v>
      </c>
      <c r="P1060" s="5">
        <f t="shared" si="80"/>
        <v>0</v>
      </c>
      <c r="Q1060" s="5" t="str">
        <f t="shared" si="81"/>
        <v>Not Funded</v>
      </c>
      <c r="R1060" s="7" t="e">
        <f t="shared" si="82"/>
        <v>#DIV/0!</v>
      </c>
      <c r="S1060" t="s">
        <v>8330</v>
      </c>
      <c r="T1060" t="s">
        <v>8331</v>
      </c>
      <c r="U1060" s="17">
        <f t="shared" si="83"/>
        <v>42088.791666666664</v>
      </c>
      <c r="V1060" s="17">
        <f t="shared" si="84"/>
        <v>42047.692627314813</v>
      </c>
    </row>
    <row r="1061" spans="1:22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tr">
        <f>VLOOKUP(G1061,'Country Codes'!C:D,2,FALSE)</f>
        <v>United States</v>
      </c>
      <c r="I1061" t="s">
        <v>8246</v>
      </c>
      <c r="J1061" s="15">
        <v>1426269456</v>
      </c>
      <c r="K1061" s="15">
        <v>1423681056</v>
      </c>
      <c r="L1061" t="b">
        <v>0</v>
      </c>
      <c r="M1061">
        <v>0</v>
      </c>
      <c r="N1061" t="b">
        <v>0</v>
      </c>
      <c r="O1061" t="s">
        <v>8281</v>
      </c>
      <c r="P1061" s="5">
        <f t="shared" si="80"/>
        <v>0</v>
      </c>
      <c r="Q1061" s="5" t="str">
        <f t="shared" si="81"/>
        <v>Not Funded</v>
      </c>
      <c r="R1061" s="7" t="e">
        <f t="shared" si="82"/>
        <v>#DIV/0!</v>
      </c>
      <c r="S1061" t="s">
        <v>8330</v>
      </c>
      <c r="T1061" t="s">
        <v>8331</v>
      </c>
      <c r="U1061" s="17">
        <f t="shared" si="83"/>
        <v>42076.54</v>
      </c>
      <c r="V1061" s="17">
        <f t="shared" si="84"/>
        <v>42046.581666666665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tr">
        <f>VLOOKUP(G1062,'Country Codes'!C:D,2,FALSE)</f>
        <v>United States</v>
      </c>
      <c r="I1062" t="s">
        <v>8246</v>
      </c>
      <c r="J1062" s="15">
        <v>1429134893</v>
      </c>
      <c r="K1062" s="15">
        <v>1426542893</v>
      </c>
      <c r="L1062" t="b">
        <v>0</v>
      </c>
      <c r="M1062">
        <v>1</v>
      </c>
      <c r="N1062" t="b">
        <v>0</v>
      </c>
      <c r="O1062" t="s">
        <v>8281</v>
      </c>
      <c r="P1062" s="5">
        <f t="shared" si="80"/>
        <v>0.01</v>
      </c>
      <c r="Q1062" s="5" t="str">
        <f t="shared" si="81"/>
        <v>Not Funded</v>
      </c>
      <c r="R1062" s="7">
        <f t="shared" si="82"/>
        <v>50</v>
      </c>
      <c r="S1062" t="s">
        <v>8330</v>
      </c>
      <c r="T1062" t="s">
        <v>8331</v>
      </c>
      <c r="U1062" s="17">
        <f t="shared" si="83"/>
        <v>42109.704780092587</v>
      </c>
      <c r="V1062" s="17">
        <f t="shared" si="84"/>
        <v>42079.704780092587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tr">
        <f>VLOOKUP(G1063,'Country Codes'!C:D,2,FALSE)</f>
        <v>United States</v>
      </c>
      <c r="I1063" t="s">
        <v>8246</v>
      </c>
      <c r="J1063" s="15">
        <v>1462150800</v>
      </c>
      <c r="K1063" s="15">
        <v>1456987108</v>
      </c>
      <c r="L1063" t="b">
        <v>0</v>
      </c>
      <c r="M1063">
        <v>0</v>
      </c>
      <c r="N1063" t="b">
        <v>0</v>
      </c>
      <c r="O1063" t="s">
        <v>8281</v>
      </c>
      <c r="P1063" s="5">
        <f t="shared" si="80"/>
        <v>0</v>
      </c>
      <c r="Q1063" s="5" t="str">
        <f t="shared" si="81"/>
        <v>Not Funded</v>
      </c>
      <c r="R1063" s="7" t="e">
        <f t="shared" si="82"/>
        <v>#DIV/0!</v>
      </c>
      <c r="S1063" t="s">
        <v>8330</v>
      </c>
      <c r="T1063" t="s">
        <v>8331</v>
      </c>
      <c r="U1063" s="17">
        <f t="shared" si="83"/>
        <v>42491.833333333336</v>
      </c>
      <c r="V1063" s="17">
        <f t="shared" si="84"/>
        <v>42432.068379629629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tr">
        <f>VLOOKUP(G1064,'Country Codes'!C:D,2,FALSE)</f>
        <v>United States</v>
      </c>
      <c r="I1064" t="s">
        <v>8246</v>
      </c>
      <c r="J1064" s="15">
        <v>1468351341</v>
      </c>
      <c r="K1064" s="15">
        <v>1467746541</v>
      </c>
      <c r="L1064" t="b">
        <v>0</v>
      </c>
      <c r="M1064">
        <v>4</v>
      </c>
      <c r="N1064" t="b">
        <v>0</v>
      </c>
      <c r="O1064" t="s">
        <v>8281</v>
      </c>
      <c r="P1064" s="5">
        <f t="shared" si="80"/>
        <v>0.95477386934673369</v>
      </c>
      <c r="Q1064" s="5" t="str">
        <f t="shared" si="81"/>
        <v>Not Funded</v>
      </c>
      <c r="R1064" s="7">
        <f t="shared" si="82"/>
        <v>47.5</v>
      </c>
      <c r="S1064" t="s">
        <v>8330</v>
      </c>
      <c r="T1064" t="s">
        <v>8331</v>
      </c>
      <c r="U1064" s="17">
        <f t="shared" si="83"/>
        <v>42563.598854166667</v>
      </c>
      <c r="V1064" s="17">
        <f t="shared" si="84"/>
        <v>42556.598854166667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tr">
        <f>VLOOKUP(G1065,'Country Codes'!C:D,2,FALSE)</f>
        <v>United States</v>
      </c>
      <c r="I1065" t="s">
        <v>8246</v>
      </c>
      <c r="J1065" s="15">
        <v>1472604262</v>
      </c>
      <c r="K1065" s="15">
        <v>1470012262</v>
      </c>
      <c r="L1065" t="b">
        <v>0</v>
      </c>
      <c r="M1065">
        <v>0</v>
      </c>
      <c r="N1065" t="b">
        <v>0</v>
      </c>
      <c r="O1065" t="s">
        <v>8281</v>
      </c>
      <c r="P1065" s="5">
        <f t="shared" si="80"/>
        <v>0</v>
      </c>
      <c r="Q1065" s="5" t="str">
        <f t="shared" si="81"/>
        <v>Not Funded</v>
      </c>
      <c r="R1065" s="7" t="e">
        <f t="shared" si="82"/>
        <v>#DIV/0!</v>
      </c>
      <c r="S1065" t="s">
        <v>8330</v>
      </c>
      <c r="T1065" t="s">
        <v>8331</v>
      </c>
      <c r="U1065" s="17">
        <f t="shared" si="83"/>
        <v>42612.822476851848</v>
      </c>
      <c r="V1065" s="17">
        <f t="shared" si="84"/>
        <v>42582.822476851848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tr">
        <f>VLOOKUP(G1066,'Country Codes'!C:D,2,FALSE)</f>
        <v>United States</v>
      </c>
      <c r="I1066" t="s">
        <v>8246</v>
      </c>
      <c r="J1066" s="15">
        <v>1373174903</v>
      </c>
      <c r="K1066" s="15">
        <v>1369286903</v>
      </c>
      <c r="L1066" t="b">
        <v>0</v>
      </c>
      <c r="M1066">
        <v>123</v>
      </c>
      <c r="N1066" t="b">
        <v>0</v>
      </c>
      <c r="O1066" t="s">
        <v>8282</v>
      </c>
      <c r="P1066" s="5">
        <f t="shared" si="80"/>
        <v>8.9744444444444446E-2</v>
      </c>
      <c r="Q1066" s="5" t="str">
        <f t="shared" si="81"/>
        <v>Not Funded</v>
      </c>
      <c r="R1066" s="7">
        <f t="shared" si="82"/>
        <v>65.666666666666671</v>
      </c>
      <c r="S1066" t="s">
        <v>8332</v>
      </c>
      <c r="T1066" t="s">
        <v>8333</v>
      </c>
      <c r="U1066" s="17">
        <f t="shared" si="83"/>
        <v>41462.019710648143</v>
      </c>
      <c r="V1066" s="17">
        <f t="shared" si="84"/>
        <v>41417.019710648143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tr">
        <f>VLOOKUP(G1067,'Country Codes'!C:D,2,FALSE)</f>
        <v>Australia</v>
      </c>
      <c r="I1067" t="s">
        <v>8248</v>
      </c>
      <c r="J1067" s="15">
        <v>1392800922</v>
      </c>
      <c r="K1067" s="15">
        <v>1390381722</v>
      </c>
      <c r="L1067" t="b">
        <v>0</v>
      </c>
      <c r="M1067">
        <v>5</v>
      </c>
      <c r="N1067" t="b">
        <v>0</v>
      </c>
      <c r="O1067" t="s">
        <v>8282</v>
      </c>
      <c r="P1067" s="5">
        <f t="shared" si="80"/>
        <v>2.7E-2</v>
      </c>
      <c r="Q1067" s="5" t="str">
        <f t="shared" si="81"/>
        <v>Not Funded</v>
      </c>
      <c r="R1067" s="7">
        <f t="shared" si="82"/>
        <v>16.2</v>
      </c>
      <c r="S1067" t="s">
        <v>8332</v>
      </c>
      <c r="T1067" t="s">
        <v>8333</v>
      </c>
      <c r="U1067" s="17">
        <f t="shared" si="83"/>
        <v>41689.172708333332</v>
      </c>
      <c r="V1067" s="17">
        <f t="shared" si="84"/>
        <v>41661.172708333332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tr">
        <f>VLOOKUP(G1068,'Country Codes'!C:D,2,FALSE)</f>
        <v>United States</v>
      </c>
      <c r="I1068" t="s">
        <v>8246</v>
      </c>
      <c r="J1068" s="15">
        <v>1375657582</v>
      </c>
      <c r="K1068" s="15">
        <v>1371769582</v>
      </c>
      <c r="L1068" t="b">
        <v>0</v>
      </c>
      <c r="M1068">
        <v>148</v>
      </c>
      <c r="N1068" t="b">
        <v>0</v>
      </c>
      <c r="O1068" t="s">
        <v>8282</v>
      </c>
      <c r="P1068" s="5">
        <f t="shared" si="80"/>
        <v>3.3673333333333333E-2</v>
      </c>
      <c r="Q1068" s="5" t="str">
        <f t="shared" si="81"/>
        <v>Not Funded</v>
      </c>
      <c r="R1068" s="7">
        <f t="shared" si="82"/>
        <v>34.128378378378379</v>
      </c>
      <c r="S1068" t="s">
        <v>8332</v>
      </c>
      <c r="T1068" t="s">
        <v>8333</v>
      </c>
      <c r="U1068" s="17">
        <f t="shared" si="83"/>
        <v>41490.754421296297</v>
      </c>
      <c r="V1068" s="17">
        <f t="shared" si="84"/>
        <v>41445.754421296297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tr">
        <f>VLOOKUP(G1069,'Country Codes'!C:D,2,FALSE)</f>
        <v>United States</v>
      </c>
      <c r="I1069" t="s">
        <v>8246</v>
      </c>
      <c r="J1069" s="15">
        <v>1387657931</v>
      </c>
      <c r="K1069" s="15">
        <v>1385065931</v>
      </c>
      <c r="L1069" t="b">
        <v>0</v>
      </c>
      <c r="M1069">
        <v>10</v>
      </c>
      <c r="N1069" t="b">
        <v>0</v>
      </c>
      <c r="O1069" t="s">
        <v>8282</v>
      </c>
      <c r="P1069" s="5">
        <f t="shared" si="80"/>
        <v>0.26</v>
      </c>
      <c r="Q1069" s="5" t="str">
        <f t="shared" si="81"/>
        <v>Not Funded</v>
      </c>
      <c r="R1069" s="7">
        <f t="shared" si="82"/>
        <v>13</v>
      </c>
      <c r="S1069" t="s">
        <v>8332</v>
      </c>
      <c r="T1069" t="s">
        <v>8333</v>
      </c>
      <c r="U1069" s="17">
        <f t="shared" si="83"/>
        <v>41629.647349537037</v>
      </c>
      <c r="V1069" s="17">
        <f t="shared" si="84"/>
        <v>41599.647349537037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tr">
        <f>VLOOKUP(G1070,'Country Codes'!C:D,2,FALSE)</f>
        <v>United States</v>
      </c>
      <c r="I1070" t="s">
        <v>8246</v>
      </c>
      <c r="J1070" s="15">
        <v>1460274864</v>
      </c>
      <c r="K1070" s="15">
        <v>1457686464</v>
      </c>
      <c r="L1070" t="b">
        <v>0</v>
      </c>
      <c r="M1070">
        <v>4</v>
      </c>
      <c r="N1070" t="b">
        <v>0</v>
      </c>
      <c r="O1070" t="s">
        <v>8282</v>
      </c>
      <c r="P1070" s="5">
        <f t="shared" si="80"/>
        <v>1.5E-3</v>
      </c>
      <c r="Q1070" s="5" t="str">
        <f t="shared" si="81"/>
        <v>Not Funded</v>
      </c>
      <c r="R1070" s="7">
        <f t="shared" si="82"/>
        <v>11.25</v>
      </c>
      <c r="S1070" t="s">
        <v>8332</v>
      </c>
      <c r="T1070" t="s">
        <v>8333</v>
      </c>
      <c r="U1070" s="17">
        <f t="shared" si="83"/>
        <v>42470.121111111112</v>
      </c>
      <c r="V1070" s="17">
        <f t="shared" si="84"/>
        <v>42440.162777777768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tr">
        <f>VLOOKUP(G1071,'Country Codes'!C:D,2,FALSE)</f>
        <v>United States</v>
      </c>
      <c r="I1071" t="s">
        <v>8246</v>
      </c>
      <c r="J1071" s="15">
        <v>1385447459</v>
      </c>
      <c r="K1071" s="15">
        <v>1382679059</v>
      </c>
      <c r="L1071" t="b">
        <v>0</v>
      </c>
      <c r="M1071">
        <v>21</v>
      </c>
      <c r="N1071" t="b">
        <v>0</v>
      </c>
      <c r="O1071" t="s">
        <v>8282</v>
      </c>
      <c r="P1071" s="5">
        <f t="shared" si="80"/>
        <v>0.38636363636363635</v>
      </c>
      <c r="Q1071" s="5" t="str">
        <f t="shared" si="81"/>
        <v>Not Funded</v>
      </c>
      <c r="R1071" s="7">
        <f t="shared" si="82"/>
        <v>40.476190476190474</v>
      </c>
      <c r="S1071" t="s">
        <v>8332</v>
      </c>
      <c r="T1071" t="s">
        <v>8333</v>
      </c>
      <c r="U1071" s="17">
        <f t="shared" si="83"/>
        <v>41604.06318287037</v>
      </c>
      <c r="V1071" s="17">
        <f t="shared" si="84"/>
        <v>41572.021516203698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tr">
        <f>VLOOKUP(G1072,'Country Codes'!C:D,2,FALSE)</f>
        <v>United States</v>
      </c>
      <c r="I1072" t="s">
        <v>8246</v>
      </c>
      <c r="J1072" s="15">
        <v>1349050622</v>
      </c>
      <c r="K1072" s="15">
        <v>1347322622</v>
      </c>
      <c r="L1072" t="b">
        <v>0</v>
      </c>
      <c r="M1072">
        <v>2</v>
      </c>
      <c r="N1072" t="b">
        <v>0</v>
      </c>
      <c r="O1072" t="s">
        <v>8282</v>
      </c>
      <c r="P1072" s="5">
        <f t="shared" si="80"/>
        <v>7.0000000000000001E-3</v>
      </c>
      <c r="Q1072" s="5" t="str">
        <f t="shared" si="81"/>
        <v>Not Funded</v>
      </c>
      <c r="R1072" s="7">
        <f t="shared" si="82"/>
        <v>35</v>
      </c>
      <c r="S1072" t="s">
        <v>8332</v>
      </c>
      <c r="T1072" t="s">
        <v>8333</v>
      </c>
      <c r="U1072" s="17">
        <f t="shared" si="83"/>
        <v>41182.803495370368</v>
      </c>
      <c r="V1072" s="17">
        <f t="shared" si="84"/>
        <v>41162.803495370368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tr">
        <f>VLOOKUP(G1073,'Country Codes'!C:D,2,FALSE)</f>
        <v>Norway</v>
      </c>
      <c r="I1073" t="s">
        <v>8254</v>
      </c>
      <c r="J1073" s="15">
        <v>1447787093</v>
      </c>
      <c r="K1073" s="15">
        <v>1445191493</v>
      </c>
      <c r="L1073" t="b">
        <v>0</v>
      </c>
      <c r="M1073">
        <v>0</v>
      </c>
      <c r="N1073" t="b">
        <v>0</v>
      </c>
      <c r="O1073" t="s">
        <v>8282</v>
      </c>
      <c r="P1073" s="5">
        <f t="shared" si="80"/>
        <v>0</v>
      </c>
      <c r="Q1073" s="5" t="str">
        <f t="shared" si="81"/>
        <v>Not Funded</v>
      </c>
      <c r="R1073" s="7" t="e">
        <f t="shared" si="82"/>
        <v>#DIV/0!</v>
      </c>
      <c r="S1073" t="s">
        <v>8332</v>
      </c>
      <c r="T1073" t="s">
        <v>8333</v>
      </c>
      <c r="U1073" s="17">
        <f t="shared" si="83"/>
        <v>42325.586724537039</v>
      </c>
      <c r="V1073" s="17">
        <f t="shared" si="84"/>
        <v>42295.545057870368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tr">
        <f>VLOOKUP(G1074,'Country Codes'!C:D,2,FALSE)</f>
        <v>United States</v>
      </c>
      <c r="I1074" t="s">
        <v>8246</v>
      </c>
      <c r="J1074" s="15">
        <v>1391630297</v>
      </c>
      <c r="K1074" s="15">
        <v>1389038297</v>
      </c>
      <c r="L1074" t="b">
        <v>0</v>
      </c>
      <c r="M1074">
        <v>4</v>
      </c>
      <c r="N1074" t="b">
        <v>0</v>
      </c>
      <c r="O1074" t="s">
        <v>8282</v>
      </c>
      <c r="P1074" s="5">
        <f t="shared" si="80"/>
        <v>6.8000000000000005E-4</v>
      </c>
      <c r="Q1074" s="5" t="str">
        <f t="shared" si="81"/>
        <v>Not Funded</v>
      </c>
      <c r="R1074" s="7">
        <f t="shared" si="82"/>
        <v>12.75</v>
      </c>
      <c r="S1074" t="s">
        <v>8332</v>
      </c>
      <c r="T1074" t="s">
        <v>8333</v>
      </c>
      <c r="U1074" s="17">
        <f t="shared" si="83"/>
        <v>41675.623807870368</v>
      </c>
      <c r="V1074" s="17">
        <f t="shared" si="84"/>
        <v>41645.623807870368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tr">
        <f>VLOOKUP(G1075,'Country Codes'!C:D,2,FALSE)</f>
        <v>United States</v>
      </c>
      <c r="I1075" t="s">
        <v>8246</v>
      </c>
      <c r="J1075" s="15">
        <v>1318806541</v>
      </c>
      <c r="K1075" s="15">
        <v>1316214541</v>
      </c>
      <c r="L1075" t="b">
        <v>0</v>
      </c>
      <c r="M1075">
        <v>1</v>
      </c>
      <c r="N1075" t="b">
        <v>0</v>
      </c>
      <c r="O1075" t="s">
        <v>8282</v>
      </c>
      <c r="P1075" s="5">
        <f t="shared" si="80"/>
        <v>1.3333333333333334E-2</v>
      </c>
      <c r="Q1075" s="5" t="str">
        <f t="shared" si="81"/>
        <v>Not Funded</v>
      </c>
      <c r="R1075" s="7">
        <f t="shared" si="82"/>
        <v>10</v>
      </c>
      <c r="S1075" t="s">
        <v>8332</v>
      </c>
      <c r="T1075" t="s">
        <v>8333</v>
      </c>
      <c r="U1075" s="17">
        <f t="shared" si="83"/>
        <v>40832.756261574068</v>
      </c>
      <c r="V1075" s="17">
        <f t="shared" si="84"/>
        <v>40802.756261574068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tr">
        <f>VLOOKUP(G1076,'Country Codes'!C:D,2,FALSE)</f>
        <v>United States</v>
      </c>
      <c r="I1076" t="s">
        <v>8246</v>
      </c>
      <c r="J1076" s="15">
        <v>1388808545</v>
      </c>
      <c r="K1076" s="15">
        <v>1386216545</v>
      </c>
      <c r="L1076" t="b">
        <v>0</v>
      </c>
      <c r="M1076">
        <v>30</v>
      </c>
      <c r="N1076" t="b">
        <v>0</v>
      </c>
      <c r="O1076" t="s">
        <v>8282</v>
      </c>
      <c r="P1076" s="5">
        <f t="shared" si="80"/>
        <v>6.3092592592592589E-2</v>
      </c>
      <c r="Q1076" s="5" t="str">
        <f t="shared" si="81"/>
        <v>Not Funded</v>
      </c>
      <c r="R1076" s="7">
        <f t="shared" si="82"/>
        <v>113.56666666666666</v>
      </c>
      <c r="S1076" t="s">
        <v>8332</v>
      </c>
      <c r="T1076" t="s">
        <v>8333</v>
      </c>
      <c r="U1076" s="17">
        <f t="shared" si="83"/>
        <v>41642.964641203704</v>
      </c>
      <c r="V1076" s="17">
        <f t="shared" si="84"/>
        <v>41612.964641203704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tr">
        <f>VLOOKUP(G1077,'Country Codes'!C:D,2,FALSE)</f>
        <v>United States</v>
      </c>
      <c r="I1077" t="s">
        <v>8246</v>
      </c>
      <c r="J1077" s="15">
        <v>1336340516</v>
      </c>
      <c r="K1077" s="15">
        <v>1333748516</v>
      </c>
      <c r="L1077" t="b">
        <v>0</v>
      </c>
      <c r="M1077">
        <v>3</v>
      </c>
      <c r="N1077" t="b">
        <v>0</v>
      </c>
      <c r="O1077" t="s">
        <v>8282</v>
      </c>
      <c r="P1077" s="5">
        <f t="shared" si="80"/>
        <v>4.4999999999999998E-2</v>
      </c>
      <c r="Q1077" s="5" t="str">
        <f t="shared" si="81"/>
        <v>Not Funded</v>
      </c>
      <c r="R1077" s="7">
        <f t="shared" si="82"/>
        <v>15</v>
      </c>
      <c r="S1077" t="s">
        <v>8332</v>
      </c>
      <c r="T1077" t="s">
        <v>8333</v>
      </c>
      <c r="U1077" s="17">
        <f t="shared" si="83"/>
        <v>41035.695787037032</v>
      </c>
      <c r="V1077" s="17">
        <f t="shared" si="84"/>
        <v>41005.695787037032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tr">
        <f>VLOOKUP(G1078,'Country Codes'!C:D,2,FALSE)</f>
        <v>United States</v>
      </c>
      <c r="I1078" t="s">
        <v>8246</v>
      </c>
      <c r="J1078" s="15">
        <v>1410426250</v>
      </c>
      <c r="K1078" s="15">
        <v>1405674250</v>
      </c>
      <c r="L1078" t="b">
        <v>0</v>
      </c>
      <c r="M1078">
        <v>975</v>
      </c>
      <c r="N1078" t="b">
        <v>0</v>
      </c>
      <c r="O1078" t="s">
        <v>8282</v>
      </c>
      <c r="P1078" s="5">
        <f t="shared" si="80"/>
        <v>0.62765333333333329</v>
      </c>
      <c r="Q1078" s="5" t="str">
        <f t="shared" si="81"/>
        <v>Not Funded</v>
      </c>
      <c r="R1078" s="7">
        <f t="shared" si="82"/>
        <v>48.281025641025643</v>
      </c>
      <c r="S1078" t="s">
        <v>8332</v>
      </c>
      <c r="T1078" t="s">
        <v>8333</v>
      </c>
      <c r="U1078" s="17">
        <f t="shared" si="83"/>
        <v>41893.169560185182</v>
      </c>
      <c r="V1078" s="17">
        <f t="shared" si="84"/>
        <v>41838.169560185182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tr">
        <f>VLOOKUP(G1079,'Country Codes'!C:D,2,FALSE)</f>
        <v>United States</v>
      </c>
      <c r="I1079" t="s">
        <v>8246</v>
      </c>
      <c r="J1079" s="15">
        <v>1452744011</v>
      </c>
      <c r="K1079" s="15">
        <v>1450152011</v>
      </c>
      <c r="L1079" t="b">
        <v>0</v>
      </c>
      <c r="M1079">
        <v>167</v>
      </c>
      <c r="N1079" t="b">
        <v>0</v>
      </c>
      <c r="O1079" t="s">
        <v>8282</v>
      </c>
      <c r="P1079" s="5">
        <f t="shared" si="80"/>
        <v>0.29376000000000002</v>
      </c>
      <c r="Q1079" s="5" t="str">
        <f t="shared" si="81"/>
        <v>Not Funded</v>
      </c>
      <c r="R1079" s="7">
        <f t="shared" si="82"/>
        <v>43.976047904191617</v>
      </c>
      <c r="S1079" t="s">
        <v>8332</v>
      </c>
      <c r="T1079" t="s">
        <v>8333</v>
      </c>
      <c r="U1079" s="17">
        <f t="shared" si="83"/>
        <v>42382.958460648144</v>
      </c>
      <c r="V1079" s="17">
        <f t="shared" si="84"/>
        <v>42352.958460648144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tr">
        <f>VLOOKUP(G1080,'Country Codes'!C:D,2,FALSE)</f>
        <v>United States</v>
      </c>
      <c r="I1080" t="s">
        <v>8246</v>
      </c>
      <c r="J1080" s="15">
        <v>1311309721</v>
      </c>
      <c r="K1080" s="15">
        <v>1307421721</v>
      </c>
      <c r="L1080" t="b">
        <v>0</v>
      </c>
      <c r="M1080">
        <v>5</v>
      </c>
      <c r="N1080" t="b">
        <v>0</v>
      </c>
      <c r="O1080" t="s">
        <v>8282</v>
      </c>
      <c r="P1080" s="5">
        <f t="shared" si="80"/>
        <v>7.4999999999999997E-2</v>
      </c>
      <c r="Q1080" s="5" t="str">
        <f t="shared" si="81"/>
        <v>Not Funded</v>
      </c>
      <c r="R1080" s="7">
        <f t="shared" si="82"/>
        <v>9</v>
      </c>
      <c r="S1080" t="s">
        <v>8332</v>
      </c>
      <c r="T1080" t="s">
        <v>8333</v>
      </c>
      <c r="U1080" s="17">
        <f t="shared" si="83"/>
        <v>40745.987511574072</v>
      </c>
      <c r="V1080" s="17">
        <f t="shared" si="84"/>
        <v>40700.987511574072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tr">
        <f>VLOOKUP(G1081,'Country Codes'!C:D,2,FALSE)</f>
        <v>Germany</v>
      </c>
      <c r="I1081" t="s">
        <v>8249</v>
      </c>
      <c r="J1081" s="15">
        <v>1463232936</v>
      </c>
      <c r="K1081" s="15">
        <v>1461072936</v>
      </c>
      <c r="L1081" t="b">
        <v>0</v>
      </c>
      <c r="M1081">
        <v>18</v>
      </c>
      <c r="N1081" t="b">
        <v>0</v>
      </c>
      <c r="O1081" t="s">
        <v>8282</v>
      </c>
      <c r="P1081" s="5">
        <f t="shared" si="80"/>
        <v>2.6076923076923077E-2</v>
      </c>
      <c r="Q1081" s="5" t="str">
        <f t="shared" si="81"/>
        <v>Not Funded</v>
      </c>
      <c r="R1081" s="7">
        <f t="shared" si="82"/>
        <v>37.666666666666664</v>
      </c>
      <c r="S1081" t="s">
        <v>8332</v>
      </c>
      <c r="T1081" t="s">
        <v>8333</v>
      </c>
      <c r="U1081" s="17">
        <f t="shared" si="83"/>
        <v>42504.35805555556</v>
      </c>
      <c r="V1081" s="17">
        <f t="shared" si="84"/>
        <v>42479.35805555556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tr">
        <f>VLOOKUP(G1082,'Country Codes'!C:D,2,FALSE)</f>
        <v>United States</v>
      </c>
      <c r="I1082" t="s">
        <v>8246</v>
      </c>
      <c r="J1082" s="15">
        <v>1399778333</v>
      </c>
      <c r="K1082" s="15">
        <v>1397186333</v>
      </c>
      <c r="L1082" t="b">
        <v>0</v>
      </c>
      <c r="M1082">
        <v>98</v>
      </c>
      <c r="N1082" t="b">
        <v>0</v>
      </c>
      <c r="O1082" t="s">
        <v>8282</v>
      </c>
      <c r="P1082" s="5">
        <f t="shared" si="80"/>
        <v>9.1050000000000006E-2</v>
      </c>
      <c r="Q1082" s="5" t="str">
        <f t="shared" si="81"/>
        <v>Not Funded</v>
      </c>
      <c r="R1082" s="7">
        <f t="shared" si="82"/>
        <v>18.581632653061224</v>
      </c>
      <c r="S1082" t="s">
        <v>8332</v>
      </c>
      <c r="T1082" t="s">
        <v>8333</v>
      </c>
      <c r="U1082" s="17">
        <f t="shared" si="83"/>
        <v>41769.929780092592</v>
      </c>
      <c r="V1082" s="17">
        <f t="shared" si="84"/>
        <v>41739.929780092592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tr">
        <f>VLOOKUP(G1083,'Country Codes'!C:D,2,FALSE)</f>
        <v>United States</v>
      </c>
      <c r="I1083" t="s">
        <v>8246</v>
      </c>
      <c r="J1083" s="15">
        <v>1422483292</v>
      </c>
      <c r="K1083" s="15">
        <v>1419891292</v>
      </c>
      <c r="L1083" t="b">
        <v>0</v>
      </c>
      <c r="M1083">
        <v>4</v>
      </c>
      <c r="N1083" t="b">
        <v>0</v>
      </c>
      <c r="O1083" t="s">
        <v>8282</v>
      </c>
      <c r="P1083" s="5">
        <f t="shared" si="80"/>
        <v>1.7647058823529413E-4</v>
      </c>
      <c r="Q1083" s="5" t="str">
        <f t="shared" si="81"/>
        <v>Not Funded</v>
      </c>
      <c r="R1083" s="7">
        <f t="shared" si="82"/>
        <v>3</v>
      </c>
      <c r="S1083" t="s">
        <v>8332</v>
      </c>
      <c r="T1083" t="s">
        <v>8333</v>
      </c>
      <c r="U1083" s="17">
        <f t="shared" si="83"/>
        <v>42032.718657407408</v>
      </c>
      <c r="V1083" s="17">
        <f t="shared" si="84"/>
        <v>42002.718657407408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tr">
        <f>VLOOKUP(G1084,'Country Codes'!C:D,2,FALSE)</f>
        <v>United States</v>
      </c>
      <c r="I1084" t="s">
        <v>8246</v>
      </c>
      <c r="J1084" s="15">
        <v>1344635088</v>
      </c>
      <c r="K1084" s="15">
        <v>1342043088</v>
      </c>
      <c r="L1084" t="b">
        <v>0</v>
      </c>
      <c r="M1084">
        <v>3</v>
      </c>
      <c r="N1084" t="b">
        <v>0</v>
      </c>
      <c r="O1084" t="s">
        <v>8282</v>
      </c>
      <c r="P1084" s="5">
        <f t="shared" si="80"/>
        <v>5.5999999999999999E-3</v>
      </c>
      <c r="Q1084" s="5" t="str">
        <f t="shared" si="81"/>
        <v>Not Funded</v>
      </c>
      <c r="R1084" s="7">
        <f t="shared" si="82"/>
        <v>18.666666666666668</v>
      </c>
      <c r="S1084" t="s">
        <v>8332</v>
      </c>
      <c r="T1084" t="s">
        <v>8333</v>
      </c>
      <c r="U1084" s="17">
        <f t="shared" si="83"/>
        <v>41131.697777777779</v>
      </c>
      <c r="V1084" s="17">
        <f t="shared" si="84"/>
        <v>41101.697777777779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tr">
        <f>VLOOKUP(G1085,'Country Codes'!C:D,2,FALSE)</f>
        <v>Canada</v>
      </c>
      <c r="I1085" t="s">
        <v>8251</v>
      </c>
      <c r="J1085" s="15">
        <v>1406994583</v>
      </c>
      <c r="K1085" s="15">
        <v>1401810583</v>
      </c>
      <c r="L1085" t="b">
        <v>0</v>
      </c>
      <c r="M1085">
        <v>1</v>
      </c>
      <c r="N1085" t="b">
        <v>0</v>
      </c>
      <c r="O1085" t="s">
        <v>8282</v>
      </c>
      <c r="P1085" s="5">
        <f t="shared" si="80"/>
        <v>8.2000000000000007E-3</v>
      </c>
      <c r="Q1085" s="5" t="str">
        <f t="shared" si="81"/>
        <v>Not Funded</v>
      </c>
      <c r="R1085" s="7">
        <f t="shared" si="82"/>
        <v>410</v>
      </c>
      <c r="S1085" t="s">
        <v>8332</v>
      </c>
      <c r="T1085" t="s">
        <v>8333</v>
      </c>
      <c r="U1085" s="17">
        <f t="shared" si="83"/>
        <v>41853.451192129629</v>
      </c>
      <c r="V1085" s="17">
        <f t="shared" si="84"/>
        <v>41793.451192129629</v>
      </c>
    </row>
    <row r="1086" spans="1:22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tr">
        <f>VLOOKUP(G1086,'Country Codes'!C:D,2,FALSE)</f>
        <v>United States</v>
      </c>
      <c r="I1086" t="s">
        <v>8246</v>
      </c>
      <c r="J1086" s="15">
        <v>1407534804</v>
      </c>
      <c r="K1086" s="15">
        <v>1404942804</v>
      </c>
      <c r="L1086" t="b">
        <v>0</v>
      </c>
      <c r="M1086">
        <v>0</v>
      </c>
      <c r="N1086" t="b">
        <v>0</v>
      </c>
      <c r="O1086" t="s">
        <v>8282</v>
      </c>
      <c r="P1086" s="5">
        <f t="shared" si="80"/>
        <v>0</v>
      </c>
      <c r="Q1086" s="5" t="str">
        <f t="shared" si="81"/>
        <v>Not Funded</v>
      </c>
      <c r="R1086" s="7" t="e">
        <f t="shared" si="82"/>
        <v>#DIV/0!</v>
      </c>
      <c r="S1086" t="s">
        <v>8332</v>
      </c>
      <c r="T1086" t="s">
        <v>8333</v>
      </c>
      <c r="U1086" s="17">
        <f t="shared" si="83"/>
        <v>41859.703749999993</v>
      </c>
      <c r="V1086" s="17">
        <f t="shared" si="84"/>
        <v>41829.703749999993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tr">
        <f>VLOOKUP(G1087,'Country Codes'!C:D,2,FALSE)</f>
        <v>Canada</v>
      </c>
      <c r="I1087" t="s">
        <v>8251</v>
      </c>
      <c r="J1087" s="15">
        <v>1457967975</v>
      </c>
      <c r="K1087" s="15">
        <v>1455379575</v>
      </c>
      <c r="L1087" t="b">
        <v>0</v>
      </c>
      <c r="M1087">
        <v>9</v>
      </c>
      <c r="N1087" t="b">
        <v>0</v>
      </c>
      <c r="O1087" t="s">
        <v>8282</v>
      </c>
      <c r="P1087" s="5">
        <f t="shared" si="80"/>
        <v>3.4200000000000001E-2</v>
      </c>
      <c r="Q1087" s="5" t="str">
        <f t="shared" si="81"/>
        <v>Not Funded</v>
      </c>
      <c r="R1087" s="7">
        <f t="shared" si="82"/>
        <v>114</v>
      </c>
      <c r="S1087" t="s">
        <v>8332</v>
      </c>
      <c r="T1087" t="s">
        <v>8333</v>
      </c>
      <c r="U1087" s="17">
        <f t="shared" si="83"/>
        <v>42443.421006944445</v>
      </c>
      <c r="V1087" s="17">
        <f t="shared" si="84"/>
        <v>42413.462673611109</v>
      </c>
    </row>
    <row r="1088" spans="1:22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tr">
        <f>VLOOKUP(G1088,'Country Codes'!C:D,2,FALSE)</f>
        <v>United States</v>
      </c>
      <c r="I1088" t="s">
        <v>8246</v>
      </c>
      <c r="J1088" s="15">
        <v>1408913291</v>
      </c>
      <c r="K1088" s="15">
        <v>1406321291</v>
      </c>
      <c r="L1088" t="b">
        <v>0</v>
      </c>
      <c r="M1088">
        <v>2</v>
      </c>
      <c r="N1088" t="b">
        <v>0</v>
      </c>
      <c r="O1088" t="s">
        <v>8282</v>
      </c>
      <c r="P1088" s="5">
        <f t="shared" si="80"/>
        <v>8.3333333333333339E-4</v>
      </c>
      <c r="Q1088" s="5" t="str">
        <f t="shared" si="81"/>
        <v>Not Funded</v>
      </c>
      <c r="R1088" s="7">
        <f t="shared" si="82"/>
        <v>7.5</v>
      </c>
      <c r="S1088" t="s">
        <v>8332</v>
      </c>
      <c r="T1088" t="s">
        <v>8333</v>
      </c>
      <c r="U1088" s="17">
        <f t="shared" si="83"/>
        <v>41875.658460648148</v>
      </c>
      <c r="V1088" s="17">
        <f t="shared" si="84"/>
        <v>41845.658460648148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tr">
        <f>VLOOKUP(G1089,'Country Codes'!C:D,2,FALSE)</f>
        <v>United States</v>
      </c>
      <c r="I1089" t="s">
        <v>8246</v>
      </c>
      <c r="J1089" s="15">
        <v>1402852087</v>
      </c>
      <c r="K1089" s="15">
        <v>1400260087</v>
      </c>
      <c r="L1089" t="b">
        <v>0</v>
      </c>
      <c r="M1089">
        <v>0</v>
      </c>
      <c r="N1089" t="b">
        <v>0</v>
      </c>
      <c r="O1089" t="s">
        <v>8282</v>
      </c>
      <c r="P1089" s="5">
        <f t="shared" si="80"/>
        <v>0</v>
      </c>
      <c r="Q1089" s="5" t="str">
        <f t="shared" si="81"/>
        <v>Not Funded</v>
      </c>
      <c r="R1089" s="7" t="e">
        <f t="shared" si="82"/>
        <v>#DIV/0!</v>
      </c>
      <c r="S1089" t="s">
        <v>8332</v>
      </c>
      <c r="T1089" t="s">
        <v>8333</v>
      </c>
      <c r="U1089" s="17">
        <f t="shared" si="83"/>
        <v>41805.505636574075</v>
      </c>
      <c r="V1089" s="17">
        <f t="shared" si="84"/>
        <v>41775.505636574075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tr">
        <f>VLOOKUP(G1090,'Country Codes'!C:D,2,FALSE)</f>
        <v>United States</v>
      </c>
      <c r="I1090" t="s">
        <v>8246</v>
      </c>
      <c r="J1090" s="15">
        <v>1398366667</v>
      </c>
      <c r="K1090" s="15">
        <v>1395774667</v>
      </c>
      <c r="L1090" t="b">
        <v>0</v>
      </c>
      <c r="M1090">
        <v>147</v>
      </c>
      <c r="N1090" t="b">
        <v>0</v>
      </c>
      <c r="O1090" t="s">
        <v>8282</v>
      </c>
      <c r="P1090" s="5">
        <f t="shared" si="80"/>
        <v>0.14182977777777778</v>
      </c>
      <c r="Q1090" s="5" t="str">
        <f t="shared" si="81"/>
        <v>Not Funded</v>
      </c>
      <c r="R1090" s="7">
        <f t="shared" si="82"/>
        <v>43.41727891156463</v>
      </c>
      <c r="S1090" t="s">
        <v>8332</v>
      </c>
      <c r="T1090" t="s">
        <v>8333</v>
      </c>
      <c r="U1090" s="17">
        <f t="shared" si="83"/>
        <v>41753.591053240736</v>
      </c>
      <c r="V1090" s="17">
        <f t="shared" si="84"/>
        <v>41723.591053240736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tr">
        <f>VLOOKUP(G1091,'Country Codes'!C:D,2,FALSE)</f>
        <v>France</v>
      </c>
      <c r="I1091" t="s">
        <v>8249</v>
      </c>
      <c r="J1091" s="15">
        <v>1435293175</v>
      </c>
      <c r="K1091" s="15">
        <v>1432701175</v>
      </c>
      <c r="L1091" t="b">
        <v>0</v>
      </c>
      <c r="M1091">
        <v>49</v>
      </c>
      <c r="N1091" t="b">
        <v>0</v>
      </c>
      <c r="O1091" t="s">
        <v>8282</v>
      </c>
      <c r="P1091" s="5">
        <f t="shared" ref="P1091:P1154" si="85">(E1091/D1091)</f>
        <v>7.8266666666666665E-2</v>
      </c>
      <c r="Q1091" s="5" t="str">
        <f t="shared" ref="Q1091:Q1154" si="86">IF(P1091&gt;=1,"Funded","Not Funded")</f>
        <v>Not Funded</v>
      </c>
      <c r="R1091" s="7">
        <f t="shared" ref="R1091:R1154" si="87">(E1091/M1091)</f>
        <v>23.959183673469386</v>
      </c>
      <c r="S1091" t="s">
        <v>8332</v>
      </c>
      <c r="T1091" t="s">
        <v>8333</v>
      </c>
      <c r="U1091" s="17">
        <f t="shared" ref="U1091:U1154" si="88">(((J1091/60)/60)/24)+DATE(1970,1,1)+(-5/24)</f>
        <v>42180.981192129628</v>
      </c>
      <c r="V1091" s="17">
        <f t="shared" ref="V1091:V1154" si="89">(((K1091/60)/60)/24)+DATE(1970,1,1)+(-5/24)</f>
        <v>42150.981192129628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tr">
        <f>VLOOKUP(G1092,'Country Codes'!C:D,2,FALSE)</f>
        <v>Australia</v>
      </c>
      <c r="I1092" t="s">
        <v>8248</v>
      </c>
      <c r="J1092" s="15">
        <v>1432873653</v>
      </c>
      <c r="K1092" s="15">
        <v>1430281653</v>
      </c>
      <c r="L1092" t="b">
        <v>0</v>
      </c>
      <c r="M1092">
        <v>1</v>
      </c>
      <c r="N1092" t="b">
        <v>0</v>
      </c>
      <c r="O1092" t="s">
        <v>8282</v>
      </c>
      <c r="P1092" s="5">
        <f t="shared" si="85"/>
        <v>3.8464497269020693E-4</v>
      </c>
      <c r="Q1092" s="5" t="str">
        <f t="shared" si="86"/>
        <v>Not Funded</v>
      </c>
      <c r="R1092" s="7">
        <f t="shared" si="87"/>
        <v>5</v>
      </c>
      <c r="S1092" t="s">
        <v>8332</v>
      </c>
      <c r="T1092" t="s">
        <v>8333</v>
      </c>
      <c r="U1092" s="17">
        <f t="shared" si="88"/>
        <v>42152.977465277778</v>
      </c>
      <c r="V1092" s="17">
        <f t="shared" si="89"/>
        <v>42122.977465277778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tr">
        <f>VLOOKUP(G1093,'Country Codes'!C:D,2,FALSE)</f>
        <v>United Kingdom</v>
      </c>
      <c r="I1093" t="s">
        <v>8247</v>
      </c>
      <c r="J1093" s="15">
        <v>1460313672</v>
      </c>
      <c r="K1093" s="15">
        <v>1457725272</v>
      </c>
      <c r="L1093" t="b">
        <v>0</v>
      </c>
      <c r="M1093">
        <v>2</v>
      </c>
      <c r="N1093" t="b">
        <v>0</v>
      </c>
      <c r="O1093" t="s">
        <v>8282</v>
      </c>
      <c r="P1093" s="5">
        <f t="shared" si="85"/>
        <v>0.125</v>
      </c>
      <c r="Q1093" s="5" t="str">
        <f t="shared" si="86"/>
        <v>Not Funded</v>
      </c>
      <c r="R1093" s="7">
        <f t="shared" si="87"/>
        <v>12.5</v>
      </c>
      <c r="S1093" t="s">
        <v>8332</v>
      </c>
      <c r="T1093" t="s">
        <v>8333</v>
      </c>
      <c r="U1093" s="17">
        <f t="shared" si="88"/>
        <v>42470.57027777777</v>
      </c>
      <c r="V1093" s="17">
        <f t="shared" si="89"/>
        <v>42440.611944444441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tr">
        <f>VLOOKUP(G1094,'Country Codes'!C:D,2,FALSE)</f>
        <v>United States</v>
      </c>
      <c r="I1094" t="s">
        <v>8246</v>
      </c>
      <c r="J1094" s="15">
        <v>1357432638</v>
      </c>
      <c r="K1094" s="15">
        <v>1354840638</v>
      </c>
      <c r="L1094" t="b">
        <v>0</v>
      </c>
      <c r="M1094">
        <v>7</v>
      </c>
      <c r="N1094" t="b">
        <v>0</v>
      </c>
      <c r="O1094" t="s">
        <v>8282</v>
      </c>
      <c r="P1094" s="5">
        <f t="shared" si="85"/>
        <v>1.0500000000000001E-2</v>
      </c>
      <c r="Q1094" s="5" t="str">
        <f t="shared" si="86"/>
        <v>Not Funded</v>
      </c>
      <c r="R1094" s="7">
        <f t="shared" si="87"/>
        <v>3</v>
      </c>
      <c r="S1094" t="s">
        <v>8332</v>
      </c>
      <c r="T1094" t="s">
        <v>8333</v>
      </c>
      <c r="U1094" s="17">
        <f t="shared" si="88"/>
        <v>41279.817569444444</v>
      </c>
      <c r="V1094" s="17">
        <f t="shared" si="89"/>
        <v>41249.817569444444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tr">
        <f>VLOOKUP(G1095,'Country Codes'!C:D,2,FALSE)</f>
        <v>Canada</v>
      </c>
      <c r="I1095" t="s">
        <v>8251</v>
      </c>
      <c r="J1095" s="15">
        <v>1455232937</v>
      </c>
      <c r="K1095" s="15">
        <v>1453936937</v>
      </c>
      <c r="L1095" t="b">
        <v>0</v>
      </c>
      <c r="M1095">
        <v>4</v>
      </c>
      <c r="N1095" t="b">
        <v>0</v>
      </c>
      <c r="O1095" t="s">
        <v>8282</v>
      </c>
      <c r="P1095" s="5">
        <f t="shared" si="85"/>
        <v>0.14083333333333334</v>
      </c>
      <c r="Q1095" s="5" t="str">
        <f t="shared" si="86"/>
        <v>Not Funded</v>
      </c>
      <c r="R1095" s="7">
        <f t="shared" si="87"/>
        <v>10.5625</v>
      </c>
      <c r="S1095" t="s">
        <v>8332</v>
      </c>
      <c r="T1095" t="s">
        <v>8333</v>
      </c>
      <c r="U1095" s="17">
        <f t="shared" si="88"/>
        <v>42411.765474537031</v>
      </c>
      <c r="V1095" s="17">
        <f t="shared" si="89"/>
        <v>42396.765474537031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tr">
        <f>VLOOKUP(G1096,'Country Codes'!C:D,2,FALSE)</f>
        <v>United States</v>
      </c>
      <c r="I1096" t="s">
        <v>8246</v>
      </c>
      <c r="J1096" s="15">
        <v>1318180033</v>
      </c>
      <c r="K1096" s="15">
        <v>1315588033</v>
      </c>
      <c r="L1096" t="b">
        <v>0</v>
      </c>
      <c r="M1096">
        <v>27</v>
      </c>
      <c r="N1096" t="b">
        <v>0</v>
      </c>
      <c r="O1096" t="s">
        <v>8282</v>
      </c>
      <c r="P1096" s="5">
        <f t="shared" si="85"/>
        <v>0.18300055555555556</v>
      </c>
      <c r="Q1096" s="5" t="str">
        <f t="shared" si="86"/>
        <v>Not Funded</v>
      </c>
      <c r="R1096" s="7">
        <f t="shared" si="87"/>
        <v>122.00037037037038</v>
      </c>
      <c r="S1096" t="s">
        <v>8332</v>
      </c>
      <c r="T1096" t="s">
        <v>8333</v>
      </c>
      <c r="U1096" s="17">
        <f t="shared" si="88"/>
        <v>40825.505011574067</v>
      </c>
      <c r="V1096" s="17">
        <f t="shared" si="89"/>
        <v>40795.505011574067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tr">
        <f>VLOOKUP(G1097,'Country Codes'!C:D,2,FALSE)</f>
        <v>United States</v>
      </c>
      <c r="I1097" t="s">
        <v>8246</v>
      </c>
      <c r="J1097" s="15">
        <v>1377867220</v>
      </c>
      <c r="K1097" s="15">
        <v>1375275220</v>
      </c>
      <c r="L1097" t="b">
        <v>0</v>
      </c>
      <c r="M1097">
        <v>94</v>
      </c>
      <c r="N1097" t="b">
        <v>0</v>
      </c>
      <c r="O1097" t="s">
        <v>8282</v>
      </c>
      <c r="P1097" s="5">
        <f t="shared" si="85"/>
        <v>5.0347999999999997E-2</v>
      </c>
      <c r="Q1097" s="5" t="str">
        <f t="shared" si="86"/>
        <v>Not Funded</v>
      </c>
      <c r="R1097" s="7">
        <f t="shared" si="87"/>
        <v>267.80851063829789</v>
      </c>
      <c r="S1097" t="s">
        <v>8332</v>
      </c>
      <c r="T1097" t="s">
        <v>8333</v>
      </c>
      <c r="U1097" s="17">
        <f t="shared" si="88"/>
        <v>41516.328935185185</v>
      </c>
      <c r="V1097" s="17">
        <f t="shared" si="89"/>
        <v>41486.328935185185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tr">
        <f>VLOOKUP(G1098,'Country Codes'!C:D,2,FALSE)</f>
        <v>United States</v>
      </c>
      <c r="I1098" t="s">
        <v>8246</v>
      </c>
      <c r="J1098" s="15">
        <v>1412393400</v>
      </c>
      <c r="K1098" s="15">
        <v>1409747154</v>
      </c>
      <c r="L1098" t="b">
        <v>0</v>
      </c>
      <c r="M1098">
        <v>29</v>
      </c>
      <c r="N1098" t="b">
        <v>0</v>
      </c>
      <c r="O1098" t="s">
        <v>8282</v>
      </c>
      <c r="P1098" s="5">
        <f t="shared" si="85"/>
        <v>0.17933333333333334</v>
      </c>
      <c r="Q1098" s="5" t="str">
        <f t="shared" si="86"/>
        <v>Not Funded</v>
      </c>
      <c r="R1098" s="7">
        <f t="shared" si="87"/>
        <v>74.206896551724142</v>
      </c>
      <c r="S1098" t="s">
        <v>8332</v>
      </c>
      <c r="T1098" t="s">
        <v>8333</v>
      </c>
      <c r="U1098" s="17">
        <f t="shared" si="88"/>
        <v>41915.9375</v>
      </c>
      <c r="V1098" s="17">
        <f t="shared" si="89"/>
        <v>41885.309652777774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tr">
        <f>VLOOKUP(G1099,'Country Codes'!C:D,2,FALSE)</f>
        <v>United States</v>
      </c>
      <c r="I1099" t="s">
        <v>8246</v>
      </c>
      <c r="J1099" s="15">
        <v>1393786877</v>
      </c>
      <c r="K1099" s="15">
        <v>1390330877</v>
      </c>
      <c r="L1099" t="b">
        <v>0</v>
      </c>
      <c r="M1099">
        <v>7</v>
      </c>
      <c r="N1099" t="b">
        <v>0</v>
      </c>
      <c r="O1099" t="s">
        <v>8282</v>
      </c>
      <c r="P1099" s="5">
        <f t="shared" si="85"/>
        <v>4.6999999999999999E-4</v>
      </c>
      <c r="Q1099" s="5" t="str">
        <f t="shared" si="86"/>
        <v>Not Funded</v>
      </c>
      <c r="R1099" s="7">
        <f t="shared" si="87"/>
        <v>6.7142857142857144</v>
      </c>
      <c r="S1099" t="s">
        <v>8332</v>
      </c>
      <c r="T1099" t="s">
        <v>8333</v>
      </c>
      <c r="U1099" s="17">
        <f t="shared" si="88"/>
        <v>41700.584224537037</v>
      </c>
      <c r="V1099" s="17">
        <f t="shared" si="89"/>
        <v>41660.584224537037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tr">
        <f>VLOOKUP(G1100,'Country Codes'!C:D,2,FALSE)</f>
        <v>United States</v>
      </c>
      <c r="I1100" t="s">
        <v>8246</v>
      </c>
      <c r="J1100" s="15">
        <v>1397413095</v>
      </c>
      <c r="K1100" s="15">
        <v>1394821095</v>
      </c>
      <c r="L1100" t="b">
        <v>0</v>
      </c>
      <c r="M1100">
        <v>22</v>
      </c>
      <c r="N1100" t="b">
        <v>0</v>
      </c>
      <c r="O1100" t="s">
        <v>8282</v>
      </c>
      <c r="P1100" s="5">
        <f t="shared" si="85"/>
        <v>7.2120000000000004E-2</v>
      </c>
      <c r="Q1100" s="5" t="str">
        <f t="shared" si="86"/>
        <v>Not Funded</v>
      </c>
      <c r="R1100" s="7">
        <f t="shared" si="87"/>
        <v>81.954545454545453</v>
      </c>
      <c r="S1100" t="s">
        <v>8332</v>
      </c>
      <c r="T1100" t="s">
        <v>8333</v>
      </c>
      <c r="U1100" s="17">
        <f t="shared" si="88"/>
        <v>41742.554340277777</v>
      </c>
      <c r="V1100" s="17">
        <f t="shared" si="89"/>
        <v>41712.554340277777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tr">
        <f>VLOOKUP(G1101,'Country Codes'!C:D,2,FALSE)</f>
        <v>United Kingdom</v>
      </c>
      <c r="I1101" t="s">
        <v>8247</v>
      </c>
      <c r="J1101" s="15">
        <v>1431547468</v>
      </c>
      <c r="K1101" s="15">
        <v>1428955468</v>
      </c>
      <c r="L1101" t="b">
        <v>0</v>
      </c>
      <c r="M1101">
        <v>1</v>
      </c>
      <c r="N1101" t="b">
        <v>0</v>
      </c>
      <c r="O1101" t="s">
        <v>8282</v>
      </c>
      <c r="P1101" s="5">
        <f t="shared" si="85"/>
        <v>5.0000000000000001E-3</v>
      </c>
      <c r="Q1101" s="5" t="str">
        <f t="shared" si="86"/>
        <v>Not Funded</v>
      </c>
      <c r="R1101" s="7">
        <f t="shared" si="87"/>
        <v>25</v>
      </c>
      <c r="S1101" t="s">
        <v>8332</v>
      </c>
      <c r="T1101" t="s">
        <v>8333</v>
      </c>
      <c r="U1101" s="17">
        <f t="shared" si="88"/>
        <v>42137.628101851849</v>
      </c>
      <c r="V1101" s="17">
        <f t="shared" si="89"/>
        <v>42107.628101851849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tr">
        <f>VLOOKUP(G1102,'Country Codes'!C:D,2,FALSE)</f>
        <v>Germany</v>
      </c>
      <c r="I1102" t="s">
        <v>8249</v>
      </c>
      <c r="J1102" s="15">
        <v>1455417571</v>
      </c>
      <c r="K1102" s="15">
        <v>1452825571</v>
      </c>
      <c r="L1102" t="b">
        <v>0</v>
      </c>
      <c r="M1102">
        <v>10</v>
      </c>
      <c r="N1102" t="b">
        <v>0</v>
      </c>
      <c r="O1102" t="s">
        <v>8282</v>
      </c>
      <c r="P1102" s="5">
        <f t="shared" si="85"/>
        <v>2.5000000000000001E-2</v>
      </c>
      <c r="Q1102" s="5" t="str">
        <f t="shared" si="86"/>
        <v>Not Funded</v>
      </c>
      <c r="R1102" s="7">
        <f t="shared" si="87"/>
        <v>10</v>
      </c>
      <c r="S1102" t="s">
        <v>8332</v>
      </c>
      <c r="T1102" t="s">
        <v>8333</v>
      </c>
      <c r="U1102" s="17">
        <f t="shared" si="88"/>
        <v>42413.902442129627</v>
      </c>
      <c r="V1102" s="17">
        <f t="shared" si="89"/>
        <v>42383.902442129627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tr">
        <f>VLOOKUP(G1103,'Country Codes'!C:D,2,FALSE)</f>
        <v>United States</v>
      </c>
      <c r="I1103" t="s">
        <v>8246</v>
      </c>
      <c r="J1103" s="15">
        <v>1468519920</v>
      </c>
      <c r="K1103" s="15">
        <v>1466188338</v>
      </c>
      <c r="L1103" t="b">
        <v>0</v>
      </c>
      <c r="M1103">
        <v>6</v>
      </c>
      <c r="N1103" t="b">
        <v>0</v>
      </c>
      <c r="O1103" t="s">
        <v>8282</v>
      </c>
      <c r="P1103" s="5">
        <f t="shared" si="85"/>
        <v>4.0999999999999999E-4</v>
      </c>
      <c r="Q1103" s="5" t="str">
        <f t="shared" si="86"/>
        <v>Not Funded</v>
      </c>
      <c r="R1103" s="7">
        <f t="shared" si="87"/>
        <v>6.833333333333333</v>
      </c>
      <c r="S1103" t="s">
        <v>8332</v>
      </c>
      <c r="T1103" t="s">
        <v>8333</v>
      </c>
      <c r="U1103" s="17">
        <f t="shared" si="88"/>
        <v>42565.549999999996</v>
      </c>
      <c r="V1103" s="17">
        <f t="shared" si="89"/>
        <v>42538.564097222225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tr">
        <f>VLOOKUP(G1104,'Country Codes'!C:D,2,FALSE)</f>
        <v>United States</v>
      </c>
      <c r="I1104" t="s">
        <v>8246</v>
      </c>
      <c r="J1104" s="15">
        <v>1386568740</v>
      </c>
      <c r="K1104" s="15">
        <v>1383095125</v>
      </c>
      <c r="L1104" t="b">
        <v>0</v>
      </c>
      <c r="M1104">
        <v>24</v>
      </c>
      <c r="N1104" t="b">
        <v>0</v>
      </c>
      <c r="O1104" t="s">
        <v>8282</v>
      </c>
      <c r="P1104" s="5">
        <f t="shared" si="85"/>
        <v>5.3124999999999999E-2</v>
      </c>
      <c r="Q1104" s="5" t="str">
        <f t="shared" si="86"/>
        <v>Not Funded</v>
      </c>
      <c r="R1104" s="7">
        <f t="shared" si="87"/>
        <v>17.708333333333332</v>
      </c>
      <c r="S1104" t="s">
        <v>8332</v>
      </c>
      <c r="T1104" t="s">
        <v>8333</v>
      </c>
      <c r="U1104" s="17">
        <f t="shared" si="88"/>
        <v>41617.040972222218</v>
      </c>
      <c r="V1104" s="17">
        <f t="shared" si="89"/>
        <v>41576.837094907409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tr">
        <f>VLOOKUP(G1105,'Country Codes'!C:D,2,FALSE)</f>
        <v>United States</v>
      </c>
      <c r="I1105" t="s">
        <v>8246</v>
      </c>
      <c r="J1105" s="15">
        <v>1466227190</v>
      </c>
      <c r="K1105" s="15">
        <v>1461043190</v>
      </c>
      <c r="L1105" t="b">
        <v>0</v>
      </c>
      <c r="M1105">
        <v>15</v>
      </c>
      <c r="N1105" t="b">
        <v>0</v>
      </c>
      <c r="O1105" t="s">
        <v>8282</v>
      </c>
      <c r="P1105" s="5">
        <f t="shared" si="85"/>
        <v>1.6199999999999999E-2</v>
      </c>
      <c r="Q1105" s="5" t="str">
        <f t="shared" si="86"/>
        <v>Not Funded</v>
      </c>
      <c r="R1105" s="7">
        <f t="shared" si="87"/>
        <v>16.2</v>
      </c>
      <c r="S1105" t="s">
        <v>8332</v>
      </c>
      <c r="T1105" t="s">
        <v>8333</v>
      </c>
      <c r="U1105" s="17">
        <f t="shared" si="88"/>
        <v>42539.013773148145</v>
      </c>
      <c r="V1105" s="17">
        <f t="shared" si="89"/>
        <v>42479.013773148145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tr">
        <f>VLOOKUP(G1106,'Country Codes'!C:D,2,FALSE)</f>
        <v>United Kingdom</v>
      </c>
      <c r="I1106" t="s">
        <v>8247</v>
      </c>
      <c r="J1106" s="15">
        <v>1402480221</v>
      </c>
      <c r="K1106" s="15">
        <v>1399888221</v>
      </c>
      <c r="L1106" t="b">
        <v>0</v>
      </c>
      <c r="M1106">
        <v>37</v>
      </c>
      <c r="N1106" t="b">
        <v>0</v>
      </c>
      <c r="O1106" t="s">
        <v>8282</v>
      </c>
      <c r="P1106" s="5">
        <f t="shared" si="85"/>
        <v>4.9516666666666667E-2</v>
      </c>
      <c r="Q1106" s="5" t="str">
        <f t="shared" si="86"/>
        <v>Not Funded</v>
      </c>
      <c r="R1106" s="7">
        <f t="shared" si="87"/>
        <v>80.297297297297291</v>
      </c>
      <c r="S1106" t="s">
        <v>8332</v>
      </c>
      <c r="T1106" t="s">
        <v>8333</v>
      </c>
      <c r="U1106" s="17">
        <f t="shared" si="88"/>
        <v>41801.201631944445</v>
      </c>
      <c r="V1106" s="17">
        <f t="shared" si="89"/>
        <v>41771.201631944445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tr">
        <f>VLOOKUP(G1107,'Country Codes'!C:D,2,FALSE)</f>
        <v>United States</v>
      </c>
      <c r="I1107" t="s">
        <v>8246</v>
      </c>
      <c r="J1107" s="15">
        <v>1395627327</v>
      </c>
      <c r="K1107" s="15">
        <v>1393038927</v>
      </c>
      <c r="L1107" t="b">
        <v>0</v>
      </c>
      <c r="M1107">
        <v>20</v>
      </c>
      <c r="N1107" t="b">
        <v>0</v>
      </c>
      <c r="O1107" t="s">
        <v>8282</v>
      </c>
      <c r="P1107" s="5">
        <f t="shared" si="85"/>
        <v>1.5900000000000001E-3</v>
      </c>
      <c r="Q1107" s="5" t="str">
        <f t="shared" si="86"/>
        <v>Not Funded</v>
      </c>
      <c r="R1107" s="7">
        <f t="shared" si="87"/>
        <v>71.55</v>
      </c>
      <c r="S1107" t="s">
        <v>8332</v>
      </c>
      <c r="T1107" t="s">
        <v>8333</v>
      </c>
      <c r="U1107" s="17">
        <f t="shared" si="88"/>
        <v>41721.885729166665</v>
      </c>
      <c r="V1107" s="17">
        <f t="shared" si="89"/>
        <v>41691.927395833329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tr">
        <f>VLOOKUP(G1108,'Country Codes'!C:D,2,FALSE)</f>
        <v>United States</v>
      </c>
      <c r="I1108" t="s">
        <v>8246</v>
      </c>
      <c r="J1108" s="15">
        <v>1333557975</v>
      </c>
      <c r="K1108" s="15">
        <v>1330969575</v>
      </c>
      <c r="L1108" t="b">
        <v>0</v>
      </c>
      <c r="M1108">
        <v>7</v>
      </c>
      <c r="N1108" t="b">
        <v>0</v>
      </c>
      <c r="O1108" t="s">
        <v>8282</v>
      </c>
      <c r="P1108" s="5">
        <f t="shared" si="85"/>
        <v>0.41249999999999998</v>
      </c>
      <c r="Q1108" s="5" t="str">
        <f t="shared" si="86"/>
        <v>Not Funded</v>
      </c>
      <c r="R1108" s="7">
        <f t="shared" si="87"/>
        <v>23.571428571428573</v>
      </c>
      <c r="S1108" t="s">
        <v>8332</v>
      </c>
      <c r="T1108" t="s">
        <v>8333</v>
      </c>
      <c r="U1108" s="17">
        <f t="shared" si="88"/>
        <v>41003.490451388883</v>
      </c>
      <c r="V1108" s="17">
        <f t="shared" si="89"/>
        <v>40973.532118055555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tr">
        <f>VLOOKUP(G1109,'Country Codes'!C:D,2,FALSE)</f>
        <v>United States</v>
      </c>
      <c r="I1109" t="s">
        <v>8246</v>
      </c>
      <c r="J1109" s="15">
        <v>1406148024</v>
      </c>
      <c r="K1109" s="15">
        <v>1403556024</v>
      </c>
      <c r="L1109" t="b">
        <v>0</v>
      </c>
      <c r="M1109">
        <v>0</v>
      </c>
      <c r="N1109" t="b">
        <v>0</v>
      </c>
      <c r="O1109" t="s">
        <v>8282</v>
      </c>
      <c r="P1109" s="5">
        <f t="shared" si="85"/>
        <v>0</v>
      </c>
      <c r="Q1109" s="5" t="str">
        <f t="shared" si="86"/>
        <v>Not Funded</v>
      </c>
      <c r="R1109" s="7" t="e">
        <f t="shared" si="87"/>
        <v>#DIV/0!</v>
      </c>
      <c r="S1109" t="s">
        <v>8332</v>
      </c>
      <c r="T1109" t="s">
        <v>8333</v>
      </c>
      <c r="U1109" s="17">
        <f t="shared" si="88"/>
        <v>41843.653055555551</v>
      </c>
      <c r="V1109" s="17">
        <f t="shared" si="89"/>
        <v>41813.653055555551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tr">
        <f>VLOOKUP(G1110,'Country Codes'!C:D,2,FALSE)</f>
        <v>United States</v>
      </c>
      <c r="I1110" t="s">
        <v>8246</v>
      </c>
      <c r="J1110" s="15">
        <v>1334326635</v>
      </c>
      <c r="K1110" s="15">
        <v>1329146235</v>
      </c>
      <c r="L1110" t="b">
        <v>0</v>
      </c>
      <c r="M1110">
        <v>21</v>
      </c>
      <c r="N1110" t="b">
        <v>0</v>
      </c>
      <c r="O1110" t="s">
        <v>8282</v>
      </c>
      <c r="P1110" s="5">
        <f t="shared" si="85"/>
        <v>2.93E-2</v>
      </c>
      <c r="Q1110" s="5" t="str">
        <f t="shared" si="86"/>
        <v>Not Funded</v>
      </c>
      <c r="R1110" s="7">
        <f t="shared" si="87"/>
        <v>34.88095238095238</v>
      </c>
      <c r="S1110" t="s">
        <v>8332</v>
      </c>
      <c r="T1110" t="s">
        <v>8333</v>
      </c>
      <c r="U1110" s="17">
        <f t="shared" si="88"/>
        <v>41012.386979166666</v>
      </c>
      <c r="V1110" s="17">
        <f t="shared" si="89"/>
        <v>40952.42864583333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tr">
        <f>VLOOKUP(G1111,'Country Codes'!C:D,2,FALSE)</f>
        <v>United States</v>
      </c>
      <c r="I1111" t="s">
        <v>8246</v>
      </c>
      <c r="J1111" s="15">
        <v>1479495790</v>
      </c>
      <c r="K1111" s="15">
        <v>1476900190</v>
      </c>
      <c r="L1111" t="b">
        <v>0</v>
      </c>
      <c r="M1111">
        <v>3</v>
      </c>
      <c r="N1111" t="b">
        <v>0</v>
      </c>
      <c r="O1111" t="s">
        <v>8282</v>
      </c>
      <c r="P1111" s="5">
        <f t="shared" si="85"/>
        <v>4.4999999999999997E-3</v>
      </c>
      <c r="Q1111" s="5" t="str">
        <f t="shared" si="86"/>
        <v>Not Funded</v>
      </c>
      <c r="R1111" s="7">
        <f t="shared" si="87"/>
        <v>15</v>
      </c>
      <c r="S1111" t="s">
        <v>8332</v>
      </c>
      <c r="T1111" t="s">
        <v>8333</v>
      </c>
      <c r="U1111" s="17">
        <f t="shared" si="88"/>
        <v>42692.5855324074</v>
      </c>
      <c r="V1111" s="17">
        <f t="shared" si="89"/>
        <v>42662.543865740743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tr">
        <f>VLOOKUP(G1112,'Country Codes'!C:D,2,FALSE)</f>
        <v>United States</v>
      </c>
      <c r="I1112" t="s">
        <v>8246</v>
      </c>
      <c r="J1112" s="15">
        <v>1354919022</v>
      </c>
      <c r="K1112" s="15">
        <v>1352327022</v>
      </c>
      <c r="L1112" t="b">
        <v>0</v>
      </c>
      <c r="M1112">
        <v>11</v>
      </c>
      <c r="N1112" t="b">
        <v>0</v>
      </c>
      <c r="O1112" t="s">
        <v>8282</v>
      </c>
      <c r="P1112" s="5">
        <f t="shared" si="85"/>
        <v>5.1000000000000004E-3</v>
      </c>
      <c r="Q1112" s="5" t="str">
        <f t="shared" si="86"/>
        <v>Not Funded</v>
      </c>
      <c r="R1112" s="7">
        <f t="shared" si="87"/>
        <v>23.181818181818183</v>
      </c>
      <c r="S1112" t="s">
        <v>8332</v>
      </c>
      <c r="T1112" t="s">
        <v>8333</v>
      </c>
      <c r="U1112" s="17">
        <f t="shared" si="88"/>
        <v>41250.72479166666</v>
      </c>
      <c r="V1112" s="17">
        <f t="shared" si="89"/>
        <v>41220.72479166666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tr">
        <f>VLOOKUP(G1113,'Country Codes'!C:D,2,FALSE)</f>
        <v>United States</v>
      </c>
      <c r="I1113" t="s">
        <v>8246</v>
      </c>
      <c r="J1113" s="15">
        <v>1452228790</v>
      </c>
      <c r="K1113" s="15">
        <v>1449636790</v>
      </c>
      <c r="L1113" t="b">
        <v>0</v>
      </c>
      <c r="M1113">
        <v>1</v>
      </c>
      <c r="N1113" t="b">
        <v>0</v>
      </c>
      <c r="O1113" t="s">
        <v>8282</v>
      </c>
      <c r="P1113" s="5">
        <f t="shared" si="85"/>
        <v>4.0000000000000002E-4</v>
      </c>
      <c r="Q1113" s="5" t="str">
        <f t="shared" si="86"/>
        <v>Not Funded</v>
      </c>
      <c r="R1113" s="7">
        <f t="shared" si="87"/>
        <v>1</v>
      </c>
      <c r="S1113" t="s">
        <v>8332</v>
      </c>
      <c r="T1113" t="s">
        <v>8333</v>
      </c>
      <c r="U1113" s="17">
        <f t="shared" si="88"/>
        <v>42376.995254629634</v>
      </c>
      <c r="V1113" s="17">
        <f t="shared" si="89"/>
        <v>42346.995254629634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tr">
        <f>VLOOKUP(G1114,'Country Codes'!C:D,2,FALSE)</f>
        <v>United States</v>
      </c>
      <c r="I1114" t="s">
        <v>8246</v>
      </c>
      <c r="J1114" s="15">
        <v>1421656200</v>
      </c>
      <c r="K1114" s="15">
        <v>1416507211</v>
      </c>
      <c r="L1114" t="b">
        <v>0</v>
      </c>
      <c r="M1114">
        <v>312</v>
      </c>
      <c r="N1114" t="b">
        <v>0</v>
      </c>
      <c r="O1114" t="s">
        <v>8282</v>
      </c>
      <c r="P1114" s="5">
        <f t="shared" si="85"/>
        <v>0.35537409090909089</v>
      </c>
      <c r="Q1114" s="5" t="str">
        <f t="shared" si="86"/>
        <v>Not Funded</v>
      </c>
      <c r="R1114" s="7">
        <f t="shared" si="87"/>
        <v>100.23371794871794</v>
      </c>
      <c r="S1114" t="s">
        <v>8332</v>
      </c>
      <c r="T1114" t="s">
        <v>8333</v>
      </c>
      <c r="U1114" s="17">
        <f t="shared" si="88"/>
        <v>42023.145833333336</v>
      </c>
      <c r="V1114" s="17">
        <f t="shared" si="89"/>
        <v>41963.551053240742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tr">
        <f>VLOOKUP(G1115,'Country Codes'!C:D,2,FALSE)</f>
        <v>United Kingdom</v>
      </c>
      <c r="I1115" t="s">
        <v>8247</v>
      </c>
      <c r="J1115" s="15">
        <v>1408058820</v>
      </c>
      <c r="K1115" s="15">
        <v>1405466820</v>
      </c>
      <c r="L1115" t="b">
        <v>0</v>
      </c>
      <c r="M1115">
        <v>1</v>
      </c>
      <c r="N1115" t="b">
        <v>0</v>
      </c>
      <c r="O1115" t="s">
        <v>8282</v>
      </c>
      <c r="P1115" s="5">
        <f t="shared" si="85"/>
        <v>5.0000000000000001E-3</v>
      </c>
      <c r="Q1115" s="5" t="str">
        <f t="shared" si="86"/>
        <v>Not Funded</v>
      </c>
      <c r="R1115" s="7">
        <f t="shared" si="87"/>
        <v>5</v>
      </c>
      <c r="S1115" t="s">
        <v>8332</v>
      </c>
      <c r="T1115" t="s">
        <v>8333</v>
      </c>
      <c r="U1115" s="17">
        <f t="shared" si="88"/>
        <v>41865.768749999996</v>
      </c>
      <c r="V1115" s="17">
        <f t="shared" si="89"/>
        <v>41835.768749999996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tr">
        <f>VLOOKUP(G1116,'Country Codes'!C:D,2,FALSE)</f>
        <v>United Kingdom</v>
      </c>
      <c r="I1116" t="s">
        <v>8247</v>
      </c>
      <c r="J1116" s="15">
        <v>1381306687</v>
      </c>
      <c r="K1116" s="15">
        <v>1378714687</v>
      </c>
      <c r="L1116" t="b">
        <v>0</v>
      </c>
      <c r="M1116">
        <v>3</v>
      </c>
      <c r="N1116" t="b">
        <v>0</v>
      </c>
      <c r="O1116" t="s">
        <v>8282</v>
      </c>
      <c r="P1116" s="5">
        <f t="shared" si="85"/>
        <v>1.6666666666666668E-3</v>
      </c>
      <c r="Q1116" s="5" t="str">
        <f t="shared" si="86"/>
        <v>Not Funded</v>
      </c>
      <c r="R1116" s="7">
        <f t="shared" si="87"/>
        <v>3.3333333333333335</v>
      </c>
      <c r="S1116" t="s">
        <v>8332</v>
      </c>
      <c r="T1116" t="s">
        <v>8333</v>
      </c>
      <c r="U1116" s="17">
        <f t="shared" si="88"/>
        <v>41556.13758101852</v>
      </c>
      <c r="V1116" s="17">
        <f t="shared" si="89"/>
        <v>41526.13758101852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tr">
        <f>VLOOKUP(G1117,'Country Codes'!C:D,2,FALSE)</f>
        <v>United States</v>
      </c>
      <c r="I1117" t="s">
        <v>8246</v>
      </c>
      <c r="J1117" s="15">
        <v>1459352495</v>
      </c>
      <c r="K1117" s="15">
        <v>1456764095</v>
      </c>
      <c r="L1117" t="b">
        <v>0</v>
      </c>
      <c r="M1117">
        <v>4</v>
      </c>
      <c r="N1117" t="b">
        <v>0</v>
      </c>
      <c r="O1117" t="s">
        <v>8282</v>
      </c>
      <c r="P1117" s="5">
        <f t="shared" si="85"/>
        <v>1.325E-3</v>
      </c>
      <c r="Q1117" s="5" t="str">
        <f t="shared" si="86"/>
        <v>Not Funded</v>
      </c>
      <c r="R1117" s="7">
        <f t="shared" si="87"/>
        <v>13.25</v>
      </c>
      <c r="S1117" t="s">
        <v>8332</v>
      </c>
      <c r="T1117" t="s">
        <v>8333</v>
      </c>
      <c r="U1117" s="17">
        <f t="shared" si="88"/>
        <v>42459.445543981477</v>
      </c>
      <c r="V1117" s="17">
        <f t="shared" si="89"/>
        <v>42429.487210648142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tr">
        <f>VLOOKUP(G1118,'Country Codes'!C:D,2,FALSE)</f>
        <v>United States</v>
      </c>
      <c r="I1118" t="s">
        <v>8246</v>
      </c>
      <c r="J1118" s="15">
        <v>1339273208</v>
      </c>
      <c r="K1118" s="15">
        <v>1334089208</v>
      </c>
      <c r="L1118" t="b">
        <v>0</v>
      </c>
      <c r="M1118">
        <v>10</v>
      </c>
      <c r="N1118" t="b">
        <v>0</v>
      </c>
      <c r="O1118" t="s">
        <v>8282</v>
      </c>
      <c r="P1118" s="5">
        <f t="shared" si="85"/>
        <v>3.5704000000000004E-4</v>
      </c>
      <c r="Q1118" s="5" t="str">
        <f t="shared" si="86"/>
        <v>Not Funded</v>
      </c>
      <c r="R1118" s="7">
        <f t="shared" si="87"/>
        <v>17.852</v>
      </c>
      <c r="S1118" t="s">
        <v>8332</v>
      </c>
      <c r="T1118" t="s">
        <v>8333</v>
      </c>
      <c r="U1118" s="17">
        <f t="shared" si="88"/>
        <v>41069.638981481476</v>
      </c>
      <c r="V1118" s="17">
        <f t="shared" si="89"/>
        <v>41009.638981481476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tr">
        <f>VLOOKUP(G1119,'Country Codes'!C:D,2,FALSE)</f>
        <v>Germany</v>
      </c>
      <c r="I1119" t="s">
        <v>8249</v>
      </c>
      <c r="J1119" s="15">
        <v>1451053313</v>
      </c>
      <c r="K1119" s="15">
        <v>1448461313</v>
      </c>
      <c r="L1119" t="b">
        <v>0</v>
      </c>
      <c r="M1119">
        <v>8</v>
      </c>
      <c r="N1119" t="b">
        <v>0</v>
      </c>
      <c r="O1119" t="s">
        <v>8282</v>
      </c>
      <c r="P1119" s="5">
        <f t="shared" si="85"/>
        <v>8.3000000000000004E-2</v>
      </c>
      <c r="Q1119" s="5" t="str">
        <f t="shared" si="86"/>
        <v>Not Funded</v>
      </c>
      <c r="R1119" s="7">
        <f t="shared" si="87"/>
        <v>10.375</v>
      </c>
      <c r="S1119" t="s">
        <v>8332</v>
      </c>
      <c r="T1119" t="s">
        <v>8333</v>
      </c>
      <c r="U1119" s="17">
        <f t="shared" si="88"/>
        <v>42363.390196759261</v>
      </c>
      <c r="V1119" s="17">
        <f t="shared" si="89"/>
        <v>42333.390196759261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tr">
        <f>VLOOKUP(G1120,'Country Codes'!C:D,2,FALSE)</f>
        <v>Australia</v>
      </c>
      <c r="I1120" t="s">
        <v>8248</v>
      </c>
      <c r="J1120" s="15">
        <v>1396666779</v>
      </c>
      <c r="K1120" s="15">
        <v>1394078379</v>
      </c>
      <c r="L1120" t="b">
        <v>0</v>
      </c>
      <c r="M1120">
        <v>3</v>
      </c>
      <c r="N1120" t="b">
        <v>0</v>
      </c>
      <c r="O1120" t="s">
        <v>8282</v>
      </c>
      <c r="P1120" s="5">
        <f t="shared" si="85"/>
        <v>2.4222222222222221E-2</v>
      </c>
      <c r="Q1120" s="5" t="str">
        <f t="shared" si="86"/>
        <v>Not Funded</v>
      </c>
      <c r="R1120" s="7">
        <f t="shared" si="87"/>
        <v>36.333333333333336</v>
      </c>
      <c r="S1120" t="s">
        <v>8332</v>
      </c>
      <c r="T1120" t="s">
        <v>8333</v>
      </c>
      <c r="U1120" s="17">
        <f t="shared" si="88"/>
        <v>41733.91642361111</v>
      </c>
      <c r="V1120" s="17">
        <f t="shared" si="89"/>
        <v>41703.958090277774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tr">
        <f>VLOOKUP(G1121,'Country Codes'!C:D,2,FALSE)</f>
        <v>United States</v>
      </c>
      <c r="I1121" t="s">
        <v>8246</v>
      </c>
      <c r="J1121" s="15">
        <v>1396810864</v>
      </c>
      <c r="K1121" s="15">
        <v>1395687664</v>
      </c>
      <c r="L1121" t="b">
        <v>0</v>
      </c>
      <c r="M1121">
        <v>1</v>
      </c>
      <c r="N1121" t="b">
        <v>0</v>
      </c>
      <c r="O1121" t="s">
        <v>8282</v>
      </c>
      <c r="P1121" s="5">
        <f t="shared" si="85"/>
        <v>2.3809523809523812E-3</v>
      </c>
      <c r="Q1121" s="5" t="str">
        <f t="shared" si="86"/>
        <v>Not Funded</v>
      </c>
      <c r="R1121" s="7">
        <f t="shared" si="87"/>
        <v>5</v>
      </c>
      <c r="S1121" t="s">
        <v>8332</v>
      </c>
      <c r="T1121" t="s">
        <v>8333</v>
      </c>
      <c r="U1121" s="17">
        <f t="shared" si="88"/>
        <v>41735.584074074075</v>
      </c>
      <c r="V1121" s="17">
        <f t="shared" si="89"/>
        <v>41722.584074074075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tr">
        <f>VLOOKUP(G1122,'Country Codes'!C:D,2,FALSE)</f>
        <v>United States</v>
      </c>
      <c r="I1122" t="s">
        <v>8246</v>
      </c>
      <c r="J1122" s="15">
        <v>1319835400</v>
      </c>
      <c r="K1122" s="15">
        <v>1315947400</v>
      </c>
      <c r="L1122" t="b">
        <v>0</v>
      </c>
      <c r="M1122">
        <v>0</v>
      </c>
      <c r="N1122" t="b">
        <v>0</v>
      </c>
      <c r="O1122" t="s">
        <v>8282</v>
      </c>
      <c r="P1122" s="5">
        <f t="shared" si="85"/>
        <v>0</v>
      </c>
      <c r="Q1122" s="5" t="str">
        <f t="shared" si="86"/>
        <v>Not Funded</v>
      </c>
      <c r="R1122" s="7" t="e">
        <f t="shared" si="87"/>
        <v>#DIV/0!</v>
      </c>
      <c r="S1122" t="s">
        <v>8332</v>
      </c>
      <c r="T1122" t="s">
        <v>8333</v>
      </c>
      <c r="U1122" s="17">
        <f t="shared" si="88"/>
        <v>40844.664351851847</v>
      </c>
      <c r="V1122" s="17">
        <f t="shared" si="89"/>
        <v>40799.664351851847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tr">
        <f>VLOOKUP(G1123,'Country Codes'!C:D,2,FALSE)</f>
        <v>United States</v>
      </c>
      <c r="I1123" t="s">
        <v>8246</v>
      </c>
      <c r="J1123" s="15">
        <v>1457904316</v>
      </c>
      <c r="K1123" s="15">
        <v>1455315916</v>
      </c>
      <c r="L1123" t="b">
        <v>0</v>
      </c>
      <c r="M1123">
        <v>5</v>
      </c>
      <c r="N1123" t="b">
        <v>0</v>
      </c>
      <c r="O1123" t="s">
        <v>8282</v>
      </c>
      <c r="P1123" s="5">
        <f t="shared" si="85"/>
        <v>1.16E-4</v>
      </c>
      <c r="Q1123" s="5" t="str">
        <f t="shared" si="86"/>
        <v>Not Funded</v>
      </c>
      <c r="R1123" s="7">
        <f t="shared" si="87"/>
        <v>5.8</v>
      </c>
      <c r="S1123" t="s">
        <v>8332</v>
      </c>
      <c r="T1123" t="s">
        <v>8333</v>
      </c>
      <c r="U1123" s="17">
        <f t="shared" si="88"/>
        <v>42442.684212962959</v>
      </c>
      <c r="V1123" s="17">
        <f t="shared" si="89"/>
        <v>42412.72587962963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tr">
        <f>VLOOKUP(G1124,'Country Codes'!C:D,2,FALSE)</f>
        <v>United Kingdom</v>
      </c>
      <c r="I1124" t="s">
        <v>8247</v>
      </c>
      <c r="J1124" s="15">
        <v>1369932825</v>
      </c>
      <c r="K1124" s="15">
        <v>1368723225</v>
      </c>
      <c r="L1124" t="b">
        <v>0</v>
      </c>
      <c r="M1124">
        <v>0</v>
      </c>
      <c r="N1124" t="b">
        <v>0</v>
      </c>
      <c r="O1124" t="s">
        <v>8282</v>
      </c>
      <c r="P1124" s="5">
        <f t="shared" si="85"/>
        <v>0</v>
      </c>
      <c r="Q1124" s="5" t="str">
        <f t="shared" si="86"/>
        <v>Not Funded</v>
      </c>
      <c r="R1124" s="7" t="e">
        <f t="shared" si="87"/>
        <v>#DIV/0!</v>
      </c>
      <c r="S1124" t="s">
        <v>8332</v>
      </c>
      <c r="T1124" t="s">
        <v>8333</v>
      </c>
      <c r="U1124" s="17">
        <f t="shared" si="88"/>
        <v>41424.495659722219</v>
      </c>
      <c r="V1124" s="17">
        <f t="shared" si="89"/>
        <v>41410.495659722219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tr">
        <f>VLOOKUP(G1125,'Country Codes'!C:D,2,FALSE)</f>
        <v>United States</v>
      </c>
      <c r="I1125" t="s">
        <v>8246</v>
      </c>
      <c r="J1125" s="15">
        <v>1397910848</v>
      </c>
      <c r="K1125" s="15">
        <v>1395318848</v>
      </c>
      <c r="L1125" t="b">
        <v>0</v>
      </c>
      <c r="M1125">
        <v>3</v>
      </c>
      <c r="N1125" t="b">
        <v>0</v>
      </c>
      <c r="O1125" t="s">
        <v>8282</v>
      </c>
      <c r="P1125" s="5">
        <f t="shared" si="85"/>
        <v>2.2000000000000001E-3</v>
      </c>
      <c r="Q1125" s="5" t="str">
        <f t="shared" si="86"/>
        <v>Not Funded</v>
      </c>
      <c r="R1125" s="7">
        <f t="shared" si="87"/>
        <v>3.6666666666666665</v>
      </c>
      <c r="S1125" t="s">
        <v>8332</v>
      </c>
      <c r="T1125" t="s">
        <v>8333</v>
      </c>
      <c r="U1125" s="17">
        <f t="shared" si="88"/>
        <v>41748.315370370365</v>
      </c>
      <c r="V1125" s="17">
        <f t="shared" si="89"/>
        <v>41718.315370370365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tr">
        <f>VLOOKUP(G1126,'Country Codes'!C:D,2,FALSE)</f>
        <v>United States</v>
      </c>
      <c r="I1126" t="s">
        <v>8246</v>
      </c>
      <c r="J1126" s="15">
        <v>1430409651</v>
      </c>
      <c r="K1126" s="15">
        <v>1427817651</v>
      </c>
      <c r="L1126" t="b">
        <v>0</v>
      </c>
      <c r="M1126">
        <v>7</v>
      </c>
      <c r="N1126" t="b">
        <v>0</v>
      </c>
      <c r="O1126" t="s">
        <v>8283</v>
      </c>
      <c r="P1126" s="5">
        <f t="shared" si="85"/>
        <v>4.7222222222222223E-3</v>
      </c>
      <c r="Q1126" s="5" t="str">
        <f t="shared" si="86"/>
        <v>Not Funded</v>
      </c>
      <c r="R1126" s="7">
        <f t="shared" si="87"/>
        <v>60.714285714285715</v>
      </c>
      <c r="S1126" t="s">
        <v>8332</v>
      </c>
      <c r="T1126" t="s">
        <v>8334</v>
      </c>
      <c r="U1126" s="17">
        <f t="shared" si="88"/>
        <v>42124.458923611113</v>
      </c>
      <c r="V1126" s="17">
        <f t="shared" si="89"/>
        <v>42094.458923611113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tr">
        <f>VLOOKUP(G1127,'Country Codes'!C:D,2,FALSE)</f>
        <v>United Kingdom</v>
      </c>
      <c r="I1127" t="s">
        <v>8247</v>
      </c>
      <c r="J1127" s="15">
        <v>1443193130</v>
      </c>
      <c r="K1127" s="15">
        <v>1438009130</v>
      </c>
      <c r="L1127" t="b">
        <v>0</v>
      </c>
      <c r="M1127">
        <v>0</v>
      </c>
      <c r="N1127" t="b">
        <v>0</v>
      </c>
      <c r="O1127" t="s">
        <v>8283</v>
      </c>
      <c r="P1127" s="5">
        <f t="shared" si="85"/>
        <v>0</v>
      </c>
      <c r="Q1127" s="5" t="str">
        <f t="shared" si="86"/>
        <v>Not Funded</v>
      </c>
      <c r="R1127" s="7" t="e">
        <f t="shared" si="87"/>
        <v>#DIV/0!</v>
      </c>
      <c r="S1127" t="s">
        <v>8332</v>
      </c>
      <c r="T1127" t="s">
        <v>8334</v>
      </c>
      <c r="U1127" s="17">
        <f t="shared" si="88"/>
        <v>42272.415856481479</v>
      </c>
      <c r="V1127" s="17">
        <f t="shared" si="89"/>
        <v>42212.415856481479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tr">
        <f>VLOOKUP(G1128,'Country Codes'!C:D,2,FALSE)</f>
        <v>United States</v>
      </c>
      <c r="I1128" t="s">
        <v>8246</v>
      </c>
      <c r="J1128" s="15">
        <v>1468482694</v>
      </c>
      <c r="K1128" s="15">
        <v>1465890694</v>
      </c>
      <c r="L1128" t="b">
        <v>0</v>
      </c>
      <c r="M1128">
        <v>2</v>
      </c>
      <c r="N1128" t="b">
        <v>0</v>
      </c>
      <c r="O1128" t="s">
        <v>8283</v>
      </c>
      <c r="P1128" s="5">
        <f t="shared" si="85"/>
        <v>5.0000000000000001E-3</v>
      </c>
      <c r="Q1128" s="5" t="str">
        <f t="shared" si="86"/>
        <v>Not Funded</v>
      </c>
      <c r="R1128" s="7">
        <f t="shared" si="87"/>
        <v>5</v>
      </c>
      <c r="S1128" t="s">
        <v>8332</v>
      </c>
      <c r="T1128" t="s">
        <v>8334</v>
      </c>
      <c r="U1128" s="17">
        <f t="shared" si="88"/>
        <v>42565.11914351851</v>
      </c>
      <c r="V1128" s="17">
        <f t="shared" si="89"/>
        <v>42535.11914351851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tr">
        <f>VLOOKUP(G1129,'Country Codes'!C:D,2,FALSE)</f>
        <v>United States</v>
      </c>
      <c r="I1129" t="s">
        <v>8246</v>
      </c>
      <c r="J1129" s="15">
        <v>1416000600</v>
      </c>
      <c r="K1129" s="15">
        <v>1413318600</v>
      </c>
      <c r="L1129" t="b">
        <v>0</v>
      </c>
      <c r="M1129">
        <v>23</v>
      </c>
      <c r="N1129" t="b">
        <v>0</v>
      </c>
      <c r="O1129" t="s">
        <v>8283</v>
      </c>
      <c r="P1129" s="5">
        <f t="shared" si="85"/>
        <v>1.6714285714285713E-2</v>
      </c>
      <c r="Q1129" s="5" t="str">
        <f t="shared" si="86"/>
        <v>Not Funded</v>
      </c>
      <c r="R1129" s="7">
        <f t="shared" si="87"/>
        <v>25.434782608695652</v>
      </c>
      <c r="S1129" t="s">
        <v>8332</v>
      </c>
      <c r="T1129" t="s">
        <v>8334</v>
      </c>
      <c r="U1129" s="17">
        <f t="shared" si="88"/>
        <v>41957.687499999993</v>
      </c>
      <c r="V1129" s="17">
        <f t="shared" si="89"/>
        <v>41926.645833333328</v>
      </c>
    </row>
    <row r="1130" spans="1:22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tr">
        <f>VLOOKUP(G1130,'Country Codes'!C:D,2,FALSE)</f>
        <v>United Kingdom</v>
      </c>
      <c r="I1130" t="s">
        <v>8247</v>
      </c>
      <c r="J1130" s="15">
        <v>1407425717</v>
      </c>
      <c r="K1130" s="15">
        <v>1404833717</v>
      </c>
      <c r="L1130" t="b">
        <v>0</v>
      </c>
      <c r="M1130">
        <v>1</v>
      </c>
      <c r="N1130" t="b">
        <v>0</v>
      </c>
      <c r="O1130" t="s">
        <v>8283</v>
      </c>
      <c r="P1130" s="5">
        <f t="shared" si="85"/>
        <v>1E-3</v>
      </c>
      <c r="Q1130" s="5" t="str">
        <f t="shared" si="86"/>
        <v>Not Funded</v>
      </c>
      <c r="R1130" s="7">
        <f t="shared" si="87"/>
        <v>1</v>
      </c>
      <c r="S1130" t="s">
        <v>8332</v>
      </c>
      <c r="T1130" t="s">
        <v>8334</v>
      </c>
      <c r="U1130" s="17">
        <f t="shared" si="88"/>
        <v>41858.441168981481</v>
      </c>
      <c r="V1130" s="17">
        <f t="shared" si="89"/>
        <v>41828.441168981481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tr">
        <f>VLOOKUP(G1131,'Country Codes'!C:D,2,FALSE)</f>
        <v>United States</v>
      </c>
      <c r="I1131" t="s">
        <v>8246</v>
      </c>
      <c r="J1131" s="15">
        <v>1465107693</v>
      </c>
      <c r="K1131" s="15">
        <v>1462515693</v>
      </c>
      <c r="L1131" t="b">
        <v>0</v>
      </c>
      <c r="M1131">
        <v>2</v>
      </c>
      <c r="N1131" t="b">
        <v>0</v>
      </c>
      <c r="O1131" t="s">
        <v>8283</v>
      </c>
      <c r="P1131" s="5">
        <f t="shared" si="85"/>
        <v>1.0499999999999999E-3</v>
      </c>
      <c r="Q1131" s="5" t="str">
        <f t="shared" si="86"/>
        <v>Not Funded</v>
      </c>
      <c r="R1131" s="7">
        <f t="shared" si="87"/>
        <v>10.5</v>
      </c>
      <c r="S1131" t="s">
        <v>8332</v>
      </c>
      <c r="T1131" t="s">
        <v>8334</v>
      </c>
      <c r="U1131" s="17">
        <f t="shared" si="88"/>
        <v>42526.056631944441</v>
      </c>
      <c r="V1131" s="17">
        <f t="shared" si="89"/>
        <v>42496.056631944441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tr">
        <f>VLOOKUP(G1132,'Country Codes'!C:D,2,FALSE)</f>
        <v>United States</v>
      </c>
      <c r="I1132" t="s">
        <v>8246</v>
      </c>
      <c r="J1132" s="15">
        <v>1416963300</v>
      </c>
      <c r="K1132" s="15">
        <v>1411775700</v>
      </c>
      <c r="L1132" t="b">
        <v>0</v>
      </c>
      <c r="M1132">
        <v>3</v>
      </c>
      <c r="N1132" t="b">
        <v>0</v>
      </c>
      <c r="O1132" t="s">
        <v>8283</v>
      </c>
      <c r="P1132" s="5">
        <f t="shared" si="85"/>
        <v>2.2000000000000001E-3</v>
      </c>
      <c r="Q1132" s="5" t="str">
        <f t="shared" si="86"/>
        <v>Not Funded</v>
      </c>
      <c r="R1132" s="7">
        <f t="shared" si="87"/>
        <v>3.6666666666666665</v>
      </c>
      <c r="S1132" t="s">
        <v>8332</v>
      </c>
      <c r="T1132" t="s">
        <v>8334</v>
      </c>
      <c r="U1132" s="17">
        <f t="shared" si="88"/>
        <v>41968.829861111109</v>
      </c>
      <c r="V1132" s="17">
        <f t="shared" si="89"/>
        <v>41908.788194444445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tr">
        <f>VLOOKUP(G1133,'Country Codes'!C:D,2,FALSE)</f>
        <v>Australia</v>
      </c>
      <c r="I1133" t="s">
        <v>8248</v>
      </c>
      <c r="J1133" s="15">
        <v>1450993668</v>
      </c>
      <c r="K1133" s="15">
        <v>1448401668</v>
      </c>
      <c r="L1133" t="b">
        <v>0</v>
      </c>
      <c r="M1133">
        <v>0</v>
      </c>
      <c r="N1133" t="b">
        <v>0</v>
      </c>
      <c r="O1133" t="s">
        <v>8283</v>
      </c>
      <c r="P1133" s="5">
        <f t="shared" si="85"/>
        <v>0</v>
      </c>
      <c r="Q1133" s="5" t="str">
        <f t="shared" si="86"/>
        <v>Not Funded</v>
      </c>
      <c r="R1133" s="7" t="e">
        <f t="shared" si="87"/>
        <v>#DIV/0!</v>
      </c>
      <c r="S1133" t="s">
        <v>8332</v>
      </c>
      <c r="T1133" t="s">
        <v>8334</v>
      </c>
      <c r="U1133" s="17">
        <f t="shared" si="88"/>
        <v>42362.699861111112</v>
      </c>
      <c r="V1133" s="17">
        <f t="shared" si="89"/>
        <v>42332.699861111112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tr">
        <f>VLOOKUP(G1134,'Country Codes'!C:D,2,FALSE)</f>
        <v>Canada</v>
      </c>
      <c r="I1134" t="s">
        <v>8251</v>
      </c>
      <c r="J1134" s="15">
        <v>1483238771</v>
      </c>
      <c r="K1134" s="15">
        <v>1480646771</v>
      </c>
      <c r="L1134" t="b">
        <v>0</v>
      </c>
      <c r="M1134">
        <v>13</v>
      </c>
      <c r="N1134" t="b">
        <v>0</v>
      </c>
      <c r="O1134" t="s">
        <v>8283</v>
      </c>
      <c r="P1134" s="5">
        <f t="shared" si="85"/>
        <v>0.14380000000000001</v>
      </c>
      <c r="Q1134" s="5" t="str">
        <f t="shared" si="86"/>
        <v>Not Funded</v>
      </c>
      <c r="R1134" s="7">
        <f t="shared" si="87"/>
        <v>110.61538461538461</v>
      </c>
      <c r="S1134" t="s">
        <v>8332</v>
      </c>
      <c r="T1134" t="s">
        <v>8334</v>
      </c>
      <c r="U1134" s="17">
        <f t="shared" si="88"/>
        <v>42735.907071759262</v>
      </c>
      <c r="V1134" s="17">
        <f t="shared" si="89"/>
        <v>42705.907071759262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tr">
        <f>VLOOKUP(G1135,'Country Codes'!C:D,2,FALSE)</f>
        <v>United Kingdom</v>
      </c>
      <c r="I1135" t="s">
        <v>8247</v>
      </c>
      <c r="J1135" s="15">
        <v>1406799981</v>
      </c>
      <c r="K1135" s="15">
        <v>1404207981</v>
      </c>
      <c r="L1135" t="b">
        <v>0</v>
      </c>
      <c r="M1135">
        <v>1</v>
      </c>
      <c r="N1135" t="b">
        <v>0</v>
      </c>
      <c r="O1135" t="s">
        <v>8283</v>
      </c>
      <c r="P1135" s="5">
        <f t="shared" si="85"/>
        <v>6.6666666666666671E-3</v>
      </c>
      <c r="Q1135" s="5" t="str">
        <f t="shared" si="86"/>
        <v>Not Funded</v>
      </c>
      <c r="R1135" s="7">
        <f t="shared" si="87"/>
        <v>20</v>
      </c>
      <c r="S1135" t="s">
        <v>8332</v>
      </c>
      <c r="T1135" t="s">
        <v>8334</v>
      </c>
      <c r="U1135" s="17">
        <f t="shared" si="88"/>
        <v>41851.198854166665</v>
      </c>
      <c r="V1135" s="17">
        <f t="shared" si="89"/>
        <v>41821.198854166665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tr">
        <f>VLOOKUP(G1136,'Country Codes'!C:D,2,FALSE)</f>
        <v>Australia</v>
      </c>
      <c r="I1136" t="s">
        <v>8248</v>
      </c>
      <c r="J1136" s="15">
        <v>1417235580</v>
      </c>
      <c r="K1136" s="15">
        <v>1416034228</v>
      </c>
      <c r="L1136" t="b">
        <v>0</v>
      </c>
      <c r="M1136">
        <v>1</v>
      </c>
      <c r="N1136" t="b">
        <v>0</v>
      </c>
      <c r="O1136" t="s">
        <v>8283</v>
      </c>
      <c r="P1136" s="5">
        <f t="shared" si="85"/>
        <v>4.0000000000000003E-5</v>
      </c>
      <c r="Q1136" s="5" t="str">
        <f t="shared" si="86"/>
        <v>Not Funded</v>
      </c>
      <c r="R1136" s="7">
        <f t="shared" si="87"/>
        <v>1</v>
      </c>
      <c r="S1136" t="s">
        <v>8332</v>
      </c>
      <c r="T1136" t="s">
        <v>8334</v>
      </c>
      <c r="U1136" s="17">
        <f t="shared" si="88"/>
        <v>41971.981249999997</v>
      </c>
      <c r="V1136" s="17">
        <f t="shared" si="89"/>
        <v>41958.07671296296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tr">
        <f>VLOOKUP(G1137,'Country Codes'!C:D,2,FALSE)</f>
        <v>Germany</v>
      </c>
      <c r="I1137" t="s">
        <v>8249</v>
      </c>
      <c r="J1137" s="15">
        <v>1470527094</v>
      </c>
      <c r="K1137" s="15">
        <v>1467935094</v>
      </c>
      <c r="L1137" t="b">
        <v>0</v>
      </c>
      <c r="M1137">
        <v>1</v>
      </c>
      <c r="N1137" t="b">
        <v>0</v>
      </c>
      <c r="O1137" t="s">
        <v>8283</v>
      </c>
      <c r="P1137" s="5">
        <f t="shared" si="85"/>
        <v>0.05</v>
      </c>
      <c r="Q1137" s="5" t="str">
        <f t="shared" si="86"/>
        <v>Not Funded</v>
      </c>
      <c r="R1137" s="7">
        <f t="shared" si="87"/>
        <v>50</v>
      </c>
      <c r="S1137" t="s">
        <v>8332</v>
      </c>
      <c r="T1137" t="s">
        <v>8334</v>
      </c>
      <c r="U1137" s="17">
        <f t="shared" si="88"/>
        <v>42588.781180555547</v>
      </c>
      <c r="V1137" s="17">
        <f t="shared" si="89"/>
        <v>42558.781180555547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tr">
        <f>VLOOKUP(G1138,'Country Codes'!C:D,2,FALSE)</f>
        <v>France</v>
      </c>
      <c r="I1138" t="s">
        <v>8249</v>
      </c>
      <c r="J1138" s="15">
        <v>1450541229</v>
      </c>
      <c r="K1138" s="15">
        <v>1447949229</v>
      </c>
      <c r="L1138" t="b">
        <v>0</v>
      </c>
      <c r="M1138">
        <v>6</v>
      </c>
      <c r="N1138" t="b">
        <v>0</v>
      </c>
      <c r="O1138" t="s">
        <v>8283</v>
      </c>
      <c r="P1138" s="5">
        <f t="shared" si="85"/>
        <v>6.4439140811455853E-2</v>
      </c>
      <c r="Q1138" s="5" t="str">
        <f t="shared" si="86"/>
        <v>Not Funded</v>
      </c>
      <c r="R1138" s="7">
        <f t="shared" si="87"/>
        <v>45</v>
      </c>
      <c r="S1138" t="s">
        <v>8332</v>
      </c>
      <c r="T1138" t="s">
        <v>8334</v>
      </c>
      <c r="U1138" s="17">
        <f t="shared" si="88"/>
        <v>42357.463298611103</v>
      </c>
      <c r="V1138" s="17">
        <f t="shared" si="89"/>
        <v>42327.463298611103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tr">
        <f>VLOOKUP(G1139,'Country Codes'!C:D,2,FALSE)</f>
        <v>United States</v>
      </c>
      <c r="I1139" t="s">
        <v>8246</v>
      </c>
      <c r="J1139" s="15">
        <v>1461440421</v>
      </c>
      <c r="K1139" s="15">
        <v>1458848421</v>
      </c>
      <c r="L1139" t="b">
        <v>0</v>
      </c>
      <c r="M1139">
        <v>39</v>
      </c>
      <c r="N1139" t="b">
        <v>0</v>
      </c>
      <c r="O1139" t="s">
        <v>8283</v>
      </c>
      <c r="P1139" s="5">
        <f t="shared" si="85"/>
        <v>0.39500000000000002</v>
      </c>
      <c r="Q1139" s="5" t="str">
        <f t="shared" si="86"/>
        <v>Not Funded</v>
      </c>
      <c r="R1139" s="7">
        <f t="shared" si="87"/>
        <v>253.2051282051282</v>
      </c>
      <c r="S1139" t="s">
        <v>8332</v>
      </c>
      <c r="T1139" t="s">
        <v>8334</v>
      </c>
      <c r="U1139" s="17">
        <f t="shared" si="88"/>
        <v>42483.611354166664</v>
      </c>
      <c r="V1139" s="17">
        <f t="shared" si="89"/>
        <v>42453.611354166664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tr">
        <f>VLOOKUP(G1140,'Country Codes'!C:D,2,FALSE)</f>
        <v>United States</v>
      </c>
      <c r="I1140" t="s">
        <v>8246</v>
      </c>
      <c r="J1140" s="15">
        <v>1485035131</v>
      </c>
      <c r="K1140" s="15">
        <v>1483307131</v>
      </c>
      <c r="L1140" t="b">
        <v>0</v>
      </c>
      <c r="M1140">
        <v>4</v>
      </c>
      <c r="N1140" t="b">
        <v>0</v>
      </c>
      <c r="O1140" t="s">
        <v>8283</v>
      </c>
      <c r="P1140" s="5">
        <f t="shared" si="85"/>
        <v>3.5714285714285713E-3</v>
      </c>
      <c r="Q1140" s="5" t="str">
        <f t="shared" si="86"/>
        <v>Not Funded</v>
      </c>
      <c r="R1140" s="7">
        <f t="shared" si="87"/>
        <v>31.25</v>
      </c>
      <c r="S1140" t="s">
        <v>8332</v>
      </c>
      <c r="T1140" t="s">
        <v>8334</v>
      </c>
      <c r="U1140" s="17">
        <f t="shared" si="88"/>
        <v>42756.698275462964</v>
      </c>
      <c r="V1140" s="17">
        <f t="shared" si="89"/>
        <v>42736.698275462964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tr">
        <f>VLOOKUP(G1141,'Country Codes'!C:D,2,FALSE)</f>
        <v>United States</v>
      </c>
      <c r="I1141" t="s">
        <v>8246</v>
      </c>
      <c r="J1141" s="15">
        <v>1420100426</v>
      </c>
      <c r="K1141" s="15">
        <v>1417508426</v>
      </c>
      <c r="L1141" t="b">
        <v>0</v>
      </c>
      <c r="M1141">
        <v>1</v>
      </c>
      <c r="N1141" t="b">
        <v>0</v>
      </c>
      <c r="O1141" t="s">
        <v>8283</v>
      </c>
      <c r="P1141" s="5">
        <f t="shared" si="85"/>
        <v>6.2500000000000001E-4</v>
      </c>
      <c r="Q1141" s="5" t="str">
        <f t="shared" si="86"/>
        <v>Not Funded</v>
      </c>
      <c r="R1141" s="7">
        <f t="shared" si="87"/>
        <v>5</v>
      </c>
      <c r="S1141" t="s">
        <v>8332</v>
      </c>
      <c r="T1141" t="s">
        <v>8334</v>
      </c>
      <c r="U1141" s="17">
        <f t="shared" si="88"/>
        <v>42005.139189814807</v>
      </c>
      <c r="V1141" s="17">
        <f t="shared" si="89"/>
        <v>41975.139189814807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tr">
        <f>VLOOKUP(G1142,'Country Codes'!C:D,2,FALSE)</f>
        <v>United Kingdom</v>
      </c>
      <c r="I1142" t="s">
        <v>8247</v>
      </c>
      <c r="J1142" s="15">
        <v>1438859121</v>
      </c>
      <c r="K1142" s="15">
        <v>1436267121</v>
      </c>
      <c r="L1142" t="b">
        <v>0</v>
      </c>
      <c r="M1142">
        <v>0</v>
      </c>
      <c r="N1142" t="b">
        <v>0</v>
      </c>
      <c r="O1142" t="s">
        <v>8283</v>
      </c>
      <c r="P1142" s="5">
        <f t="shared" si="85"/>
        <v>0</v>
      </c>
      <c r="Q1142" s="5" t="str">
        <f t="shared" si="86"/>
        <v>Not Funded</v>
      </c>
      <c r="R1142" s="7" t="e">
        <f t="shared" si="87"/>
        <v>#DIV/0!</v>
      </c>
      <c r="S1142" t="s">
        <v>8332</v>
      </c>
      <c r="T1142" t="s">
        <v>8334</v>
      </c>
      <c r="U1142" s="17">
        <f t="shared" si="88"/>
        <v>42222.253715277773</v>
      </c>
      <c r="V1142" s="17">
        <f t="shared" si="89"/>
        <v>42192.253715277773</v>
      </c>
    </row>
    <row r="1143" spans="1:22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tr">
        <f>VLOOKUP(G1143,'Country Codes'!C:D,2,FALSE)</f>
        <v>Germany</v>
      </c>
      <c r="I1143" t="s">
        <v>8249</v>
      </c>
      <c r="J1143" s="15">
        <v>1436460450</v>
      </c>
      <c r="K1143" s="15">
        <v>1433868450</v>
      </c>
      <c r="L1143" t="b">
        <v>0</v>
      </c>
      <c r="M1143">
        <v>0</v>
      </c>
      <c r="N1143" t="b">
        <v>0</v>
      </c>
      <c r="O1143" t="s">
        <v>8283</v>
      </c>
      <c r="P1143" s="5">
        <f t="shared" si="85"/>
        <v>0</v>
      </c>
      <c r="Q1143" s="5" t="str">
        <f t="shared" si="86"/>
        <v>Not Funded</v>
      </c>
      <c r="R1143" s="7" t="e">
        <f t="shared" si="87"/>
        <v>#DIV/0!</v>
      </c>
      <c r="S1143" t="s">
        <v>8332</v>
      </c>
      <c r="T1143" t="s">
        <v>8334</v>
      </c>
      <c r="U1143" s="17">
        <f t="shared" si="88"/>
        <v>42194.491319444445</v>
      </c>
      <c r="V1143" s="17">
        <f t="shared" si="89"/>
        <v>42164.491319444445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tr">
        <f>VLOOKUP(G1144,'Country Codes'!C:D,2,FALSE)</f>
        <v>United States</v>
      </c>
      <c r="I1144" t="s">
        <v>8246</v>
      </c>
      <c r="J1144" s="15">
        <v>1424131727</v>
      </c>
      <c r="K1144" s="15">
        <v>1421539727</v>
      </c>
      <c r="L1144" t="b">
        <v>0</v>
      </c>
      <c r="M1144">
        <v>0</v>
      </c>
      <c r="N1144" t="b">
        <v>0</v>
      </c>
      <c r="O1144" t="s">
        <v>8283</v>
      </c>
      <c r="P1144" s="5">
        <f t="shared" si="85"/>
        <v>0</v>
      </c>
      <c r="Q1144" s="5" t="str">
        <f t="shared" si="86"/>
        <v>Not Funded</v>
      </c>
      <c r="R1144" s="7" t="e">
        <f t="shared" si="87"/>
        <v>#DIV/0!</v>
      </c>
      <c r="S1144" t="s">
        <v>8332</v>
      </c>
      <c r="T1144" t="s">
        <v>8334</v>
      </c>
      <c r="U1144" s="17">
        <f t="shared" si="88"/>
        <v>42051.797766203708</v>
      </c>
      <c r="V1144" s="17">
        <f t="shared" si="89"/>
        <v>42021.797766203708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tr">
        <f>VLOOKUP(G1145,'Country Codes'!C:D,2,FALSE)</f>
        <v>United States</v>
      </c>
      <c r="I1145" t="s">
        <v>8246</v>
      </c>
      <c r="J1145" s="15">
        <v>1450327126</v>
      </c>
      <c r="K1145" s="15">
        <v>1447735126</v>
      </c>
      <c r="L1145" t="b">
        <v>0</v>
      </c>
      <c r="M1145">
        <v>8</v>
      </c>
      <c r="N1145" t="b">
        <v>0</v>
      </c>
      <c r="O1145" t="s">
        <v>8283</v>
      </c>
      <c r="P1145" s="5">
        <f t="shared" si="85"/>
        <v>4.1333333333333335E-3</v>
      </c>
      <c r="Q1145" s="5" t="str">
        <f t="shared" si="86"/>
        <v>Not Funded</v>
      </c>
      <c r="R1145" s="7">
        <f t="shared" si="87"/>
        <v>23.25</v>
      </c>
      <c r="S1145" t="s">
        <v>8332</v>
      </c>
      <c r="T1145" t="s">
        <v>8334</v>
      </c>
      <c r="U1145" s="17">
        <f t="shared" si="88"/>
        <v>42354.985254629624</v>
      </c>
      <c r="V1145" s="17">
        <f t="shared" si="89"/>
        <v>42324.985254629624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tr">
        <f>VLOOKUP(G1146,'Country Codes'!C:D,2,FALSE)</f>
        <v>United States</v>
      </c>
      <c r="I1146" t="s">
        <v>8246</v>
      </c>
      <c r="J1146" s="15">
        <v>1430281320</v>
      </c>
      <c r="K1146" s="15">
        <v>1427689320</v>
      </c>
      <c r="L1146" t="b">
        <v>0</v>
      </c>
      <c r="M1146">
        <v>0</v>
      </c>
      <c r="N1146" t="b">
        <v>0</v>
      </c>
      <c r="O1146" t="s">
        <v>8284</v>
      </c>
      <c r="P1146" s="5">
        <f t="shared" si="85"/>
        <v>0</v>
      </c>
      <c r="Q1146" s="5" t="str">
        <f t="shared" si="86"/>
        <v>Not Funded</v>
      </c>
      <c r="R1146" s="7" t="e">
        <f t="shared" si="87"/>
        <v>#DIV/0!</v>
      </c>
      <c r="S1146" t="s">
        <v>8335</v>
      </c>
      <c r="T1146" t="s">
        <v>8336</v>
      </c>
      <c r="U1146" s="17">
        <f t="shared" si="88"/>
        <v>42122.973611111105</v>
      </c>
      <c r="V1146" s="17">
        <f t="shared" si="89"/>
        <v>42092.973611111105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tr">
        <f>VLOOKUP(G1147,'Country Codes'!C:D,2,FALSE)</f>
        <v>United States</v>
      </c>
      <c r="I1147" t="s">
        <v>8246</v>
      </c>
      <c r="J1147" s="15">
        <v>1412272592</v>
      </c>
      <c r="K1147" s="15">
        <v>1407088592</v>
      </c>
      <c r="L1147" t="b">
        <v>0</v>
      </c>
      <c r="M1147">
        <v>1</v>
      </c>
      <c r="N1147" t="b">
        <v>0</v>
      </c>
      <c r="O1147" t="s">
        <v>8284</v>
      </c>
      <c r="P1147" s="5">
        <f t="shared" si="85"/>
        <v>1.25E-3</v>
      </c>
      <c r="Q1147" s="5" t="str">
        <f t="shared" si="86"/>
        <v>Not Funded</v>
      </c>
      <c r="R1147" s="7">
        <f t="shared" si="87"/>
        <v>100</v>
      </c>
      <c r="S1147" t="s">
        <v>8335</v>
      </c>
      <c r="T1147" t="s">
        <v>8336</v>
      </c>
      <c r="U1147" s="17">
        <f t="shared" si="88"/>
        <v>41914.539259259262</v>
      </c>
      <c r="V1147" s="17">
        <f t="shared" si="89"/>
        <v>41854.539259259262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tr">
        <f>VLOOKUP(G1148,'Country Codes'!C:D,2,FALSE)</f>
        <v>United States</v>
      </c>
      <c r="I1148" t="s">
        <v>8246</v>
      </c>
      <c r="J1148" s="15">
        <v>1399071173</v>
      </c>
      <c r="K1148" s="15">
        <v>1395787973</v>
      </c>
      <c r="L1148" t="b">
        <v>0</v>
      </c>
      <c r="M1148">
        <v>12</v>
      </c>
      <c r="N1148" t="b">
        <v>0</v>
      </c>
      <c r="O1148" t="s">
        <v>8284</v>
      </c>
      <c r="P1148" s="5">
        <f t="shared" si="85"/>
        <v>8.8333333333333333E-2</v>
      </c>
      <c r="Q1148" s="5" t="str">
        <f t="shared" si="86"/>
        <v>Not Funded</v>
      </c>
      <c r="R1148" s="7">
        <f t="shared" si="87"/>
        <v>44.166666666666664</v>
      </c>
      <c r="S1148" t="s">
        <v>8335</v>
      </c>
      <c r="T1148" t="s">
        <v>8336</v>
      </c>
      <c r="U1148" s="17">
        <f t="shared" si="88"/>
        <v>41761.745057870365</v>
      </c>
      <c r="V1148" s="17">
        <f t="shared" si="89"/>
        <v>41723.745057870365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tr">
        <f>VLOOKUP(G1149,'Country Codes'!C:D,2,FALSE)</f>
        <v>Canada</v>
      </c>
      <c r="I1149" t="s">
        <v>8251</v>
      </c>
      <c r="J1149" s="15">
        <v>1413760783</v>
      </c>
      <c r="K1149" s="15">
        <v>1408576783</v>
      </c>
      <c r="L1149" t="b">
        <v>0</v>
      </c>
      <c r="M1149">
        <v>0</v>
      </c>
      <c r="N1149" t="b">
        <v>0</v>
      </c>
      <c r="O1149" t="s">
        <v>8284</v>
      </c>
      <c r="P1149" s="5">
        <f t="shared" si="85"/>
        <v>0</v>
      </c>
      <c r="Q1149" s="5" t="str">
        <f t="shared" si="86"/>
        <v>Not Funded</v>
      </c>
      <c r="R1149" s="7" t="e">
        <f t="shared" si="87"/>
        <v>#DIV/0!</v>
      </c>
      <c r="S1149" t="s">
        <v>8335</v>
      </c>
      <c r="T1149" t="s">
        <v>8336</v>
      </c>
      <c r="U1149" s="17">
        <f t="shared" si="88"/>
        <v>41931.763692129629</v>
      </c>
      <c r="V1149" s="17">
        <f t="shared" si="89"/>
        <v>41871.763692129629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tr">
        <f>VLOOKUP(G1150,'Country Codes'!C:D,2,FALSE)</f>
        <v>United States</v>
      </c>
      <c r="I1150" t="s">
        <v>8246</v>
      </c>
      <c r="J1150" s="15">
        <v>1480568781</v>
      </c>
      <c r="K1150" s="15">
        <v>1477973181</v>
      </c>
      <c r="L1150" t="b">
        <v>0</v>
      </c>
      <c r="M1150">
        <v>3</v>
      </c>
      <c r="N1150" t="b">
        <v>0</v>
      </c>
      <c r="O1150" t="s">
        <v>8284</v>
      </c>
      <c r="P1150" s="5">
        <f t="shared" si="85"/>
        <v>4.8666666666666667E-3</v>
      </c>
      <c r="Q1150" s="5" t="str">
        <f t="shared" si="86"/>
        <v>Not Funded</v>
      </c>
      <c r="R1150" s="7">
        <f t="shared" si="87"/>
        <v>24.333333333333332</v>
      </c>
      <c r="S1150" t="s">
        <v>8335</v>
      </c>
      <c r="T1150" t="s">
        <v>8336</v>
      </c>
      <c r="U1150" s="17">
        <f t="shared" si="88"/>
        <v>42705.00440972222</v>
      </c>
      <c r="V1150" s="17">
        <f t="shared" si="89"/>
        <v>42674.962743055548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tr">
        <f>VLOOKUP(G1151,'Country Codes'!C:D,2,FALSE)</f>
        <v>United States</v>
      </c>
      <c r="I1151" t="s">
        <v>8246</v>
      </c>
      <c r="J1151" s="15">
        <v>1466096566</v>
      </c>
      <c r="K1151" s="15">
        <v>1463504566</v>
      </c>
      <c r="L1151" t="b">
        <v>0</v>
      </c>
      <c r="M1151">
        <v>2</v>
      </c>
      <c r="N1151" t="b">
        <v>0</v>
      </c>
      <c r="O1151" t="s">
        <v>8284</v>
      </c>
      <c r="P1151" s="5">
        <f t="shared" si="85"/>
        <v>1.5E-3</v>
      </c>
      <c r="Q1151" s="5" t="str">
        <f t="shared" si="86"/>
        <v>Not Funded</v>
      </c>
      <c r="R1151" s="7">
        <f t="shared" si="87"/>
        <v>37.5</v>
      </c>
      <c r="S1151" t="s">
        <v>8335</v>
      </c>
      <c r="T1151" t="s">
        <v>8336</v>
      </c>
      <c r="U1151" s="17">
        <f t="shared" si="88"/>
        <v>42537.501921296294</v>
      </c>
      <c r="V1151" s="17">
        <f t="shared" si="89"/>
        <v>42507.501921296294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tr">
        <f>VLOOKUP(G1152,'Country Codes'!C:D,2,FALSE)</f>
        <v>United States</v>
      </c>
      <c r="I1152" t="s">
        <v>8246</v>
      </c>
      <c r="J1152" s="15">
        <v>1452293675</v>
      </c>
      <c r="K1152" s="15">
        <v>1447109675</v>
      </c>
      <c r="L1152" t="b">
        <v>0</v>
      </c>
      <c r="M1152">
        <v>6</v>
      </c>
      <c r="N1152" t="b">
        <v>0</v>
      </c>
      <c r="O1152" t="s">
        <v>8284</v>
      </c>
      <c r="P1152" s="5">
        <f t="shared" si="85"/>
        <v>0.1008</v>
      </c>
      <c r="Q1152" s="5" t="str">
        <f t="shared" si="86"/>
        <v>Not Funded</v>
      </c>
      <c r="R1152" s="7">
        <f t="shared" si="87"/>
        <v>42</v>
      </c>
      <c r="S1152" t="s">
        <v>8335</v>
      </c>
      <c r="T1152" t="s">
        <v>8336</v>
      </c>
      <c r="U1152" s="17">
        <f t="shared" si="88"/>
        <v>42377.74623842592</v>
      </c>
      <c r="V1152" s="17">
        <f t="shared" si="89"/>
        <v>42317.74623842592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tr">
        <f>VLOOKUP(G1153,'Country Codes'!C:D,2,FALSE)</f>
        <v>United States</v>
      </c>
      <c r="I1153" t="s">
        <v>8246</v>
      </c>
      <c r="J1153" s="15">
        <v>1441592863</v>
      </c>
      <c r="K1153" s="15">
        <v>1439000863</v>
      </c>
      <c r="L1153" t="b">
        <v>0</v>
      </c>
      <c r="M1153">
        <v>0</v>
      </c>
      <c r="N1153" t="b">
        <v>0</v>
      </c>
      <c r="O1153" t="s">
        <v>8284</v>
      </c>
      <c r="P1153" s="5">
        <f t="shared" si="85"/>
        <v>0</v>
      </c>
      <c r="Q1153" s="5" t="str">
        <f t="shared" si="86"/>
        <v>Not Funded</v>
      </c>
      <c r="R1153" s="7" t="e">
        <f t="shared" si="87"/>
        <v>#DIV/0!</v>
      </c>
      <c r="S1153" t="s">
        <v>8335</v>
      </c>
      <c r="T1153" t="s">
        <v>8336</v>
      </c>
      <c r="U1153" s="17">
        <f t="shared" si="88"/>
        <v>42253.894247685181</v>
      </c>
      <c r="V1153" s="17">
        <f t="shared" si="89"/>
        <v>42223.894247685181</v>
      </c>
    </row>
    <row r="1154" spans="1:22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tr">
        <f>VLOOKUP(G1154,'Country Codes'!C:D,2,FALSE)</f>
        <v>United States</v>
      </c>
      <c r="I1154" t="s">
        <v>8246</v>
      </c>
      <c r="J1154" s="15">
        <v>1431709312</v>
      </c>
      <c r="K1154" s="15">
        <v>1429117312</v>
      </c>
      <c r="L1154" t="b">
        <v>0</v>
      </c>
      <c r="M1154">
        <v>15</v>
      </c>
      <c r="N1154" t="b">
        <v>0</v>
      </c>
      <c r="O1154" t="s">
        <v>8284</v>
      </c>
      <c r="P1154" s="5">
        <f t="shared" si="85"/>
        <v>5.6937500000000002E-2</v>
      </c>
      <c r="Q1154" s="5" t="str">
        <f t="shared" si="86"/>
        <v>Not Funded</v>
      </c>
      <c r="R1154" s="7">
        <f t="shared" si="87"/>
        <v>60.733333333333334</v>
      </c>
      <c r="S1154" t="s">
        <v>8335</v>
      </c>
      <c r="T1154" t="s">
        <v>8336</v>
      </c>
      <c r="U1154" s="17">
        <f t="shared" si="88"/>
        <v>42139.501296296294</v>
      </c>
      <c r="V1154" s="17">
        <f t="shared" si="89"/>
        <v>42109.501296296294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tr">
        <f>VLOOKUP(G1155,'Country Codes'!C:D,2,FALSE)</f>
        <v>United States</v>
      </c>
      <c r="I1155" t="s">
        <v>8246</v>
      </c>
      <c r="J1155" s="15">
        <v>1434647305</v>
      </c>
      <c r="K1155" s="15">
        <v>1432055305</v>
      </c>
      <c r="L1155" t="b">
        <v>0</v>
      </c>
      <c r="M1155">
        <v>1</v>
      </c>
      <c r="N1155" t="b">
        <v>0</v>
      </c>
      <c r="O1155" t="s">
        <v>8284</v>
      </c>
      <c r="P1155" s="5">
        <f t="shared" ref="P1155:P1218" si="90">(E1155/D1155)</f>
        <v>6.2500000000000003E-3</v>
      </c>
      <c r="Q1155" s="5" t="str">
        <f t="shared" ref="Q1155:Q1218" si="91">IF(P1155&gt;=1,"Funded","Not Funded")</f>
        <v>Not Funded</v>
      </c>
      <c r="R1155" s="7">
        <f t="shared" ref="R1155:R1218" si="92">(E1155/M1155)</f>
        <v>50</v>
      </c>
      <c r="S1155" t="s">
        <v>8335</v>
      </c>
      <c r="T1155" t="s">
        <v>8336</v>
      </c>
      <c r="U1155" s="17">
        <f t="shared" ref="U1155:U1218" si="93">(((J1155/60)/60)/24)+DATE(1970,1,1)+(-5/24)</f>
        <v>42173.505844907406</v>
      </c>
      <c r="V1155" s="17">
        <f t="shared" ref="V1155:V1218" si="94">(((K1155/60)/60)/24)+DATE(1970,1,1)+(-5/24)</f>
        <v>42143.505844907406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tr">
        <f>VLOOKUP(G1156,'Country Codes'!C:D,2,FALSE)</f>
        <v>United States</v>
      </c>
      <c r="I1156" t="s">
        <v>8246</v>
      </c>
      <c r="J1156" s="15">
        <v>1441507006</v>
      </c>
      <c r="K1156" s="15">
        <v>1438915006</v>
      </c>
      <c r="L1156" t="b">
        <v>0</v>
      </c>
      <c r="M1156">
        <v>3</v>
      </c>
      <c r="N1156" t="b">
        <v>0</v>
      </c>
      <c r="O1156" t="s">
        <v>8284</v>
      </c>
      <c r="P1156" s="5">
        <f t="shared" si="90"/>
        <v>6.5000000000000002E-2</v>
      </c>
      <c r="Q1156" s="5" t="str">
        <f t="shared" si="91"/>
        <v>Not Funded</v>
      </c>
      <c r="R1156" s="7">
        <f t="shared" si="92"/>
        <v>108.33333333333333</v>
      </c>
      <c r="S1156" t="s">
        <v>8335</v>
      </c>
      <c r="T1156" t="s">
        <v>8336</v>
      </c>
      <c r="U1156" s="17">
        <f t="shared" si="93"/>
        <v>42252.900532407402</v>
      </c>
      <c r="V1156" s="17">
        <f t="shared" si="94"/>
        <v>42222.900532407402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tr">
        <f>VLOOKUP(G1157,'Country Codes'!C:D,2,FALSE)</f>
        <v>United States</v>
      </c>
      <c r="I1157" t="s">
        <v>8246</v>
      </c>
      <c r="J1157" s="15">
        <v>1408040408</v>
      </c>
      <c r="K1157" s="15">
        <v>1405448408</v>
      </c>
      <c r="L1157" t="b">
        <v>0</v>
      </c>
      <c r="M1157">
        <v>8</v>
      </c>
      <c r="N1157" t="b">
        <v>0</v>
      </c>
      <c r="O1157" t="s">
        <v>8284</v>
      </c>
      <c r="P1157" s="5">
        <f t="shared" si="90"/>
        <v>7.5199999999999998E-3</v>
      </c>
      <c r="Q1157" s="5" t="str">
        <f t="shared" si="91"/>
        <v>Not Funded</v>
      </c>
      <c r="R1157" s="7">
        <f t="shared" si="92"/>
        <v>23.5</v>
      </c>
      <c r="S1157" t="s">
        <v>8335</v>
      </c>
      <c r="T1157" t="s">
        <v>8336</v>
      </c>
      <c r="U1157" s="17">
        <f t="shared" si="93"/>
        <v>41865.555648148147</v>
      </c>
      <c r="V1157" s="17">
        <f t="shared" si="94"/>
        <v>41835.555648148147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tr">
        <f>VLOOKUP(G1158,'Country Codes'!C:D,2,FALSE)</f>
        <v>United States</v>
      </c>
      <c r="I1158" t="s">
        <v>8246</v>
      </c>
      <c r="J1158" s="15">
        <v>1424742162</v>
      </c>
      <c r="K1158" s="15">
        <v>1422150162</v>
      </c>
      <c r="L1158" t="b">
        <v>0</v>
      </c>
      <c r="M1158">
        <v>0</v>
      </c>
      <c r="N1158" t="b">
        <v>0</v>
      </c>
      <c r="O1158" t="s">
        <v>8284</v>
      </c>
      <c r="P1158" s="5">
        <f t="shared" si="90"/>
        <v>0</v>
      </c>
      <c r="Q1158" s="5" t="str">
        <f t="shared" si="91"/>
        <v>Not Funded</v>
      </c>
      <c r="R1158" s="7" t="e">
        <f t="shared" si="92"/>
        <v>#DIV/0!</v>
      </c>
      <c r="S1158" t="s">
        <v>8335</v>
      </c>
      <c r="T1158" t="s">
        <v>8336</v>
      </c>
      <c r="U1158" s="17">
        <f t="shared" si="93"/>
        <v>42058.862986111104</v>
      </c>
      <c r="V1158" s="17">
        <f t="shared" si="94"/>
        <v>42028.862986111104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tr">
        <f>VLOOKUP(G1159,'Country Codes'!C:D,2,FALSE)</f>
        <v>United States</v>
      </c>
      <c r="I1159" t="s">
        <v>8246</v>
      </c>
      <c r="J1159" s="15">
        <v>1417795480</v>
      </c>
      <c r="K1159" s="15">
        <v>1412607880</v>
      </c>
      <c r="L1159" t="b">
        <v>0</v>
      </c>
      <c r="M1159">
        <v>3</v>
      </c>
      <c r="N1159" t="b">
        <v>0</v>
      </c>
      <c r="O1159" t="s">
        <v>8284</v>
      </c>
      <c r="P1159" s="5">
        <f t="shared" si="90"/>
        <v>1.5100000000000001E-2</v>
      </c>
      <c r="Q1159" s="5" t="str">
        <f t="shared" si="91"/>
        <v>Not Funded</v>
      </c>
      <c r="R1159" s="7">
        <f t="shared" si="92"/>
        <v>50.333333333333336</v>
      </c>
      <c r="S1159" t="s">
        <v>8335</v>
      </c>
      <c r="T1159" t="s">
        <v>8336</v>
      </c>
      <c r="U1159" s="17">
        <f t="shared" si="93"/>
        <v>41978.461574074077</v>
      </c>
      <c r="V1159" s="17">
        <f t="shared" si="94"/>
        <v>41918.419907407406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tr">
        <f>VLOOKUP(G1160,'Country Codes'!C:D,2,FALSE)</f>
        <v>United States</v>
      </c>
      <c r="I1160" t="s">
        <v>8246</v>
      </c>
      <c r="J1160" s="15">
        <v>1418091128</v>
      </c>
      <c r="K1160" s="15">
        <v>1415499128</v>
      </c>
      <c r="L1160" t="b">
        <v>0</v>
      </c>
      <c r="M1160">
        <v>3</v>
      </c>
      <c r="N1160" t="b">
        <v>0</v>
      </c>
      <c r="O1160" t="s">
        <v>8284</v>
      </c>
      <c r="P1160" s="5">
        <f t="shared" si="90"/>
        <v>4.6666666666666671E-3</v>
      </c>
      <c r="Q1160" s="5" t="str">
        <f t="shared" si="91"/>
        <v>Not Funded</v>
      </c>
      <c r="R1160" s="7">
        <f t="shared" si="92"/>
        <v>11.666666666666666</v>
      </c>
      <c r="S1160" t="s">
        <v>8335</v>
      </c>
      <c r="T1160" t="s">
        <v>8336</v>
      </c>
      <c r="U1160" s="17">
        <f t="shared" si="93"/>
        <v>41981.883425925924</v>
      </c>
      <c r="V1160" s="17">
        <f t="shared" si="94"/>
        <v>41951.883425925924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tr">
        <f>VLOOKUP(G1161,'Country Codes'!C:D,2,FALSE)</f>
        <v>United States</v>
      </c>
      <c r="I1161" t="s">
        <v>8246</v>
      </c>
      <c r="J1161" s="15">
        <v>1435679100</v>
      </c>
      <c r="K1161" s="15">
        <v>1433006765</v>
      </c>
      <c r="L1161" t="b">
        <v>0</v>
      </c>
      <c r="M1161">
        <v>0</v>
      </c>
      <c r="N1161" t="b">
        <v>0</v>
      </c>
      <c r="O1161" t="s">
        <v>8284</v>
      </c>
      <c r="P1161" s="5">
        <f t="shared" si="90"/>
        <v>0</v>
      </c>
      <c r="Q1161" s="5" t="str">
        <f t="shared" si="91"/>
        <v>Not Funded</v>
      </c>
      <c r="R1161" s="7" t="e">
        <f t="shared" si="92"/>
        <v>#DIV/0!</v>
      </c>
      <c r="S1161" t="s">
        <v>8335</v>
      </c>
      <c r="T1161" t="s">
        <v>8336</v>
      </c>
      <c r="U1161" s="17">
        <f t="shared" si="93"/>
        <v>42185.447916666664</v>
      </c>
      <c r="V1161" s="17">
        <f t="shared" si="94"/>
        <v>42154.518113425926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tr">
        <f>VLOOKUP(G1162,'Country Codes'!C:D,2,FALSE)</f>
        <v>United States</v>
      </c>
      <c r="I1162" t="s">
        <v>8246</v>
      </c>
      <c r="J1162" s="15">
        <v>1427510586</v>
      </c>
      <c r="K1162" s="15">
        <v>1424922186</v>
      </c>
      <c r="L1162" t="b">
        <v>0</v>
      </c>
      <c r="M1162">
        <v>19</v>
      </c>
      <c r="N1162" t="b">
        <v>0</v>
      </c>
      <c r="O1162" t="s">
        <v>8284</v>
      </c>
      <c r="P1162" s="5">
        <f t="shared" si="90"/>
        <v>3.85E-2</v>
      </c>
      <c r="Q1162" s="5" t="str">
        <f t="shared" si="91"/>
        <v>Not Funded</v>
      </c>
      <c r="R1162" s="7">
        <f t="shared" si="92"/>
        <v>60.789473684210527</v>
      </c>
      <c r="S1162" t="s">
        <v>8335</v>
      </c>
      <c r="T1162" t="s">
        <v>8336</v>
      </c>
      <c r="U1162" s="17">
        <f t="shared" si="93"/>
        <v>42090.90493055556</v>
      </c>
      <c r="V1162" s="17">
        <f t="shared" si="94"/>
        <v>42060.946597222217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tr">
        <f>VLOOKUP(G1163,'Country Codes'!C:D,2,FALSE)</f>
        <v>United States</v>
      </c>
      <c r="I1163" t="s">
        <v>8246</v>
      </c>
      <c r="J1163" s="15">
        <v>1432047989</v>
      </c>
      <c r="K1163" s="15">
        <v>1430233589</v>
      </c>
      <c r="L1163" t="b">
        <v>0</v>
      </c>
      <c r="M1163">
        <v>0</v>
      </c>
      <c r="N1163" t="b">
        <v>0</v>
      </c>
      <c r="O1163" t="s">
        <v>8284</v>
      </c>
      <c r="P1163" s="5">
        <f t="shared" si="90"/>
        <v>0</v>
      </c>
      <c r="Q1163" s="5" t="str">
        <f t="shared" si="91"/>
        <v>Not Funded</v>
      </c>
      <c r="R1163" s="7" t="e">
        <f t="shared" si="92"/>
        <v>#DIV/0!</v>
      </c>
      <c r="S1163" t="s">
        <v>8335</v>
      </c>
      <c r="T1163" t="s">
        <v>8336</v>
      </c>
      <c r="U1163" s="17">
        <f t="shared" si="93"/>
        <v>42143.421168981477</v>
      </c>
      <c r="V1163" s="17">
        <f t="shared" si="94"/>
        <v>42122.421168981477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tr">
        <f>VLOOKUP(G1164,'Country Codes'!C:D,2,FALSE)</f>
        <v>United States</v>
      </c>
      <c r="I1164" t="s">
        <v>8246</v>
      </c>
      <c r="J1164" s="15">
        <v>1411662264</v>
      </c>
      <c r="K1164" s="15">
        <v>1408983864</v>
      </c>
      <c r="L1164" t="b">
        <v>0</v>
      </c>
      <c r="M1164">
        <v>2</v>
      </c>
      <c r="N1164" t="b">
        <v>0</v>
      </c>
      <c r="O1164" t="s">
        <v>8284</v>
      </c>
      <c r="P1164" s="5">
        <f t="shared" si="90"/>
        <v>5.8333333333333338E-4</v>
      </c>
      <c r="Q1164" s="5" t="str">
        <f t="shared" si="91"/>
        <v>Not Funded</v>
      </c>
      <c r="R1164" s="7">
        <f t="shared" si="92"/>
        <v>17.5</v>
      </c>
      <c r="S1164" t="s">
        <v>8335</v>
      </c>
      <c r="T1164" t="s">
        <v>8336</v>
      </c>
      <c r="U1164" s="17">
        <f t="shared" si="93"/>
        <v>41907.475277777776</v>
      </c>
      <c r="V1164" s="17">
        <f t="shared" si="94"/>
        <v>41876.475277777776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tr">
        <f>VLOOKUP(G1165,'Country Codes'!C:D,2,FALSE)</f>
        <v>United States</v>
      </c>
      <c r="I1165" t="s">
        <v>8246</v>
      </c>
      <c r="J1165" s="15">
        <v>1407604920</v>
      </c>
      <c r="K1165" s="15">
        <v>1405012920</v>
      </c>
      <c r="L1165" t="b">
        <v>0</v>
      </c>
      <c r="M1165">
        <v>0</v>
      </c>
      <c r="N1165" t="b">
        <v>0</v>
      </c>
      <c r="O1165" t="s">
        <v>8284</v>
      </c>
      <c r="P1165" s="5">
        <f t="shared" si="90"/>
        <v>0</v>
      </c>
      <c r="Q1165" s="5" t="str">
        <f t="shared" si="91"/>
        <v>Not Funded</v>
      </c>
      <c r="R1165" s="7" t="e">
        <f t="shared" si="92"/>
        <v>#DIV/0!</v>
      </c>
      <c r="S1165" t="s">
        <v>8335</v>
      </c>
      <c r="T1165" t="s">
        <v>8336</v>
      </c>
      <c r="U1165" s="17">
        <f t="shared" si="93"/>
        <v>41860.515277777777</v>
      </c>
      <c r="V1165" s="17">
        <f t="shared" si="94"/>
        <v>41830.515277777777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tr">
        <f>VLOOKUP(G1166,'Country Codes'!C:D,2,FALSE)</f>
        <v>United States</v>
      </c>
      <c r="I1166" t="s">
        <v>8246</v>
      </c>
      <c r="J1166" s="15">
        <v>1466270582</v>
      </c>
      <c r="K1166" s="15">
        <v>1463678582</v>
      </c>
      <c r="L1166" t="b">
        <v>0</v>
      </c>
      <c r="M1166">
        <v>0</v>
      </c>
      <c r="N1166" t="b">
        <v>0</v>
      </c>
      <c r="O1166" t="s">
        <v>8284</v>
      </c>
      <c r="P1166" s="5">
        <f t="shared" si="90"/>
        <v>0</v>
      </c>
      <c r="Q1166" s="5" t="str">
        <f t="shared" si="91"/>
        <v>Not Funded</v>
      </c>
      <c r="R1166" s="7" t="e">
        <f t="shared" si="92"/>
        <v>#DIV/0!</v>
      </c>
      <c r="S1166" t="s">
        <v>8335</v>
      </c>
      <c r="T1166" t="s">
        <v>8336</v>
      </c>
      <c r="U1166" s="17">
        <f t="shared" si="93"/>
        <v>42539.51599537037</v>
      </c>
      <c r="V1166" s="17">
        <f t="shared" si="94"/>
        <v>42509.51599537037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tr">
        <f>VLOOKUP(G1167,'Country Codes'!C:D,2,FALSE)</f>
        <v>United States</v>
      </c>
      <c r="I1167" t="s">
        <v>8246</v>
      </c>
      <c r="J1167" s="15">
        <v>1404623330</v>
      </c>
      <c r="K1167" s="15">
        <v>1401685730</v>
      </c>
      <c r="L1167" t="b">
        <v>0</v>
      </c>
      <c r="M1167">
        <v>25</v>
      </c>
      <c r="N1167" t="b">
        <v>0</v>
      </c>
      <c r="O1167" t="s">
        <v>8284</v>
      </c>
      <c r="P1167" s="5">
        <f t="shared" si="90"/>
        <v>0.20705000000000001</v>
      </c>
      <c r="Q1167" s="5" t="str">
        <f t="shared" si="91"/>
        <v>Not Funded</v>
      </c>
      <c r="R1167" s="7">
        <f t="shared" si="92"/>
        <v>82.82</v>
      </c>
      <c r="S1167" t="s">
        <v>8335</v>
      </c>
      <c r="T1167" t="s">
        <v>8336</v>
      </c>
      <c r="U1167" s="17">
        <f t="shared" si="93"/>
        <v>41826.006134259253</v>
      </c>
      <c r="V1167" s="17">
        <f t="shared" si="94"/>
        <v>41792.006134259253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tr">
        <f>VLOOKUP(G1168,'Country Codes'!C:D,2,FALSE)</f>
        <v>United States</v>
      </c>
      <c r="I1168" t="s">
        <v>8246</v>
      </c>
      <c r="J1168" s="15">
        <v>1435291200</v>
      </c>
      <c r="K1168" s="15">
        <v>1432640342</v>
      </c>
      <c r="L1168" t="b">
        <v>0</v>
      </c>
      <c r="M1168">
        <v>8</v>
      </c>
      <c r="N1168" t="b">
        <v>0</v>
      </c>
      <c r="O1168" t="s">
        <v>8284</v>
      </c>
      <c r="P1168" s="5">
        <f t="shared" si="90"/>
        <v>0.19139999999999999</v>
      </c>
      <c r="Q1168" s="5" t="str">
        <f t="shared" si="91"/>
        <v>Not Funded</v>
      </c>
      <c r="R1168" s="7">
        <f t="shared" si="92"/>
        <v>358.875</v>
      </c>
      <c r="S1168" t="s">
        <v>8335</v>
      </c>
      <c r="T1168" t="s">
        <v>8336</v>
      </c>
      <c r="U1168" s="17">
        <f t="shared" si="93"/>
        <v>42180.958333333336</v>
      </c>
      <c r="V1168" s="17">
        <f t="shared" si="94"/>
        <v>42150.277106481481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tr">
        <f>VLOOKUP(G1169,'Country Codes'!C:D,2,FALSE)</f>
        <v>United States</v>
      </c>
      <c r="I1169" t="s">
        <v>8246</v>
      </c>
      <c r="J1169" s="15">
        <v>1410543495</v>
      </c>
      <c r="K1169" s="15">
        <v>1407865095</v>
      </c>
      <c r="L1169" t="b">
        <v>0</v>
      </c>
      <c r="M1169">
        <v>16</v>
      </c>
      <c r="N1169" t="b">
        <v>0</v>
      </c>
      <c r="O1169" t="s">
        <v>8284</v>
      </c>
      <c r="P1169" s="5">
        <f t="shared" si="90"/>
        <v>1.6316666666666667E-2</v>
      </c>
      <c r="Q1169" s="5" t="str">
        <f t="shared" si="91"/>
        <v>Not Funded</v>
      </c>
      <c r="R1169" s="7">
        <f t="shared" si="92"/>
        <v>61.1875</v>
      </c>
      <c r="S1169" t="s">
        <v>8335</v>
      </c>
      <c r="T1169" t="s">
        <v>8336</v>
      </c>
      <c r="U1169" s="17">
        <f t="shared" si="93"/>
        <v>41894.526562499996</v>
      </c>
      <c r="V1169" s="17">
        <f t="shared" si="94"/>
        <v>41863.526562499996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tr">
        <f>VLOOKUP(G1170,'Country Codes'!C:D,2,FALSE)</f>
        <v>United States</v>
      </c>
      <c r="I1170" t="s">
        <v>8246</v>
      </c>
      <c r="J1170" s="15">
        <v>1474507065</v>
      </c>
      <c r="K1170" s="15">
        <v>1471915065</v>
      </c>
      <c r="L1170" t="b">
        <v>0</v>
      </c>
      <c r="M1170">
        <v>3</v>
      </c>
      <c r="N1170" t="b">
        <v>0</v>
      </c>
      <c r="O1170" t="s">
        <v>8284</v>
      </c>
      <c r="P1170" s="5">
        <f t="shared" si="90"/>
        <v>5.6666666666666664E-2</v>
      </c>
      <c r="Q1170" s="5" t="str">
        <f t="shared" si="91"/>
        <v>Not Funded</v>
      </c>
      <c r="R1170" s="7">
        <f t="shared" si="92"/>
        <v>340</v>
      </c>
      <c r="S1170" t="s">
        <v>8335</v>
      </c>
      <c r="T1170" t="s">
        <v>8336</v>
      </c>
      <c r="U1170" s="17">
        <f t="shared" si="93"/>
        <v>42634.845659722218</v>
      </c>
      <c r="V1170" s="17">
        <f t="shared" si="94"/>
        <v>42604.845659722218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tr">
        <f>VLOOKUP(G1171,'Country Codes'!C:D,2,FALSE)</f>
        <v>United States</v>
      </c>
      <c r="I1171" t="s">
        <v>8246</v>
      </c>
      <c r="J1171" s="15">
        <v>1424593763</v>
      </c>
      <c r="K1171" s="15">
        <v>1422001763</v>
      </c>
      <c r="L1171" t="b">
        <v>0</v>
      </c>
      <c r="M1171">
        <v>3</v>
      </c>
      <c r="N1171" t="b">
        <v>0</v>
      </c>
      <c r="O1171" t="s">
        <v>8284</v>
      </c>
      <c r="P1171" s="5">
        <f t="shared" si="90"/>
        <v>1.6999999999999999E-3</v>
      </c>
      <c r="Q1171" s="5" t="str">
        <f t="shared" si="91"/>
        <v>Not Funded</v>
      </c>
      <c r="R1171" s="7">
        <f t="shared" si="92"/>
        <v>5.666666666666667</v>
      </c>
      <c r="S1171" t="s">
        <v>8335</v>
      </c>
      <c r="T1171" t="s">
        <v>8336</v>
      </c>
      <c r="U1171" s="17">
        <f t="shared" si="93"/>
        <v>42057.145405092589</v>
      </c>
      <c r="V1171" s="17">
        <f t="shared" si="94"/>
        <v>42027.145405092589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tr">
        <f>VLOOKUP(G1172,'Country Codes'!C:D,2,FALSE)</f>
        <v>United Kingdom</v>
      </c>
      <c r="I1172" t="s">
        <v>8247</v>
      </c>
      <c r="J1172" s="15">
        <v>1433021171</v>
      </c>
      <c r="K1172" s="15">
        <v>1430429171</v>
      </c>
      <c r="L1172" t="b">
        <v>0</v>
      </c>
      <c r="M1172">
        <v>2</v>
      </c>
      <c r="N1172" t="b">
        <v>0</v>
      </c>
      <c r="O1172" t="s">
        <v>8284</v>
      </c>
      <c r="P1172" s="5">
        <f t="shared" si="90"/>
        <v>4.0000000000000001E-3</v>
      </c>
      <c r="Q1172" s="5" t="str">
        <f t="shared" si="91"/>
        <v>Not Funded</v>
      </c>
      <c r="R1172" s="7">
        <f t="shared" si="92"/>
        <v>50</v>
      </c>
      <c r="S1172" t="s">
        <v>8335</v>
      </c>
      <c r="T1172" t="s">
        <v>8336</v>
      </c>
      <c r="U1172" s="17">
        <f t="shared" si="93"/>
        <v>42154.684849537036</v>
      </c>
      <c r="V1172" s="17">
        <f t="shared" si="94"/>
        <v>42124.684849537036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tr">
        <f>VLOOKUP(G1173,'Country Codes'!C:D,2,FALSE)</f>
        <v>United States</v>
      </c>
      <c r="I1173" t="s">
        <v>8246</v>
      </c>
      <c r="J1173" s="15">
        <v>1415909927</v>
      </c>
      <c r="K1173" s="15">
        <v>1414351127</v>
      </c>
      <c r="L1173" t="b">
        <v>0</v>
      </c>
      <c r="M1173">
        <v>1</v>
      </c>
      <c r="N1173" t="b">
        <v>0</v>
      </c>
      <c r="O1173" t="s">
        <v>8284</v>
      </c>
      <c r="P1173" s="5">
        <f t="shared" si="90"/>
        <v>1E-3</v>
      </c>
      <c r="Q1173" s="5" t="str">
        <f t="shared" si="91"/>
        <v>Not Funded</v>
      </c>
      <c r="R1173" s="7">
        <f t="shared" si="92"/>
        <v>25</v>
      </c>
      <c r="S1173" t="s">
        <v>8335</v>
      </c>
      <c r="T1173" t="s">
        <v>8336</v>
      </c>
      <c r="U1173" s="17">
        <f t="shared" si="93"/>
        <v>41956.638043981475</v>
      </c>
      <c r="V1173" s="17">
        <f t="shared" si="94"/>
        <v>41938.596377314811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tr">
        <f>VLOOKUP(G1174,'Country Codes'!C:D,2,FALSE)</f>
        <v>United States</v>
      </c>
      <c r="I1174" t="s">
        <v>8246</v>
      </c>
      <c r="J1174" s="15">
        <v>1408551752</v>
      </c>
      <c r="K1174" s="15">
        <v>1405959752</v>
      </c>
      <c r="L1174" t="b">
        <v>0</v>
      </c>
      <c r="M1174">
        <v>0</v>
      </c>
      <c r="N1174" t="b">
        <v>0</v>
      </c>
      <c r="O1174" t="s">
        <v>8284</v>
      </c>
      <c r="P1174" s="5">
        <f t="shared" si="90"/>
        <v>0</v>
      </c>
      <c r="Q1174" s="5" t="str">
        <f t="shared" si="91"/>
        <v>Not Funded</v>
      </c>
      <c r="R1174" s="7" t="e">
        <f t="shared" si="92"/>
        <v>#DIV/0!</v>
      </c>
      <c r="S1174" t="s">
        <v>8335</v>
      </c>
      <c r="T1174" t="s">
        <v>8336</v>
      </c>
      <c r="U1174" s="17">
        <f t="shared" si="93"/>
        <v>41871.473981481482</v>
      </c>
      <c r="V1174" s="17">
        <f t="shared" si="94"/>
        <v>41841.473981481482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tr">
        <f>VLOOKUP(G1175,'Country Codes'!C:D,2,FALSE)</f>
        <v>United States</v>
      </c>
      <c r="I1175" t="s">
        <v>8246</v>
      </c>
      <c r="J1175" s="15">
        <v>1438576057</v>
      </c>
      <c r="K1175" s="15">
        <v>1435552057</v>
      </c>
      <c r="L1175" t="b">
        <v>0</v>
      </c>
      <c r="M1175">
        <v>1</v>
      </c>
      <c r="N1175" t="b">
        <v>0</v>
      </c>
      <c r="O1175" t="s">
        <v>8284</v>
      </c>
      <c r="P1175" s="5">
        <f t="shared" si="90"/>
        <v>2.4000000000000001E-4</v>
      </c>
      <c r="Q1175" s="5" t="str">
        <f t="shared" si="91"/>
        <v>Not Funded</v>
      </c>
      <c r="R1175" s="7">
        <f t="shared" si="92"/>
        <v>30</v>
      </c>
      <c r="S1175" t="s">
        <v>8335</v>
      </c>
      <c r="T1175" t="s">
        <v>8336</v>
      </c>
      <c r="U1175" s="17">
        <f t="shared" si="93"/>
        <v>42218.97751157407</v>
      </c>
      <c r="V1175" s="17">
        <f t="shared" si="94"/>
        <v>42183.97751157407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tr">
        <f>VLOOKUP(G1176,'Country Codes'!C:D,2,FALSE)</f>
        <v>United States</v>
      </c>
      <c r="I1176" t="s">
        <v>8246</v>
      </c>
      <c r="J1176" s="15">
        <v>1462738327</v>
      </c>
      <c r="K1176" s="15">
        <v>1460146327</v>
      </c>
      <c r="L1176" t="b">
        <v>0</v>
      </c>
      <c r="M1176">
        <v>19</v>
      </c>
      <c r="N1176" t="b">
        <v>0</v>
      </c>
      <c r="O1176" t="s">
        <v>8284</v>
      </c>
      <c r="P1176" s="5">
        <f t="shared" si="90"/>
        <v>5.906666666666667E-2</v>
      </c>
      <c r="Q1176" s="5" t="str">
        <f t="shared" si="91"/>
        <v>Not Funded</v>
      </c>
      <c r="R1176" s="7">
        <f t="shared" si="92"/>
        <v>46.631578947368418</v>
      </c>
      <c r="S1176" t="s">
        <v>8335</v>
      </c>
      <c r="T1176" t="s">
        <v>8336</v>
      </c>
      <c r="U1176" s="17">
        <f t="shared" si="93"/>
        <v>42498.633414351854</v>
      </c>
      <c r="V1176" s="17">
        <f t="shared" si="94"/>
        <v>42468.633414351854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tr">
        <f>VLOOKUP(G1177,'Country Codes'!C:D,2,FALSE)</f>
        <v>United States</v>
      </c>
      <c r="I1177" t="s">
        <v>8246</v>
      </c>
      <c r="J1177" s="15">
        <v>1436981339</v>
      </c>
      <c r="K1177" s="15">
        <v>1434389339</v>
      </c>
      <c r="L1177" t="b">
        <v>0</v>
      </c>
      <c r="M1177">
        <v>9</v>
      </c>
      <c r="N1177" t="b">
        <v>0</v>
      </c>
      <c r="O1177" t="s">
        <v>8284</v>
      </c>
      <c r="P1177" s="5">
        <f t="shared" si="90"/>
        <v>2.9250000000000002E-2</v>
      </c>
      <c r="Q1177" s="5" t="str">
        <f t="shared" si="91"/>
        <v>Not Funded</v>
      </c>
      <c r="R1177" s="7">
        <f t="shared" si="92"/>
        <v>65</v>
      </c>
      <c r="S1177" t="s">
        <v>8335</v>
      </c>
      <c r="T1177" t="s">
        <v>8336</v>
      </c>
      <c r="U1177" s="17">
        <f t="shared" si="93"/>
        <v>42200.520127314812</v>
      </c>
      <c r="V1177" s="17">
        <f t="shared" si="94"/>
        <v>42170.520127314812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tr">
        <f>VLOOKUP(G1178,'Country Codes'!C:D,2,FALSE)</f>
        <v>Australia</v>
      </c>
      <c r="I1178" t="s">
        <v>8248</v>
      </c>
      <c r="J1178" s="15">
        <v>1488805200</v>
      </c>
      <c r="K1178" s="15">
        <v>1484094498</v>
      </c>
      <c r="L1178" t="b">
        <v>0</v>
      </c>
      <c r="M1178">
        <v>1</v>
      </c>
      <c r="N1178" t="b">
        <v>0</v>
      </c>
      <c r="O1178" t="s">
        <v>8284</v>
      </c>
      <c r="P1178" s="5">
        <f t="shared" si="90"/>
        <v>5.7142857142857142E-5</v>
      </c>
      <c r="Q1178" s="5" t="str">
        <f t="shared" si="91"/>
        <v>Not Funded</v>
      </c>
      <c r="R1178" s="7">
        <f t="shared" si="92"/>
        <v>10</v>
      </c>
      <c r="S1178" t="s">
        <v>8335</v>
      </c>
      <c r="T1178" t="s">
        <v>8336</v>
      </c>
      <c r="U1178" s="17">
        <f t="shared" si="93"/>
        <v>42800.333333333336</v>
      </c>
      <c r="V1178" s="17">
        <f t="shared" si="94"/>
        <v>42745.811319444438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tr">
        <f>VLOOKUP(G1179,'Country Codes'!C:D,2,FALSE)</f>
        <v>United Kingdom</v>
      </c>
      <c r="I1179" t="s">
        <v>8247</v>
      </c>
      <c r="J1179" s="15">
        <v>1413388296</v>
      </c>
      <c r="K1179" s="15">
        <v>1410796296</v>
      </c>
      <c r="L1179" t="b">
        <v>0</v>
      </c>
      <c r="M1179">
        <v>0</v>
      </c>
      <c r="N1179" t="b">
        <v>0</v>
      </c>
      <c r="O1179" t="s">
        <v>8284</v>
      </c>
      <c r="P1179" s="5">
        <f t="shared" si="90"/>
        <v>0</v>
      </c>
      <c r="Q1179" s="5" t="str">
        <f t="shared" si="91"/>
        <v>Not Funded</v>
      </c>
      <c r="R1179" s="7" t="e">
        <f t="shared" si="92"/>
        <v>#DIV/0!</v>
      </c>
      <c r="S1179" t="s">
        <v>8335</v>
      </c>
      <c r="T1179" t="s">
        <v>8336</v>
      </c>
      <c r="U1179" s="17">
        <f t="shared" si="93"/>
        <v>41927.452499999999</v>
      </c>
      <c r="V1179" s="17">
        <f t="shared" si="94"/>
        <v>41897.452499999999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tr">
        <f>VLOOKUP(G1180,'Country Codes'!C:D,2,FALSE)</f>
        <v>United States</v>
      </c>
      <c r="I1180" t="s">
        <v>8246</v>
      </c>
      <c r="J1180" s="15">
        <v>1408225452</v>
      </c>
      <c r="K1180" s="15">
        <v>1405633452</v>
      </c>
      <c r="L1180" t="b">
        <v>0</v>
      </c>
      <c r="M1180">
        <v>1</v>
      </c>
      <c r="N1180" t="b">
        <v>0</v>
      </c>
      <c r="O1180" t="s">
        <v>8284</v>
      </c>
      <c r="P1180" s="5">
        <f t="shared" si="90"/>
        <v>6.666666666666667E-5</v>
      </c>
      <c r="Q1180" s="5" t="str">
        <f t="shared" si="91"/>
        <v>Not Funded</v>
      </c>
      <c r="R1180" s="7">
        <f t="shared" si="92"/>
        <v>5</v>
      </c>
      <c r="S1180" t="s">
        <v>8335</v>
      </c>
      <c r="T1180" t="s">
        <v>8336</v>
      </c>
      <c r="U1180" s="17">
        <f t="shared" si="93"/>
        <v>41867.69736111111</v>
      </c>
      <c r="V1180" s="17">
        <f t="shared" si="94"/>
        <v>41837.69736111111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tr">
        <f>VLOOKUP(G1181,'Country Codes'!C:D,2,FALSE)</f>
        <v>Canada</v>
      </c>
      <c r="I1181" t="s">
        <v>8251</v>
      </c>
      <c r="J1181" s="15">
        <v>1446052627</v>
      </c>
      <c r="K1181" s="15">
        <v>1443460627</v>
      </c>
      <c r="L1181" t="b">
        <v>0</v>
      </c>
      <c r="M1181">
        <v>5</v>
      </c>
      <c r="N1181" t="b">
        <v>0</v>
      </c>
      <c r="O1181" t="s">
        <v>8284</v>
      </c>
      <c r="P1181" s="5">
        <f t="shared" si="90"/>
        <v>5.3333333333333337E-2</v>
      </c>
      <c r="Q1181" s="5" t="str">
        <f t="shared" si="91"/>
        <v>Not Funded</v>
      </c>
      <c r="R1181" s="7">
        <f t="shared" si="92"/>
        <v>640</v>
      </c>
      <c r="S1181" t="s">
        <v>8335</v>
      </c>
      <c r="T1181" t="s">
        <v>8336</v>
      </c>
      <c r="U1181" s="17">
        <f t="shared" si="93"/>
        <v>42305.511886574073</v>
      </c>
      <c r="V1181" s="17">
        <f t="shared" si="94"/>
        <v>42275.511886574073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tr">
        <f>VLOOKUP(G1182,'Country Codes'!C:D,2,FALSE)</f>
        <v>United States</v>
      </c>
      <c r="I1182" t="s">
        <v>8246</v>
      </c>
      <c r="J1182" s="15">
        <v>1403983314</v>
      </c>
      <c r="K1182" s="15">
        <v>1400786514</v>
      </c>
      <c r="L1182" t="b">
        <v>0</v>
      </c>
      <c r="M1182">
        <v>85</v>
      </c>
      <c r="N1182" t="b">
        <v>0</v>
      </c>
      <c r="O1182" t="s">
        <v>8284</v>
      </c>
      <c r="P1182" s="5">
        <f t="shared" si="90"/>
        <v>0.11749999999999999</v>
      </c>
      <c r="Q1182" s="5" t="str">
        <f t="shared" si="91"/>
        <v>Not Funded</v>
      </c>
      <c r="R1182" s="7">
        <f t="shared" si="92"/>
        <v>69.117647058823536</v>
      </c>
      <c r="S1182" t="s">
        <v>8335</v>
      </c>
      <c r="T1182" t="s">
        <v>8336</v>
      </c>
      <c r="U1182" s="17">
        <f t="shared" si="93"/>
        <v>41818.598541666666</v>
      </c>
      <c r="V1182" s="17">
        <f t="shared" si="94"/>
        <v>41781.598541666666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tr">
        <f>VLOOKUP(G1183,'Country Codes'!C:D,2,FALSE)</f>
        <v>United States</v>
      </c>
      <c r="I1183" t="s">
        <v>8246</v>
      </c>
      <c r="J1183" s="15">
        <v>1425197321</v>
      </c>
      <c r="K1183" s="15">
        <v>1422605321</v>
      </c>
      <c r="L1183" t="b">
        <v>0</v>
      </c>
      <c r="M1183">
        <v>3</v>
      </c>
      <c r="N1183" t="b">
        <v>0</v>
      </c>
      <c r="O1183" t="s">
        <v>8284</v>
      </c>
      <c r="P1183" s="5">
        <f t="shared" si="90"/>
        <v>8.0000000000000007E-5</v>
      </c>
      <c r="Q1183" s="5" t="str">
        <f t="shared" si="91"/>
        <v>Not Funded</v>
      </c>
      <c r="R1183" s="7">
        <f t="shared" si="92"/>
        <v>1.3333333333333333</v>
      </c>
      <c r="S1183" t="s">
        <v>8335</v>
      </c>
      <c r="T1183" t="s">
        <v>8336</v>
      </c>
      <c r="U1183" s="17">
        <f t="shared" si="93"/>
        <v>42064.131030092591</v>
      </c>
      <c r="V1183" s="17">
        <f t="shared" si="94"/>
        <v>42034.131030092591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tr">
        <f>VLOOKUP(G1184,'Country Codes'!C:D,2,FALSE)</f>
        <v>United States</v>
      </c>
      <c r="I1184" t="s">
        <v>8246</v>
      </c>
      <c r="J1184" s="15">
        <v>1484239320</v>
      </c>
      <c r="K1184" s="15">
        <v>1482609088</v>
      </c>
      <c r="L1184" t="b">
        <v>0</v>
      </c>
      <c r="M1184">
        <v>4</v>
      </c>
      <c r="N1184" t="b">
        <v>0</v>
      </c>
      <c r="O1184" t="s">
        <v>8284</v>
      </c>
      <c r="P1184" s="5">
        <f t="shared" si="90"/>
        <v>4.2000000000000003E-2</v>
      </c>
      <c r="Q1184" s="5" t="str">
        <f t="shared" si="91"/>
        <v>Not Funded</v>
      </c>
      <c r="R1184" s="7">
        <f t="shared" si="92"/>
        <v>10.5</v>
      </c>
      <c r="S1184" t="s">
        <v>8335</v>
      </c>
      <c r="T1184" t="s">
        <v>8336</v>
      </c>
      <c r="U1184" s="17">
        <f t="shared" si="93"/>
        <v>42747.487499999996</v>
      </c>
      <c r="V1184" s="17">
        <f t="shared" si="94"/>
        <v>42728.619074074071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tr">
        <f>VLOOKUP(G1185,'Country Codes'!C:D,2,FALSE)</f>
        <v>United States</v>
      </c>
      <c r="I1185" t="s">
        <v>8246</v>
      </c>
      <c r="J1185" s="15">
        <v>1478059140</v>
      </c>
      <c r="K1185" s="15">
        <v>1476391223</v>
      </c>
      <c r="L1185" t="b">
        <v>0</v>
      </c>
      <c r="M1185">
        <v>3</v>
      </c>
      <c r="N1185" t="b">
        <v>0</v>
      </c>
      <c r="O1185" t="s">
        <v>8284</v>
      </c>
      <c r="P1185" s="5">
        <f t="shared" si="90"/>
        <v>0.04</v>
      </c>
      <c r="Q1185" s="5" t="str">
        <f t="shared" si="91"/>
        <v>Not Funded</v>
      </c>
      <c r="R1185" s="7">
        <f t="shared" si="92"/>
        <v>33.333333333333336</v>
      </c>
      <c r="S1185" t="s">
        <v>8335</v>
      </c>
      <c r="T1185" t="s">
        <v>8336</v>
      </c>
      <c r="U1185" s="17">
        <f t="shared" si="93"/>
        <v>42675.957638888889</v>
      </c>
      <c r="V1185" s="17">
        <f t="shared" si="94"/>
        <v>42656.653043981474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tr">
        <f>VLOOKUP(G1186,'Country Codes'!C:D,2,FALSE)</f>
        <v>United Kingdom</v>
      </c>
      <c r="I1186" t="s">
        <v>8247</v>
      </c>
      <c r="J1186" s="15">
        <v>1486391011</v>
      </c>
      <c r="K1186" s="15">
        <v>1483712611</v>
      </c>
      <c r="L1186" t="b">
        <v>0</v>
      </c>
      <c r="M1186">
        <v>375</v>
      </c>
      <c r="N1186" t="b">
        <v>1</v>
      </c>
      <c r="O1186" t="s">
        <v>8285</v>
      </c>
      <c r="P1186" s="5">
        <f t="shared" si="90"/>
        <v>1.0493636363636363</v>
      </c>
      <c r="Q1186" s="5" t="str">
        <f t="shared" si="91"/>
        <v>Funded</v>
      </c>
      <c r="R1186" s="7">
        <f t="shared" si="92"/>
        <v>61.562666666666665</v>
      </c>
      <c r="S1186" t="s">
        <v>8337</v>
      </c>
      <c r="T1186" t="s">
        <v>8338</v>
      </c>
      <c r="U1186" s="17">
        <f t="shared" si="93"/>
        <v>42772.391331018516</v>
      </c>
      <c r="V1186" s="17">
        <f t="shared" si="94"/>
        <v>42741.391331018516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tr">
        <f>VLOOKUP(G1187,'Country Codes'!C:D,2,FALSE)</f>
        <v>United States</v>
      </c>
      <c r="I1187" t="s">
        <v>8246</v>
      </c>
      <c r="J1187" s="15">
        <v>1433736000</v>
      </c>
      <c r="K1187" s="15">
        <v>1430945149</v>
      </c>
      <c r="L1187" t="b">
        <v>0</v>
      </c>
      <c r="M1187">
        <v>111</v>
      </c>
      <c r="N1187" t="b">
        <v>1</v>
      </c>
      <c r="O1187" t="s">
        <v>8285</v>
      </c>
      <c r="P1187" s="5">
        <f t="shared" si="90"/>
        <v>1.0544</v>
      </c>
      <c r="Q1187" s="5" t="str">
        <f t="shared" si="91"/>
        <v>Funded</v>
      </c>
      <c r="R1187" s="7">
        <f t="shared" si="92"/>
        <v>118.73873873873873</v>
      </c>
      <c r="S1187" t="s">
        <v>8337</v>
      </c>
      <c r="T1187" t="s">
        <v>8338</v>
      </c>
      <c r="U1187" s="17">
        <f t="shared" si="93"/>
        <v>42162.958333333336</v>
      </c>
      <c r="V1187" s="17">
        <f t="shared" si="94"/>
        <v>42130.656817129631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tr">
        <f>VLOOKUP(G1188,'Country Codes'!C:D,2,FALSE)</f>
        <v>United Kingdom</v>
      </c>
      <c r="I1188" t="s">
        <v>8247</v>
      </c>
      <c r="J1188" s="15">
        <v>1433198520</v>
      </c>
      <c r="K1188" s="15">
        <v>1430340195</v>
      </c>
      <c r="L1188" t="b">
        <v>0</v>
      </c>
      <c r="M1188">
        <v>123</v>
      </c>
      <c r="N1188" t="b">
        <v>1</v>
      </c>
      <c r="O1188" t="s">
        <v>8285</v>
      </c>
      <c r="P1188" s="5">
        <f t="shared" si="90"/>
        <v>1.0673333333333332</v>
      </c>
      <c r="Q1188" s="5" t="str">
        <f t="shared" si="91"/>
        <v>Funded</v>
      </c>
      <c r="R1188" s="7">
        <f t="shared" si="92"/>
        <v>65.081300813008127</v>
      </c>
      <c r="S1188" t="s">
        <v>8337</v>
      </c>
      <c r="T1188" t="s">
        <v>8338</v>
      </c>
      <c r="U1188" s="17">
        <f t="shared" si="93"/>
        <v>42156.737499999996</v>
      </c>
      <c r="V1188" s="17">
        <f t="shared" si="94"/>
        <v>42123.655034722215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tr">
        <f>VLOOKUP(G1189,'Country Codes'!C:D,2,FALSE)</f>
        <v>United States</v>
      </c>
      <c r="I1189" t="s">
        <v>8246</v>
      </c>
      <c r="J1189" s="15">
        <v>1431885600</v>
      </c>
      <c r="K1189" s="15">
        <v>1429133323</v>
      </c>
      <c r="L1189" t="b">
        <v>0</v>
      </c>
      <c r="M1189">
        <v>70</v>
      </c>
      <c r="N1189" t="b">
        <v>1</v>
      </c>
      <c r="O1189" t="s">
        <v>8285</v>
      </c>
      <c r="P1189" s="5">
        <f t="shared" si="90"/>
        <v>1.0412571428571429</v>
      </c>
      <c r="Q1189" s="5" t="str">
        <f t="shared" si="91"/>
        <v>Funded</v>
      </c>
      <c r="R1189" s="7">
        <f t="shared" si="92"/>
        <v>130.15714285714284</v>
      </c>
      <c r="S1189" t="s">
        <v>8337</v>
      </c>
      <c r="T1189" t="s">
        <v>8338</v>
      </c>
      <c r="U1189" s="17">
        <f t="shared" si="93"/>
        <v>42141.541666666664</v>
      </c>
      <c r="V1189" s="17">
        <f t="shared" si="94"/>
        <v>42109.686608796292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tr">
        <f>VLOOKUP(G1190,'Country Codes'!C:D,2,FALSE)</f>
        <v>Canada</v>
      </c>
      <c r="I1190" t="s">
        <v>8251</v>
      </c>
      <c r="J1190" s="15">
        <v>1482943740</v>
      </c>
      <c r="K1190" s="15">
        <v>1481129340</v>
      </c>
      <c r="L1190" t="b">
        <v>0</v>
      </c>
      <c r="M1190">
        <v>85</v>
      </c>
      <c r="N1190" t="b">
        <v>1</v>
      </c>
      <c r="O1190" t="s">
        <v>8285</v>
      </c>
      <c r="P1190" s="5">
        <f t="shared" si="90"/>
        <v>1.6054999999999999</v>
      </c>
      <c r="Q1190" s="5" t="str">
        <f t="shared" si="91"/>
        <v>Funded</v>
      </c>
      <c r="R1190" s="7">
        <f t="shared" si="92"/>
        <v>37.776470588235291</v>
      </c>
      <c r="S1190" t="s">
        <v>8337</v>
      </c>
      <c r="T1190" t="s">
        <v>8338</v>
      </c>
      <c r="U1190" s="17">
        <f t="shared" si="93"/>
        <v>42732.492361111108</v>
      </c>
      <c r="V1190" s="17">
        <f t="shared" si="94"/>
        <v>42711.492361111108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tr">
        <f>VLOOKUP(G1191,'Country Codes'!C:D,2,FALSE)</f>
        <v>United States</v>
      </c>
      <c r="I1191" t="s">
        <v>8246</v>
      </c>
      <c r="J1191" s="15">
        <v>1467242995</v>
      </c>
      <c r="K1191" s="15">
        <v>1465428595</v>
      </c>
      <c r="L1191" t="b">
        <v>0</v>
      </c>
      <c r="M1191">
        <v>86</v>
      </c>
      <c r="N1191" t="b">
        <v>1</v>
      </c>
      <c r="O1191" t="s">
        <v>8285</v>
      </c>
      <c r="P1191" s="5">
        <f t="shared" si="90"/>
        <v>1.0777777777777777</v>
      </c>
      <c r="Q1191" s="5" t="str">
        <f t="shared" si="91"/>
        <v>Funded</v>
      </c>
      <c r="R1191" s="7">
        <f t="shared" si="92"/>
        <v>112.79069767441861</v>
      </c>
      <c r="S1191" t="s">
        <v>8337</v>
      </c>
      <c r="T1191" t="s">
        <v>8338</v>
      </c>
      <c r="U1191" s="17">
        <f t="shared" si="93"/>
        <v>42550.770775462959</v>
      </c>
      <c r="V1191" s="17">
        <f t="shared" si="94"/>
        <v>42529.770775462959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tr">
        <f>VLOOKUP(G1192,'Country Codes'!C:D,2,FALSE)</f>
        <v>United States</v>
      </c>
      <c r="I1192" t="s">
        <v>8246</v>
      </c>
      <c r="J1192" s="15">
        <v>1409500725</v>
      </c>
      <c r="K1192" s="15">
        <v>1406908725</v>
      </c>
      <c r="L1192" t="b">
        <v>0</v>
      </c>
      <c r="M1192">
        <v>13</v>
      </c>
      <c r="N1192" t="b">
        <v>1</v>
      </c>
      <c r="O1192" t="s">
        <v>8285</v>
      </c>
      <c r="P1192" s="5">
        <f t="shared" si="90"/>
        <v>1.35</v>
      </c>
      <c r="Q1192" s="5" t="str">
        <f t="shared" si="91"/>
        <v>Funded</v>
      </c>
      <c r="R1192" s="7">
        <f t="shared" si="92"/>
        <v>51.92307692307692</v>
      </c>
      <c r="S1192" t="s">
        <v>8337</v>
      </c>
      <c r="T1192" t="s">
        <v>8338</v>
      </c>
      <c r="U1192" s="17">
        <f t="shared" si="93"/>
        <v>41882.457465277774</v>
      </c>
      <c r="V1192" s="17">
        <f t="shared" si="94"/>
        <v>41852.457465277774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tr">
        <f>VLOOKUP(G1193,'Country Codes'!C:D,2,FALSE)</f>
        <v>United States</v>
      </c>
      <c r="I1193" t="s">
        <v>8246</v>
      </c>
      <c r="J1193" s="15">
        <v>1458480560</v>
      </c>
      <c r="K1193" s="15">
        <v>1455892160</v>
      </c>
      <c r="L1193" t="b">
        <v>0</v>
      </c>
      <c r="M1193">
        <v>33</v>
      </c>
      <c r="N1193" t="b">
        <v>1</v>
      </c>
      <c r="O1193" t="s">
        <v>8285</v>
      </c>
      <c r="P1193" s="5">
        <f t="shared" si="90"/>
        <v>1.0907407407407408</v>
      </c>
      <c r="Q1193" s="5" t="str">
        <f t="shared" si="91"/>
        <v>Funded</v>
      </c>
      <c r="R1193" s="7">
        <f t="shared" si="92"/>
        <v>89.242424242424249</v>
      </c>
      <c r="S1193" t="s">
        <v>8337</v>
      </c>
      <c r="T1193" t="s">
        <v>8338</v>
      </c>
      <c r="U1193" s="17">
        <f t="shared" si="93"/>
        <v>42449.353703703695</v>
      </c>
      <c r="V1193" s="17">
        <f t="shared" si="94"/>
        <v>42419.395370370366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tr">
        <f>VLOOKUP(G1194,'Country Codes'!C:D,2,FALSE)</f>
        <v>United Kingdom</v>
      </c>
      <c r="I1194" t="s">
        <v>8247</v>
      </c>
      <c r="J1194" s="15">
        <v>1486814978</v>
      </c>
      <c r="K1194" s="15">
        <v>1484222978</v>
      </c>
      <c r="L1194" t="b">
        <v>0</v>
      </c>
      <c r="M1194">
        <v>15</v>
      </c>
      <c r="N1194" t="b">
        <v>1</v>
      </c>
      <c r="O1194" t="s">
        <v>8285</v>
      </c>
      <c r="P1194" s="5">
        <f t="shared" si="90"/>
        <v>2.9</v>
      </c>
      <c r="Q1194" s="5" t="str">
        <f t="shared" si="91"/>
        <v>Funded</v>
      </c>
      <c r="R1194" s="7">
        <f t="shared" si="92"/>
        <v>19.333333333333332</v>
      </c>
      <c r="S1194" t="s">
        <v>8337</v>
      </c>
      <c r="T1194" t="s">
        <v>8338</v>
      </c>
      <c r="U1194" s="17">
        <f t="shared" si="93"/>
        <v>42777.298356481479</v>
      </c>
      <c r="V1194" s="17">
        <f t="shared" si="94"/>
        <v>42747.298356481479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tr">
        <f>VLOOKUP(G1195,'Country Codes'!C:D,2,FALSE)</f>
        <v>United States</v>
      </c>
      <c r="I1195" t="s">
        <v>8246</v>
      </c>
      <c r="J1195" s="15">
        <v>1460223453</v>
      </c>
      <c r="K1195" s="15">
        <v>1455043053</v>
      </c>
      <c r="L1195" t="b">
        <v>0</v>
      </c>
      <c r="M1195">
        <v>273</v>
      </c>
      <c r="N1195" t="b">
        <v>1</v>
      </c>
      <c r="O1195" t="s">
        <v>8285</v>
      </c>
      <c r="P1195" s="5">
        <f t="shared" si="90"/>
        <v>1.0395714285714286</v>
      </c>
      <c r="Q1195" s="5" t="str">
        <f t="shared" si="91"/>
        <v>Funded</v>
      </c>
      <c r="R1195" s="7">
        <f t="shared" si="92"/>
        <v>79.967032967032964</v>
      </c>
      <c r="S1195" t="s">
        <v>8337</v>
      </c>
      <c r="T1195" t="s">
        <v>8338</v>
      </c>
      <c r="U1195" s="17">
        <f t="shared" si="93"/>
        <v>42469.526076388887</v>
      </c>
      <c r="V1195" s="17">
        <f t="shared" si="94"/>
        <v>42409.567743055559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tr">
        <f>VLOOKUP(G1196,'Country Codes'!C:D,2,FALSE)</f>
        <v>Ireland</v>
      </c>
      <c r="I1196" t="s">
        <v>8249</v>
      </c>
      <c r="J1196" s="15">
        <v>1428493379</v>
      </c>
      <c r="K1196" s="15">
        <v>1425901379</v>
      </c>
      <c r="L1196" t="b">
        <v>0</v>
      </c>
      <c r="M1196">
        <v>714</v>
      </c>
      <c r="N1196" t="b">
        <v>1</v>
      </c>
      <c r="O1196" t="s">
        <v>8285</v>
      </c>
      <c r="P1196" s="5">
        <f t="shared" si="90"/>
        <v>3.2223999999999999</v>
      </c>
      <c r="Q1196" s="5" t="str">
        <f t="shared" si="91"/>
        <v>Funded</v>
      </c>
      <c r="R1196" s="7">
        <f t="shared" si="92"/>
        <v>56.414565826330531</v>
      </c>
      <c r="S1196" t="s">
        <v>8337</v>
      </c>
      <c r="T1196" t="s">
        <v>8338</v>
      </c>
      <c r="U1196" s="17">
        <f t="shared" si="93"/>
        <v>42102.27984953703</v>
      </c>
      <c r="V1196" s="17">
        <f t="shared" si="94"/>
        <v>42072.27984953703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tr">
        <f>VLOOKUP(G1197,'Country Codes'!C:D,2,FALSE)</f>
        <v>Italy</v>
      </c>
      <c r="I1197" t="s">
        <v>8249</v>
      </c>
      <c r="J1197" s="15">
        <v>1450602000</v>
      </c>
      <c r="K1197" s="15">
        <v>1445415653</v>
      </c>
      <c r="L1197" t="b">
        <v>0</v>
      </c>
      <c r="M1197">
        <v>170</v>
      </c>
      <c r="N1197" t="b">
        <v>1</v>
      </c>
      <c r="O1197" t="s">
        <v>8285</v>
      </c>
      <c r="P1197" s="5">
        <f t="shared" si="90"/>
        <v>1.35</v>
      </c>
      <c r="Q1197" s="5" t="str">
        <f t="shared" si="91"/>
        <v>Funded</v>
      </c>
      <c r="R1197" s="7">
        <f t="shared" si="92"/>
        <v>79.411764705882348</v>
      </c>
      <c r="S1197" t="s">
        <v>8337</v>
      </c>
      <c r="T1197" t="s">
        <v>8338</v>
      </c>
      <c r="U1197" s="17">
        <f t="shared" si="93"/>
        <v>42358.166666666664</v>
      </c>
      <c r="V1197" s="17">
        <f t="shared" si="94"/>
        <v>42298.139502314814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tr">
        <f>VLOOKUP(G1198,'Country Codes'!C:D,2,FALSE)</f>
        <v>United Kingdom</v>
      </c>
      <c r="I1198" t="s">
        <v>8247</v>
      </c>
      <c r="J1198" s="15">
        <v>1450467539</v>
      </c>
      <c r="K1198" s="15">
        <v>1447875539</v>
      </c>
      <c r="L1198" t="b">
        <v>0</v>
      </c>
      <c r="M1198">
        <v>512</v>
      </c>
      <c r="N1198" t="b">
        <v>1</v>
      </c>
      <c r="O1198" t="s">
        <v>8285</v>
      </c>
      <c r="P1198" s="5">
        <f t="shared" si="90"/>
        <v>2.6991034482758622</v>
      </c>
      <c r="Q1198" s="5" t="str">
        <f t="shared" si="91"/>
        <v>Funded</v>
      </c>
      <c r="R1198" s="7">
        <f t="shared" si="92"/>
        <v>76.439453125</v>
      </c>
      <c r="S1198" t="s">
        <v>8337</v>
      </c>
      <c r="T1198" t="s">
        <v>8338</v>
      </c>
      <c r="U1198" s="17">
        <f t="shared" si="93"/>
        <v>42356.610405092586</v>
      </c>
      <c r="V1198" s="17">
        <f t="shared" si="94"/>
        <v>42326.610405092586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tr">
        <f>VLOOKUP(G1199,'Country Codes'!C:D,2,FALSE)</f>
        <v>United States</v>
      </c>
      <c r="I1199" t="s">
        <v>8246</v>
      </c>
      <c r="J1199" s="15">
        <v>1465797540</v>
      </c>
      <c r="K1199" s="15">
        <v>1463155034</v>
      </c>
      <c r="L1199" t="b">
        <v>0</v>
      </c>
      <c r="M1199">
        <v>314</v>
      </c>
      <c r="N1199" t="b">
        <v>1</v>
      </c>
      <c r="O1199" t="s">
        <v>8285</v>
      </c>
      <c r="P1199" s="5">
        <f t="shared" si="90"/>
        <v>2.5329333333333333</v>
      </c>
      <c r="Q1199" s="5" t="str">
        <f t="shared" si="91"/>
        <v>Funded</v>
      </c>
      <c r="R1199" s="7">
        <f t="shared" si="92"/>
        <v>121</v>
      </c>
      <c r="S1199" t="s">
        <v>8337</v>
      </c>
      <c r="T1199" t="s">
        <v>8338</v>
      </c>
      <c r="U1199" s="17">
        <f t="shared" si="93"/>
        <v>42534.040972222218</v>
      </c>
      <c r="V1199" s="17">
        <f t="shared" si="94"/>
        <v>42503.456412037034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tr">
        <f>VLOOKUP(G1200,'Country Codes'!C:D,2,FALSE)</f>
        <v>United States</v>
      </c>
      <c r="I1200" t="s">
        <v>8246</v>
      </c>
      <c r="J1200" s="15">
        <v>1451530800</v>
      </c>
      <c r="K1200" s="15">
        <v>1448463086</v>
      </c>
      <c r="L1200" t="b">
        <v>0</v>
      </c>
      <c r="M1200">
        <v>167</v>
      </c>
      <c r="N1200" t="b">
        <v>1</v>
      </c>
      <c r="O1200" t="s">
        <v>8285</v>
      </c>
      <c r="P1200" s="5">
        <f t="shared" si="90"/>
        <v>2.6059999999999999</v>
      </c>
      <c r="Q1200" s="5" t="str">
        <f t="shared" si="91"/>
        <v>Funded</v>
      </c>
      <c r="R1200" s="7">
        <f t="shared" si="92"/>
        <v>54.616766467065865</v>
      </c>
      <c r="S1200" t="s">
        <v>8337</v>
      </c>
      <c r="T1200" t="s">
        <v>8338</v>
      </c>
      <c r="U1200" s="17">
        <f t="shared" si="93"/>
        <v>42368.916666666664</v>
      </c>
      <c r="V1200" s="17">
        <f t="shared" si="94"/>
        <v>42333.410717592589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tr">
        <f>VLOOKUP(G1201,'Country Codes'!C:D,2,FALSE)</f>
        <v>United Kingdom</v>
      </c>
      <c r="I1201" t="s">
        <v>8247</v>
      </c>
      <c r="J1201" s="15">
        <v>1436380200</v>
      </c>
      <c r="K1201" s="15">
        <v>1433615400</v>
      </c>
      <c r="L1201" t="b">
        <v>0</v>
      </c>
      <c r="M1201">
        <v>9</v>
      </c>
      <c r="N1201" t="b">
        <v>1</v>
      </c>
      <c r="O1201" t="s">
        <v>8285</v>
      </c>
      <c r="P1201" s="5">
        <f t="shared" si="90"/>
        <v>1.0131677953348381</v>
      </c>
      <c r="Q1201" s="5" t="str">
        <f t="shared" si="91"/>
        <v>Funded</v>
      </c>
      <c r="R1201" s="7">
        <f t="shared" si="92"/>
        <v>299.22222222222223</v>
      </c>
      <c r="S1201" t="s">
        <v>8337</v>
      </c>
      <c r="T1201" t="s">
        <v>8338</v>
      </c>
      <c r="U1201" s="17">
        <f t="shared" si="93"/>
        <v>42193.562499999993</v>
      </c>
      <c r="V1201" s="17">
        <f t="shared" si="94"/>
        <v>42161.562499999993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tr">
        <f>VLOOKUP(G1202,'Country Codes'!C:D,2,FALSE)</f>
        <v>United States</v>
      </c>
      <c r="I1202" t="s">
        <v>8246</v>
      </c>
      <c r="J1202" s="15">
        <v>1429183656</v>
      </c>
      <c r="K1202" s="15">
        <v>1427369256</v>
      </c>
      <c r="L1202" t="b">
        <v>0</v>
      </c>
      <c r="M1202">
        <v>103</v>
      </c>
      <c r="N1202" t="b">
        <v>1</v>
      </c>
      <c r="O1202" t="s">
        <v>8285</v>
      </c>
      <c r="P1202" s="5">
        <f t="shared" si="90"/>
        <v>1.2560416666666667</v>
      </c>
      <c r="Q1202" s="5" t="str">
        <f t="shared" si="91"/>
        <v>Funded</v>
      </c>
      <c r="R1202" s="7">
        <f t="shared" si="92"/>
        <v>58.533980582524272</v>
      </c>
      <c r="S1202" t="s">
        <v>8337</v>
      </c>
      <c r="T1202" t="s">
        <v>8338</v>
      </c>
      <c r="U1202" s="17">
        <f t="shared" si="93"/>
        <v>42110.269166666665</v>
      </c>
      <c r="V1202" s="17">
        <f t="shared" si="94"/>
        <v>42089.269166666665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tr">
        <f>VLOOKUP(G1203,'Country Codes'!C:D,2,FALSE)</f>
        <v>United Kingdom</v>
      </c>
      <c r="I1203" t="s">
        <v>8247</v>
      </c>
      <c r="J1203" s="15">
        <v>1468593246</v>
      </c>
      <c r="K1203" s="15">
        <v>1466001246</v>
      </c>
      <c r="L1203" t="b">
        <v>0</v>
      </c>
      <c r="M1203">
        <v>111</v>
      </c>
      <c r="N1203" t="b">
        <v>1</v>
      </c>
      <c r="O1203" t="s">
        <v>8285</v>
      </c>
      <c r="P1203" s="5">
        <f t="shared" si="90"/>
        <v>1.0243783333333334</v>
      </c>
      <c r="Q1203" s="5" t="str">
        <f t="shared" si="91"/>
        <v>Funded</v>
      </c>
      <c r="R1203" s="7">
        <f t="shared" si="92"/>
        <v>55.371801801801809</v>
      </c>
      <c r="S1203" t="s">
        <v>8337</v>
      </c>
      <c r="T1203" t="s">
        <v>8338</v>
      </c>
      <c r="U1203" s="17">
        <f t="shared" si="93"/>
        <v>42566.398680555554</v>
      </c>
      <c r="V1203" s="17">
        <f t="shared" si="94"/>
        <v>42536.398680555554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tr">
        <f>VLOOKUP(G1204,'Country Codes'!C:D,2,FALSE)</f>
        <v>Australia</v>
      </c>
      <c r="I1204" t="s">
        <v>8248</v>
      </c>
      <c r="J1204" s="15">
        <v>1435388154</v>
      </c>
      <c r="K1204" s="15">
        <v>1432796154</v>
      </c>
      <c r="L1204" t="b">
        <v>0</v>
      </c>
      <c r="M1204">
        <v>271</v>
      </c>
      <c r="N1204" t="b">
        <v>1</v>
      </c>
      <c r="O1204" t="s">
        <v>8285</v>
      </c>
      <c r="P1204" s="5">
        <f t="shared" si="90"/>
        <v>1.99244</v>
      </c>
      <c r="Q1204" s="5" t="str">
        <f t="shared" si="91"/>
        <v>Funded</v>
      </c>
      <c r="R1204" s="7">
        <f t="shared" si="92"/>
        <v>183.80442804428046</v>
      </c>
      <c r="S1204" t="s">
        <v>8337</v>
      </c>
      <c r="T1204" t="s">
        <v>8338</v>
      </c>
      <c r="U1204" s="17">
        <f t="shared" si="93"/>
        <v>42182.080486111103</v>
      </c>
      <c r="V1204" s="17">
        <f t="shared" si="94"/>
        <v>42152.080486111103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tr">
        <f>VLOOKUP(G1205,'Country Codes'!C:D,2,FALSE)</f>
        <v>United States</v>
      </c>
      <c r="I1205" t="s">
        <v>8246</v>
      </c>
      <c r="J1205" s="15">
        <v>1433083527</v>
      </c>
      <c r="K1205" s="15">
        <v>1430491527</v>
      </c>
      <c r="L1205" t="b">
        <v>0</v>
      </c>
      <c r="M1205">
        <v>101</v>
      </c>
      <c r="N1205" t="b">
        <v>1</v>
      </c>
      <c r="O1205" t="s">
        <v>8285</v>
      </c>
      <c r="P1205" s="5">
        <f t="shared" si="90"/>
        <v>1.0245398773006136</v>
      </c>
      <c r="Q1205" s="5" t="str">
        <f t="shared" si="91"/>
        <v>Funded</v>
      </c>
      <c r="R1205" s="7">
        <f t="shared" si="92"/>
        <v>165.34653465346534</v>
      </c>
      <c r="S1205" t="s">
        <v>8337</v>
      </c>
      <c r="T1205" t="s">
        <v>8338</v>
      </c>
      <c r="U1205" s="17">
        <f t="shared" si="93"/>
        <v>42155.4065625</v>
      </c>
      <c r="V1205" s="17">
        <f t="shared" si="94"/>
        <v>42125.4065625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tr">
        <f>VLOOKUP(G1206,'Country Codes'!C:D,2,FALSE)</f>
        <v>United States</v>
      </c>
      <c r="I1206" t="s">
        <v>8246</v>
      </c>
      <c r="J1206" s="15">
        <v>1449205200</v>
      </c>
      <c r="K1206" s="15">
        <v>1445363833</v>
      </c>
      <c r="L1206" t="b">
        <v>0</v>
      </c>
      <c r="M1206">
        <v>57</v>
      </c>
      <c r="N1206" t="b">
        <v>1</v>
      </c>
      <c r="O1206" t="s">
        <v>8285</v>
      </c>
      <c r="P1206" s="5">
        <f t="shared" si="90"/>
        <v>1.0294615384615384</v>
      </c>
      <c r="Q1206" s="5" t="str">
        <f t="shared" si="91"/>
        <v>Funded</v>
      </c>
      <c r="R1206" s="7">
        <f t="shared" si="92"/>
        <v>234.78947368421052</v>
      </c>
      <c r="S1206" t="s">
        <v>8337</v>
      </c>
      <c r="T1206" t="s">
        <v>8338</v>
      </c>
      <c r="U1206" s="17">
        <f t="shared" si="93"/>
        <v>42341.999999999993</v>
      </c>
      <c r="V1206" s="17">
        <f t="shared" si="94"/>
        <v>42297.539733796293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tr">
        <f>VLOOKUP(G1207,'Country Codes'!C:D,2,FALSE)</f>
        <v>Germany</v>
      </c>
      <c r="I1207" t="s">
        <v>8249</v>
      </c>
      <c r="J1207" s="15">
        <v>1434197351</v>
      </c>
      <c r="K1207" s="15">
        <v>1431605351</v>
      </c>
      <c r="L1207" t="b">
        <v>0</v>
      </c>
      <c r="M1207">
        <v>62</v>
      </c>
      <c r="N1207" t="b">
        <v>1</v>
      </c>
      <c r="O1207" t="s">
        <v>8285</v>
      </c>
      <c r="P1207" s="5">
        <f t="shared" si="90"/>
        <v>1.0086153846153847</v>
      </c>
      <c r="Q1207" s="5" t="str">
        <f t="shared" si="91"/>
        <v>Funded</v>
      </c>
      <c r="R1207" s="7">
        <f t="shared" si="92"/>
        <v>211.48387096774192</v>
      </c>
      <c r="S1207" t="s">
        <v>8337</v>
      </c>
      <c r="T1207" t="s">
        <v>8338</v>
      </c>
      <c r="U1207" s="17">
        <f t="shared" si="93"/>
        <v>42168.298043981478</v>
      </c>
      <c r="V1207" s="17">
        <f t="shared" si="94"/>
        <v>42138.298043981478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tr">
        <f>VLOOKUP(G1208,'Country Codes'!C:D,2,FALSE)</f>
        <v>Austria</v>
      </c>
      <c r="I1208" t="s">
        <v>8249</v>
      </c>
      <c r="J1208" s="15">
        <v>1489238940</v>
      </c>
      <c r="K1208" s="15">
        <v>1486406253</v>
      </c>
      <c r="L1208" t="b">
        <v>0</v>
      </c>
      <c r="M1208">
        <v>32</v>
      </c>
      <c r="N1208" t="b">
        <v>1</v>
      </c>
      <c r="O1208" t="s">
        <v>8285</v>
      </c>
      <c r="P1208" s="5">
        <f t="shared" si="90"/>
        <v>1.1499999999999999</v>
      </c>
      <c r="Q1208" s="5" t="str">
        <f t="shared" si="91"/>
        <v>Funded</v>
      </c>
      <c r="R1208" s="7">
        <f t="shared" si="92"/>
        <v>32.34375</v>
      </c>
      <c r="S1208" t="s">
        <v>8337</v>
      </c>
      <c r="T1208" t="s">
        <v>8338</v>
      </c>
      <c r="U1208" s="17">
        <f t="shared" si="93"/>
        <v>42805.353472222218</v>
      </c>
      <c r="V1208" s="17">
        <f t="shared" si="94"/>
        <v>42772.567743055559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tr">
        <f>VLOOKUP(G1209,'Country Codes'!C:D,2,FALSE)</f>
        <v>Italy</v>
      </c>
      <c r="I1209" t="s">
        <v>8249</v>
      </c>
      <c r="J1209" s="15">
        <v>1459418400</v>
      </c>
      <c r="K1209" s="15">
        <v>1456827573</v>
      </c>
      <c r="L1209" t="b">
        <v>0</v>
      </c>
      <c r="M1209">
        <v>141</v>
      </c>
      <c r="N1209" t="b">
        <v>1</v>
      </c>
      <c r="O1209" t="s">
        <v>8285</v>
      </c>
      <c r="P1209" s="5">
        <f t="shared" si="90"/>
        <v>1.0416766467065868</v>
      </c>
      <c r="Q1209" s="5" t="str">
        <f t="shared" si="91"/>
        <v>Funded</v>
      </c>
      <c r="R1209" s="7">
        <f t="shared" si="92"/>
        <v>123.37588652482269</v>
      </c>
      <c r="S1209" t="s">
        <v>8337</v>
      </c>
      <c r="T1209" t="s">
        <v>8338</v>
      </c>
      <c r="U1209" s="17">
        <f t="shared" si="93"/>
        <v>42460.208333333336</v>
      </c>
      <c r="V1209" s="17">
        <f t="shared" si="94"/>
        <v>42430.221909722219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tr">
        <f>VLOOKUP(G1210,'Country Codes'!C:D,2,FALSE)</f>
        <v>United States</v>
      </c>
      <c r="I1210" t="s">
        <v>8246</v>
      </c>
      <c r="J1210" s="15">
        <v>1458835264</v>
      </c>
      <c r="K1210" s="15">
        <v>1456246864</v>
      </c>
      <c r="L1210" t="b">
        <v>0</v>
      </c>
      <c r="M1210">
        <v>75</v>
      </c>
      <c r="N1210" t="b">
        <v>1</v>
      </c>
      <c r="O1210" t="s">
        <v>8285</v>
      </c>
      <c r="P1210" s="5">
        <f t="shared" si="90"/>
        <v>1.5529999999999999</v>
      </c>
      <c r="Q1210" s="5" t="str">
        <f t="shared" si="91"/>
        <v>Funded</v>
      </c>
      <c r="R1210" s="7">
        <f t="shared" si="92"/>
        <v>207.06666666666666</v>
      </c>
      <c r="S1210" t="s">
        <v>8337</v>
      </c>
      <c r="T1210" t="s">
        <v>8338</v>
      </c>
      <c r="U1210" s="17">
        <f t="shared" si="93"/>
        <v>42453.459074074075</v>
      </c>
      <c r="V1210" s="17">
        <f t="shared" si="94"/>
        <v>42423.500740740739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tr">
        <f>VLOOKUP(G1211,'Country Codes'!C:D,2,FALSE)</f>
        <v>United States</v>
      </c>
      <c r="I1211" t="s">
        <v>8246</v>
      </c>
      <c r="J1211" s="15">
        <v>1488053905</v>
      </c>
      <c r="K1211" s="15">
        <v>1485461905</v>
      </c>
      <c r="L1211" t="b">
        <v>0</v>
      </c>
      <c r="M1211">
        <v>46</v>
      </c>
      <c r="N1211" t="b">
        <v>1</v>
      </c>
      <c r="O1211" t="s">
        <v>8285</v>
      </c>
      <c r="P1211" s="5">
        <f t="shared" si="90"/>
        <v>1.06</v>
      </c>
      <c r="Q1211" s="5" t="str">
        <f t="shared" si="91"/>
        <v>Funded</v>
      </c>
      <c r="R1211" s="7">
        <f t="shared" si="92"/>
        <v>138.2608695652174</v>
      </c>
      <c r="S1211" t="s">
        <v>8337</v>
      </c>
      <c r="T1211" t="s">
        <v>8338</v>
      </c>
      <c r="U1211" s="17">
        <f t="shared" si="93"/>
        <v>42791.637789351851</v>
      </c>
      <c r="V1211" s="17">
        <f t="shared" si="94"/>
        <v>42761.637789351851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tr">
        <f>VLOOKUP(G1212,'Country Codes'!C:D,2,FALSE)</f>
        <v>Sweden</v>
      </c>
      <c r="I1212" t="s">
        <v>8255</v>
      </c>
      <c r="J1212" s="15">
        <v>1433106000</v>
      </c>
      <c r="K1212" s="15">
        <v>1431124572</v>
      </c>
      <c r="L1212" t="b">
        <v>0</v>
      </c>
      <c r="M1212">
        <v>103</v>
      </c>
      <c r="N1212" t="b">
        <v>1</v>
      </c>
      <c r="O1212" t="s">
        <v>8285</v>
      </c>
      <c r="P1212" s="5">
        <f t="shared" si="90"/>
        <v>2.5431499999999998</v>
      </c>
      <c r="Q1212" s="5" t="str">
        <f t="shared" si="91"/>
        <v>Funded</v>
      </c>
      <c r="R1212" s="7">
        <f t="shared" si="92"/>
        <v>493.81553398058253</v>
      </c>
      <c r="S1212" t="s">
        <v>8337</v>
      </c>
      <c r="T1212" t="s">
        <v>8338</v>
      </c>
      <c r="U1212" s="17">
        <f t="shared" si="93"/>
        <v>42155.666666666664</v>
      </c>
      <c r="V1212" s="17">
        <f t="shared" si="94"/>
        <v>42132.733472222222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tr">
        <f>VLOOKUP(G1213,'Country Codes'!C:D,2,FALSE)</f>
        <v>Canada</v>
      </c>
      <c r="I1213" t="s">
        <v>8251</v>
      </c>
      <c r="J1213" s="15">
        <v>1465505261</v>
      </c>
      <c r="K1213" s="15">
        <v>1464209261</v>
      </c>
      <c r="L1213" t="b">
        <v>0</v>
      </c>
      <c r="M1213">
        <v>6</v>
      </c>
      <c r="N1213" t="b">
        <v>1</v>
      </c>
      <c r="O1213" t="s">
        <v>8285</v>
      </c>
      <c r="P1213" s="5">
        <f t="shared" si="90"/>
        <v>1.0109999999999999</v>
      </c>
      <c r="Q1213" s="5" t="str">
        <f t="shared" si="91"/>
        <v>Funded</v>
      </c>
      <c r="R1213" s="7">
        <f t="shared" si="92"/>
        <v>168.5</v>
      </c>
      <c r="S1213" t="s">
        <v>8337</v>
      </c>
      <c r="T1213" t="s">
        <v>8338</v>
      </c>
      <c r="U1213" s="17">
        <f t="shared" si="93"/>
        <v>42530.658113425925</v>
      </c>
      <c r="V1213" s="17">
        <f t="shared" si="94"/>
        <v>42515.658113425925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tr">
        <f>VLOOKUP(G1214,'Country Codes'!C:D,2,FALSE)</f>
        <v>United States</v>
      </c>
      <c r="I1214" t="s">
        <v>8246</v>
      </c>
      <c r="J1214" s="15">
        <v>1448586000</v>
      </c>
      <c r="K1214" s="15">
        <v>1447195695</v>
      </c>
      <c r="L1214" t="b">
        <v>0</v>
      </c>
      <c r="M1214">
        <v>83</v>
      </c>
      <c r="N1214" t="b">
        <v>1</v>
      </c>
      <c r="O1214" t="s">
        <v>8285</v>
      </c>
      <c r="P1214" s="5">
        <f t="shared" si="90"/>
        <v>1.2904</v>
      </c>
      <c r="Q1214" s="5" t="str">
        <f t="shared" si="91"/>
        <v>Funded</v>
      </c>
      <c r="R1214" s="7">
        <f t="shared" si="92"/>
        <v>38.867469879518069</v>
      </c>
      <c r="S1214" t="s">
        <v>8337</v>
      </c>
      <c r="T1214" t="s">
        <v>8338</v>
      </c>
      <c r="U1214" s="17">
        <f t="shared" si="93"/>
        <v>42334.833333333336</v>
      </c>
      <c r="V1214" s="17">
        <f t="shared" si="94"/>
        <v>42318.741840277777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tr">
        <f>VLOOKUP(G1215,'Country Codes'!C:D,2,FALSE)</f>
        <v>United Kingdom</v>
      </c>
      <c r="I1215" t="s">
        <v>8247</v>
      </c>
      <c r="J1215" s="15">
        <v>1485886100</v>
      </c>
      <c r="K1215" s="15">
        <v>1482862100</v>
      </c>
      <c r="L1215" t="b">
        <v>0</v>
      </c>
      <c r="M1215">
        <v>108</v>
      </c>
      <c r="N1215" t="b">
        <v>1</v>
      </c>
      <c r="O1215" t="s">
        <v>8285</v>
      </c>
      <c r="P1215" s="5">
        <f t="shared" si="90"/>
        <v>1.0223076923076924</v>
      </c>
      <c r="Q1215" s="5" t="str">
        <f t="shared" si="91"/>
        <v>Funded</v>
      </c>
      <c r="R1215" s="7">
        <f t="shared" si="92"/>
        <v>61.527777777777779</v>
      </c>
      <c r="S1215" t="s">
        <v>8337</v>
      </c>
      <c r="T1215" t="s">
        <v>8338</v>
      </c>
      <c r="U1215" s="17">
        <f t="shared" si="93"/>
        <v>42766.547453703701</v>
      </c>
      <c r="V1215" s="17">
        <f t="shared" si="94"/>
        <v>42731.547453703701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tr">
        <f>VLOOKUP(G1216,'Country Codes'!C:D,2,FALSE)</f>
        <v>United States</v>
      </c>
      <c r="I1216" t="s">
        <v>8246</v>
      </c>
      <c r="J1216" s="15">
        <v>1433880605</v>
      </c>
      <c r="K1216" s="15">
        <v>1428696605</v>
      </c>
      <c r="L1216" t="b">
        <v>0</v>
      </c>
      <c r="M1216">
        <v>25</v>
      </c>
      <c r="N1216" t="b">
        <v>1</v>
      </c>
      <c r="O1216" t="s">
        <v>8285</v>
      </c>
      <c r="P1216" s="5">
        <f t="shared" si="90"/>
        <v>1.3180000000000001</v>
      </c>
      <c r="Q1216" s="5" t="str">
        <f t="shared" si="91"/>
        <v>Funded</v>
      </c>
      <c r="R1216" s="7">
        <f t="shared" si="92"/>
        <v>105.44</v>
      </c>
      <c r="S1216" t="s">
        <v>8337</v>
      </c>
      <c r="T1216" t="s">
        <v>8338</v>
      </c>
      <c r="U1216" s="17">
        <f t="shared" si="93"/>
        <v>42164.632002314807</v>
      </c>
      <c r="V1216" s="17">
        <f t="shared" si="94"/>
        <v>42104.632002314807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tr">
        <f>VLOOKUP(G1217,'Country Codes'!C:D,2,FALSE)</f>
        <v>United States</v>
      </c>
      <c r="I1217" t="s">
        <v>8246</v>
      </c>
      <c r="J1217" s="15">
        <v>1401487756</v>
      </c>
      <c r="K1217" s="15">
        <v>1398895756</v>
      </c>
      <c r="L1217" t="b">
        <v>0</v>
      </c>
      <c r="M1217">
        <v>549</v>
      </c>
      <c r="N1217" t="b">
        <v>1</v>
      </c>
      <c r="O1217" t="s">
        <v>8285</v>
      </c>
      <c r="P1217" s="5">
        <f t="shared" si="90"/>
        <v>7.8608020000000005</v>
      </c>
      <c r="Q1217" s="5" t="str">
        <f t="shared" si="91"/>
        <v>Funded</v>
      </c>
      <c r="R1217" s="7">
        <f t="shared" si="92"/>
        <v>71.592003642987251</v>
      </c>
      <c r="S1217" t="s">
        <v>8337</v>
      </c>
      <c r="T1217" t="s">
        <v>8338</v>
      </c>
      <c r="U1217" s="17">
        <f t="shared" si="93"/>
        <v>41789.714768518512</v>
      </c>
      <c r="V1217" s="17">
        <f t="shared" si="94"/>
        <v>41759.714768518512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tr">
        <f>VLOOKUP(G1218,'Country Codes'!C:D,2,FALSE)</f>
        <v>United States</v>
      </c>
      <c r="I1218" t="s">
        <v>8246</v>
      </c>
      <c r="J1218" s="15">
        <v>1443826980</v>
      </c>
      <c r="K1218" s="15">
        <v>1441032457</v>
      </c>
      <c r="L1218" t="b">
        <v>0</v>
      </c>
      <c r="M1218">
        <v>222</v>
      </c>
      <c r="N1218" t="b">
        <v>1</v>
      </c>
      <c r="O1218" t="s">
        <v>8285</v>
      </c>
      <c r="P1218" s="5">
        <f t="shared" si="90"/>
        <v>1.4570000000000001</v>
      </c>
      <c r="Q1218" s="5" t="str">
        <f t="shared" si="91"/>
        <v>Funded</v>
      </c>
      <c r="R1218" s="7">
        <f t="shared" si="92"/>
        <v>91.882882882882882</v>
      </c>
      <c r="S1218" t="s">
        <v>8337</v>
      </c>
      <c r="T1218" t="s">
        <v>8338</v>
      </c>
      <c r="U1218" s="17">
        <f t="shared" si="93"/>
        <v>42279.752083333333</v>
      </c>
      <c r="V1218" s="17">
        <f t="shared" si="94"/>
        <v>42247.408067129632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tr">
        <f>VLOOKUP(G1219,'Country Codes'!C:D,2,FALSE)</f>
        <v>United States</v>
      </c>
      <c r="I1219" t="s">
        <v>8246</v>
      </c>
      <c r="J1219" s="15">
        <v>1468524340</v>
      </c>
      <c r="K1219" s="15">
        <v>1465932340</v>
      </c>
      <c r="L1219" t="b">
        <v>0</v>
      </c>
      <c r="M1219">
        <v>183</v>
      </c>
      <c r="N1219" t="b">
        <v>1</v>
      </c>
      <c r="O1219" t="s">
        <v>8285</v>
      </c>
      <c r="P1219" s="5">
        <f t="shared" ref="P1219:P1282" si="95">(E1219/D1219)</f>
        <v>1.026</v>
      </c>
      <c r="Q1219" s="5" t="str">
        <f t="shared" ref="Q1219:Q1282" si="96">IF(P1219&gt;=1,"Funded","Not Funded")</f>
        <v>Funded</v>
      </c>
      <c r="R1219" s="7">
        <f t="shared" ref="R1219:R1282" si="97">(E1219/M1219)</f>
        <v>148.57377049180329</v>
      </c>
      <c r="S1219" t="s">
        <v>8337</v>
      </c>
      <c r="T1219" t="s">
        <v>8338</v>
      </c>
      <c r="U1219" s="17">
        <f t="shared" ref="U1219:U1282" si="98">(((J1219/60)/60)/24)+DATE(1970,1,1)+(-5/24)</f>
        <v>42565.6011574074</v>
      </c>
      <c r="V1219" s="17">
        <f t="shared" ref="V1219:V1282" si="99">(((K1219/60)/60)/24)+DATE(1970,1,1)+(-5/24)</f>
        <v>42535.6011574074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tr">
        <f>VLOOKUP(G1220,'Country Codes'!C:D,2,FALSE)</f>
        <v>United States</v>
      </c>
      <c r="I1220" t="s">
        <v>8246</v>
      </c>
      <c r="J1220" s="15">
        <v>1446346800</v>
      </c>
      <c r="K1220" s="15">
        <v>1443714800</v>
      </c>
      <c r="L1220" t="b">
        <v>0</v>
      </c>
      <c r="M1220">
        <v>89</v>
      </c>
      <c r="N1220" t="b">
        <v>1</v>
      </c>
      <c r="O1220" t="s">
        <v>8285</v>
      </c>
      <c r="P1220" s="5">
        <f t="shared" si="95"/>
        <v>1.7227777777777777</v>
      </c>
      <c r="Q1220" s="5" t="str">
        <f t="shared" si="96"/>
        <v>Funded</v>
      </c>
      <c r="R1220" s="7">
        <f t="shared" si="97"/>
        <v>174.2134831460674</v>
      </c>
      <c r="S1220" t="s">
        <v>8337</v>
      </c>
      <c r="T1220" t="s">
        <v>8338</v>
      </c>
      <c r="U1220" s="17">
        <f t="shared" si="98"/>
        <v>42308.916666666664</v>
      </c>
      <c r="V1220" s="17">
        <f t="shared" si="99"/>
        <v>42278.453703703701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tr">
        <f>VLOOKUP(G1221,'Country Codes'!C:D,2,FALSE)</f>
        <v>United States</v>
      </c>
      <c r="I1221" t="s">
        <v>8246</v>
      </c>
      <c r="J1221" s="15">
        <v>1476961513</v>
      </c>
      <c r="K1221" s="15">
        <v>1474369513</v>
      </c>
      <c r="L1221" t="b">
        <v>0</v>
      </c>
      <c r="M1221">
        <v>253</v>
      </c>
      <c r="N1221" t="b">
        <v>1</v>
      </c>
      <c r="O1221" t="s">
        <v>8285</v>
      </c>
      <c r="P1221" s="5">
        <f t="shared" si="95"/>
        <v>1.5916819571865444</v>
      </c>
      <c r="Q1221" s="5" t="str">
        <f t="shared" si="96"/>
        <v>Funded</v>
      </c>
      <c r="R1221" s="7">
        <f t="shared" si="97"/>
        <v>102.86166007905139</v>
      </c>
      <c r="S1221" t="s">
        <v>8337</v>
      </c>
      <c r="T1221" t="s">
        <v>8338</v>
      </c>
      <c r="U1221" s="17">
        <f t="shared" si="98"/>
        <v>42663.253622685181</v>
      </c>
      <c r="V1221" s="17">
        <f t="shared" si="99"/>
        <v>42633.253622685181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tr">
        <f>VLOOKUP(G1222,'Country Codes'!C:D,2,FALSE)</f>
        <v>Germany</v>
      </c>
      <c r="I1222" t="s">
        <v>8249</v>
      </c>
      <c r="J1222" s="15">
        <v>1440515112</v>
      </c>
      <c r="K1222" s="15">
        <v>1437923112</v>
      </c>
      <c r="L1222" t="b">
        <v>0</v>
      </c>
      <c r="M1222">
        <v>140</v>
      </c>
      <c r="N1222" t="b">
        <v>1</v>
      </c>
      <c r="O1222" t="s">
        <v>8285</v>
      </c>
      <c r="P1222" s="5">
        <f t="shared" si="95"/>
        <v>1.0376666666666667</v>
      </c>
      <c r="Q1222" s="5" t="str">
        <f t="shared" si="96"/>
        <v>Funded</v>
      </c>
      <c r="R1222" s="7">
        <f t="shared" si="97"/>
        <v>111.17857142857143</v>
      </c>
      <c r="S1222" t="s">
        <v>8337</v>
      </c>
      <c r="T1222" t="s">
        <v>8338</v>
      </c>
      <c r="U1222" s="17">
        <f t="shared" si="98"/>
        <v>42241.420277777775</v>
      </c>
      <c r="V1222" s="17">
        <f t="shared" si="99"/>
        <v>42211.420277777775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tr">
        <f>VLOOKUP(G1223,'Country Codes'!C:D,2,FALSE)</f>
        <v>United Kingdom</v>
      </c>
      <c r="I1223" t="s">
        <v>8247</v>
      </c>
      <c r="J1223" s="15">
        <v>1480809600</v>
      </c>
      <c r="K1223" s="15">
        <v>1478431488</v>
      </c>
      <c r="L1223" t="b">
        <v>0</v>
      </c>
      <c r="M1223">
        <v>103</v>
      </c>
      <c r="N1223" t="b">
        <v>1</v>
      </c>
      <c r="O1223" t="s">
        <v>8285</v>
      </c>
      <c r="P1223" s="5">
        <f t="shared" si="95"/>
        <v>1.1140954545454547</v>
      </c>
      <c r="Q1223" s="5" t="str">
        <f t="shared" si="96"/>
        <v>Funded</v>
      </c>
      <c r="R1223" s="7">
        <f t="shared" si="97"/>
        <v>23.796213592233013</v>
      </c>
      <c r="S1223" t="s">
        <v>8337</v>
      </c>
      <c r="T1223" t="s">
        <v>8338</v>
      </c>
      <c r="U1223" s="17">
        <f t="shared" si="98"/>
        <v>42707.791666666664</v>
      </c>
      <c r="V1223" s="17">
        <f t="shared" si="99"/>
        <v>42680.267222222225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tr">
        <f>VLOOKUP(G1224,'Country Codes'!C:D,2,FALSE)</f>
        <v>Canada</v>
      </c>
      <c r="I1224" t="s">
        <v>8251</v>
      </c>
      <c r="J1224" s="15">
        <v>1459483200</v>
      </c>
      <c r="K1224" s="15">
        <v>1456852647</v>
      </c>
      <c r="L1224" t="b">
        <v>0</v>
      </c>
      <c r="M1224">
        <v>138</v>
      </c>
      <c r="N1224" t="b">
        <v>1</v>
      </c>
      <c r="O1224" t="s">
        <v>8285</v>
      </c>
      <c r="P1224" s="5">
        <f t="shared" si="95"/>
        <v>2.80375</v>
      </c>
      <c r="Q1224" s="5" t="str">
        <f t="shared" si="96"/>
        <v>Funded</v>
      </c>
      <c r="R1224" s="7">
        <f t="shared" si="97"/>
        <v>81.268115942028984</v>
      </c>
      <c r="S1224" t="s">
        <v>8337</v>
      </c>
      <c r="T1224" t="s">
        <v>8338</v>
      </c>
      <c r="U1224" s="17">
        <f t="shared" si="98"/>
        <v>42460.958333333336</v>
      </c>
      <c r="V1224" s="17">
        <f t="shared" si="99"/>
        <v>42430.512118055551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tr">
        <f>VLOOKUP(G1225,'Country Codes'!C:D,2,FALSE)</f>
        <v>United States</v>
      </c>
      <c r="I1225" t="s">
        <v>8246</v>
      </c>
      <c r="J1225" s="15">
        <v>1478754909</v>
      </c>
      <c r="K1225" s="15">
        <v>1476159309</v>
      </c>
      <c r="L1225" t="b">
        <v>0</v>
      </c>
      <c r="M1225">
        <v>191</v>
      </c>
      <c r="N1225" t="b">
        <v>1</v>
      </c>
      <c r="O1225" t="s">
        <v>8285</v>
      </c>
      <c r="P1225" s="5">
        <f t="shared" si="95"/>
        <v>1.1210606060606061</v>
      </c>
      <c r="Q1225" s="5" t="str">
        <f t="shared" si="96"/>
        <v>Funded</v>
      </c>
      <c r="R1225" s="7">
        <f t="shared" si="97"/>
        <v>116.21465968586388</v>
      </c>
      <c r="S1225" t="s">
        <v>8337</v>
      </c>
      <c r="T1225" t="s">
        <v>8338</v>
      </c>
      <c r="U1225" s="17">
        <f t="shared" si="98"/>
        <v>42684.010520833333</v>
      </c>
      <c r="V1225" s="17">
        <f t="shared" si="99"/>
        <v>42653.968854166662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tr">
        <f>VLOOKUP(G1226,'Country Codes'!C:D,2,FALSE)</f>
        <v>United States</v>
      </c>
      <c r="I1226" t="s">
        <v>8246</v>
      </c>
      <c r="J1226" s="15">
        <v>1402060302</v>
      </c>
      <c r="K1226" s="15">
        <v>1396876302</v>
      </c>
      <c r="L1226" t="b">
        <v>0</v>
      </c>
      <c r="M1226">
        <v>18</v>
      </c>
      <c r="N1226" t="b">
        <v>0</v>
      </c>
      <c r="O1226" t="s">
        <v>8286</v>
      </c>
      <c r="P1226" s="5">
        <f t="shared" si="95"/>
        <v>7.0666666666666669E-2</v>
      </c>
      <c r="Q1226" s="5" t="str">
        <f t="shared" si="96"/>
        <v>Not Funded</v>
      </c>
      <c r="R1226" s="7">
        <f t="shared" si="97"/>
        <v>58.888888888888886</v>
      </c>
      <c r="S1226" t="s">
        <v>8324</v>
      </c>
      <c r="T1226" t="s">
        <v>8339</v>
      </c>
      <c r="U1226" s="17">
        <f t="shared" si="98"/>
        <v>41796.341458333329</v>
      </c>
      <c r="V1226" s="17">
        <f t="shared" si="99"/>
        <v>41736.341458333329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tr">
        <f>VLOOKUP(G1227,'Country Codes'!C:D,2,FALSE)</f>
        <v>United States</v>
      </c>
      <c r="I1227" t="s">
        <v>8246</v>
      </c>
      <c r="J1227" s="15">
        <v>1382478278</v>
      </c>
      <c r="K1227" s="15">
        <v>1377294278</v>
      </c>
      <c r="L1227" t="b">
        <v>0</v>
      </c>
      <c r="M1227">
        <v>3</v>
      </c>
      <c r="N1227" t="b">
        <v>0</v>
      </c>
      <c r="O1227" t="s">
        <v>8286</v>
      </c>
      <c r="P1227" s="5">
        <f t="shared" si="95"/>
        <v>4.3999999999999997E-2</v>
      </c>
      <c r="Q1227" s="5" t="str">
        <f t="shared" si="96"/>
        <v>Not Funded</v>
      </c>
      <c r="R1227" s="7">
        <f t="shared" si="97"/>
        <v>44</v>
      </c>
      <c r="S1227" t="s">
        <v>8324</v>
      </c>
      <c r="T1227" t="s">
        <v>8339</v>
      </c>
      <c r="U1227" s="17">
        <f t="shared" si="98"/>
        <v>41569.697662037033</v>
      </c>
      <c r="V1227" s="17">
        <f t="shared" si="99"/>
        <v>41509.697662037033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tr">
        <f>VLOOKUP(G1228,'Country Codes'!C:D,2,FALSE)</f>
        <v>United States</v>
      </c>
      <c r="I1228" t="s">
        <v>8246</v>
      </c>
      <c r="J1228" s="15">
        <v>1398042000</v>
      </c>
      <c r="K1228" s="15">
        <v>1395089981</v>
      </c>
      <c r="L1228" t="b">
        <v>0</v>
      </c>
      <c r="M1228">
        <v>40</v>
      </c>
      <c r="N1228" t="b">
        <v>0</v>
      </c>
      <c r="O1228" t="s">
        <v>8286</v>
      </c>
      <c r="P1228" s="5">
        <f t="shared" si="95"/>
        <v>3.8739999999999997E-2</v>
      </c>
      <c r="Q1228" s="5" t="str">
        <f t="shared" si="96"/>
        <v>Not Funded</v>
      </c>
      <c r="R1228" s="7">
        <f t="shared" si="97"/>
        <v>48.424999999999997</v>
      </c>
      <c r="S1228" t="s">
        <v>8324</v>
      </c>
      <c r="T1228" t="s">
        <v>8339</v>
      </c>
      <c r="U1228" s="17">
        <f t="shared" si="98"/>
        <v>41749.833333333328</v>
      </c>
      <c r="V1228" s="17">
        <f t="shared" si="99"/>
        <v>41715.666446759256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tr">
        <f>VLOOKUP(G1229,'Country Codes'!C:D,2,FALSE)</f>
        <v>United States</v>
      </c>
      <c r="I1229" t="s">
        <v>8246</v>
      </c>
      <c r="J1229" s="15">
        <v>1407394800</v>
      </c>
      <c r="K1229" s="15">
        <v>1404770616</v>
      </c>
      <c r="L1229" t="b">
        <v>0</v>
      </c>
      <c r="M1229">
        <v>0</v>
      </c>
      <c r="N1229" t="b">
        <v>0</v>
      </c>
      <c r="O1229" t="s">
        <v>8286</v>
      </c>
      <c r="P1229" s="5">
        <f t="shared" si="95"/>
        <v>0</v>
      </c>
      <c r="Q1229" s="5" t="str">
        <f t="shared" si="96"/>
        <v>Not Funded</v>
      </c>
      <c r="R1229" s="7" t="e">
        <f t="shared" si="97"/>
        <v>#DIV/0!</v>
      </c>
      <c r="S1229" t="s">
        <v>8324</v>
      </c>
      <c r="T1229" t="s">
        <v>8339</v>
      </c>
      <c r="U1229" s="17">
        <f t="shared" si="98"/>
        <v>41858.083333333328</v>
      </c>
      <c r="V1229" s="17">
        <f t="shared" si="99"/>
        <v>41827.710833333331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tr">
        <f>VLOOKUP(G1230,'Country Codes'!C:D,2,FALSE)</f>
        <v>United States</v>
      </c>
      <c r="I1230" t="s">
        <v>8246</v>
      </c>
      <c r="J1230" s="15">
        <v>1317231008</v>
      </c>
      <c r="K1230" s="15">
        <v>1312047008</v>
      </c>
      <c r="L1230" t="b">
        <v>0</v>
      </c>
      <c r="M1230">
        <v>24</v>
      </c>
      <c r="N1230" t="b">
        <v>0</v>
      </c>
      <c r="O1230" t="s">
        <v>8286</v>
      </c>
      <c r="P1230" s="5">
        <f t="shared" si="95"/>
        <v>0.29299999999999998</v>
      </c>
      <c r="Q1230" s="5" t="str">
        <f t="shared" si="96"/>
        <v>Not Funded</v>
      </c>
      <c r="R1230" s="7">
        <f t="shared" si="97"/>
        <v>61.041666666666664</v>
      </c>
      <c r="S1230" t="s">
        <v>8324</v>
      </c>
      <c r="T1230" t="s">
        <v>8339</v>
      </c>
      <c r="U1230" s="17">
        <f t="shared" si="98"/>
        <v>40814.520925925921</v>
      </c>
      <c r="V1230" s="17">
        <f t="shared" si="99"/>
        <v>40754.520925925921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tr">
        <f>VLOOKUP(G1231,'Country Codes'!C:D,2,FALSE)</f>
        <v>United States</v>
      </c>
      <c r="I1231" t="s">
        <v>8246</v>
      </c>
      <c r="J1231" s="15">
        <v>1334592000</v>
      </c>
      <c r="K1231" s="15">
        <v>1331982127</v>
      </c>
      <c r="L1231" t="b">
        <v>0</v>
      </c>
      <c r="M1231">
        <v>1</v>
      </c>
      <c r="N1231" t="b">
        <v>0</v>
      </c>
      <c r="O1231" t="s">
        <v>8286</v>
      </c>
      <c r="P1231" s="5">
        <f t="shared" si="95"/>
        <v>9.0909090909090905E-3</v>
      </c>
      <c r="Q1231" s="5" t="str">
        <f t="shared" si="96"/>
        <v>Not Funded</v>
      </c>
      <c r="R1231" s="7">
        <f t="shared" si="97"/>
        <v>25</v>
      </c>
      <c r="S1231" t="s">
        <v>8324</v>
      </c>
      <c r="T1231" t="s">
        <v>8339</v>
      </c>
      <c r="U1231" s="17">
        <f t="shared" si="98"/>
        <v>41015.458333333328</v>
      </c>
      <c r="V1231" s="17">
        <f t="shared" si="99"/>
        <v>40985.251469907402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tr">
        <f>VLOOKUP(G1232,'Country Codes'!C:D,2,FALSE)</f>
        <v>United States</v>
      </c>
      <c r="I1232" t="s">
        <v>8246</v>
      </c>
      <c r="J1232" s="15">
        <v>1298589630</v>
      </c>
      <c r="K1232" s="15">
        <v>1295997630</v>
      </c>
      <c r="L1232" t="b">
        <v>0</v>
      </c>
      <c r="M1232">
        <v>0</v>
      </c>
      <c r="N1232" t="b">
        <v>0</v>
      </c>
      <c r="O1232" t="s">
        <v>8286</v>
      </c>
      <c r="P1232" s="5">
        <f t="shared" si="95"/>
        <v>0</v>
      </c>
      <c r="Q1232" s="5" t="str">
        <f t="shared" si="96"/>
        <v>Not Funded</v>
      </c>
      <c r="R1232" s="7" t="e">
        <f t="shared" si="97"/>
        <v>#DIV/0!</v>
      </c>
      <c r="S1232" t="s">
        <v>8324</v>
      </c>
      <c r="T1232" t="s">
        <v>8339</v>
      </c>
      <c r="U1232" s="17">
        <f t="shared" si="98"/>
        <v>40598.764236111107</v>
      </c>
      <c r="V1232" s="17">
        <f t="shared" si="99"/>
        <v>40568.764236111107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tr">
        <f>VLOOKUP(G1233,'Country Codes'!C:D,2,FALSE)</f>
        <v>United States</v>
      </c>
      <c r="I1233" t="s">
        <v>8246</v>
      </c>
      <c r="J1233" s="15">
        <v>1440723600</v>
      </c>
      <c r="K1233" s="15">
        <v>1436394968</v>
      </c>
      <c r="L1233" t="b">
        <v>0</v>
      </c>
      <c r="M1233">
        <v>0</v>
      </c>
      <c r="N1233" t="b">
        <v>0</v>
      </c>
      <c r="O1233" t="s">
        <v>8286</v>
      </c>
      <c r="P1233" s="5">
        <f t="shared" si="95"/>
        <v>0</v>
      </c>
      <c r="Q1233" s="5" t="str">
        <f t="shared" si="96"/>
        <v>Not Funded</v>
      </c>
      <c r="R1233" s="7" t="e">
        <f t="shared" si="97"/>
        <v>#DIV/0!</v>
      </c>
      <c r="S1233" t="s">
        <v>8324</v>
      </c>
      <c r="T1233" t="s">
        <v>8339</v>
      </c>
      <c r="U1233" s="17">
        <f t="shared" si="98"/>
        <v>42243.833333333336</v>
      </c>
      <c r="V1233" s="17">
        <f t="shared" si="99"/>
        <v>42193.733425925922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tr">
        <f>VLOOKUP(G1234,'Country Codes'!C:D,2,FALSE)</f>
        <v>United States</v>
      </c>
      <c r="I1234" t="s">
        <v>8246</v>
      </c>
      <c r="J1234" s="15">
        <v>1381090870</v>
      </c>
      <c r="K1234" s="15">
        <v>1377030070</v>
      </c>
      <c r="L1234" t="b">
        <v>0</v>
      </c>
      <c r="M1234">
        <v>1</v>
      </c>
      <c r="N1234" t="b">
        <v>0</v>
      </c>
      <c r="O1234" t="s">
        <v>8286</v>
      </c>
      <c r="P1234" s="5">
        <f t="shared" si="95"/>
        <v>8.0000000000000002E-3</v>
      </c>
      <c r="Q1234" s="5" t="str">
        <f t="shared" si="96"/>
        <v>Not Funded</v>
      </c>
      <c r="R1234" s="7">
        <f t="shared" si="97"/>
        <v>40</v>
      </c>
      <c r="S1234" t="s">
        <v>8324</v>
      </c>
      <c r="T1234" t="s">
        <v>8339</v>
      </c>
      <c r="U1234" s="17">
        <f t="shared" si="98"/>
        <v>41553.639699074076</v>
      </c>
      <c r="V1234" s="17">
        <f t="shared" si="99"/>
        <v>41506.639699074076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tr">
        <f>VLOOKUP(G1235,'Country Codes'!C:D,2,FALSE)</f>
        <v>United States</v>
      </c>
      <c r="I1235" t="s">
        <v>8246</v>
      </c>
      <c r="J1235" s="15">
        <v>1329864374</v>
      </c>
      <c r="K1235" s="15">
        <v>1328049974</v>
      </c>
      <c r="L1235" t="b">
        <v>0</v>
      </c>
      <c r="M1235">
        <v>6</v>
      </c>
      <c r="N1235" t="b">
        <v>0</v>
      </c>
      <c r="O1235" t="s">
        <v>8286</v>
      </c>
      <c r="P1235" s="5">
        <f t="shared" si="95"/>
        <v>0.11600000000000001</v>
      </c>
      <c r="Q1235" s="5" t="str">
        <f t="shared" si="96"/>
        <v>Not Funded</v>
      </c>
      <c r="R1235" s="7">
        <f t="shared" si="97"/>
        <v>19.333333333333332</v>
      </c>
      <c r="S1235" t="s">
        <v>8324</v>
      </c>
      <c r="T1235" t="s">
        <v>8339</v>
      </c>
      <c r="U1235" s="17">
        <f t="shared" si="98"/>
        <v>40960.740439814814</v>
      </c>
      <c r="V1235" s="17">
        <f t="shared" si="99"/>
        <v>40939.740439814814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tr">
        <f>VLOOKUP(G1236,'Country Codes'!C:D,2,FALSE)</f>
        <v>United Kingdom</v>
      </c>
      <c r="I1236" t="s">
        <v>8247</v>
      </c>
      <c r="J1236" s="15">
        <v>1422903342</v>
      </c>
      <c r="K1236" s="15">
        <v>1420311342</v>
      </c>
      <c r="L1236" t="b">
        <v>0</v>
      </c>
      <c r="M1236">
        <v>0</v>
      </c>
      <c r="N1236" t="b">
        <v>0</v>
      </c>
      <c r="O1236" t="s">
        <v>8286</v>
      </c>
      <c r="P1236" s="5">
        <f t="shared" si="95"/>
        <v>0</v>
      </c>
      <c r="Q1236" s="5" t="str">
        <f t="shared" si="96"/>
        <v>Not Funded</v>
      </c>
      <c r="R1236" s="7" t="e">
        <f t="shared" si="97"/>
        <v>#DIV/0!</v>
      </c>
      <c r="S1236" t="s">
        <v>8324</v>
      </c>
      <c r="T1236" t="s">
        <v>8339</v>
      </c>
      <c r="U1236" s="17">
        <f t="shared" si="98"/>
        <v>42037.580347222225</v>
      </c>
      <c r="V1236" s="17">
        <f t="shared" si="99"/>
        <v>42007.580347222225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tr">
        <f>VLOOKUP(G1237,'Country Codes'!C:D,2,FALSE)</f>
        <v>United States</v>
      </c>
      <c r="I1237" t="s">
        <v>8246</v>
      </c>
      <c r="J1237" s="15">
        <v>1387077299</v>
      </c>
      <c r="K1237" s="15">
        <v>1383621299</v>
      </c>
      <c r="L1237" t="b">
        <v>0</v>
      </c>
      <c r="M1237">
        <v>6</v>
      </c>
      <c r="N1237" t="b">
        <v>0</v>
      </c>
      <c r="O1237" t="s">
        <v>8286</v>
      </c>
      <c r="P1237" s="5">
        <f t="shared" si="95"/>
        <v>2.787363950092912E-2</v>
      </c>
      <c r="Q1237" s="5" t="str">
        <f t="shared" si="96"/>
        <v>Not Funded</v>
      </c>
      <c r="R1237" s="7">
        <f t="shared" si="97"/>
        <v>35</v>
      </c>
      <c r="S1237" t="s">
        <v>8324</v>
      </c>
      <c r="T1237" t="s">
        <v>8339</v>
      </c>
      <c r="U1237" s="17">
        <f t="shared" si="98"/>
        <v>41622.927071759259</v>
      </c>
      <c r="V1237" s="17">
        <f t="shared" si="99"/>
        <v>41582.927071759259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tr">
        <f>VLOOKUP(G1238,'Country Codes'!C:D,2,FALSE)</f>
        <v>United States</v>
      </c>
      <c r="I1238" t="s">
        <v>8246</v>
      </c>
      <c r="J1238" s="15">
        <v>1343491200</v>
      </c>
      <c r="K1238" s="15">
        <v>1342801164</v>
      </c>
      <c r="L1238" t="b">
        <v>0</v>
      </c>
      <c r="M1238">
        <v>0</v>
      </c>
      <c r="N1238" t="b">
        <v>0</v>
      </c>
      <c r="O1238" t="s">
        <v>8286</v>
      </c>
      <c r="P1238" s="5">
        <f t="shared" si="95"/>
        <v>0</v>
      </c>
      <c r="Q1238" s="5" t="str">
        <f t="shared" si="96"/>
        <v>Not Funded</v>
      </c>
      <c r="R1238" s="7" t="e">
        <f t="shared" si="97"/>
        <v>#DIV/0!</v>
      </c>
      <c r="S1238" t="s">
        <v>8324</v>
      </c>
      <c r="T1238" t="s">
        <v>8339</v>
      </c>
      <c r="U1238" s="17">
        <f t="shared" si="98"/>
        <v>41118.458333333328</v>
      </c>
      <c r="V1238" s="17">
        <f t="shared" si="99"/>
        <v>41110.47180555555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tr">
        <f>VLOOKUP(G1239,'Country Codes'!C:D,2,FALSE)</f>
        <v>United States</v>
      </c>
      <c r="I1239" t="s">
        <v>8246</v>
      </c>
      <c r="J1239" s="15">
        <v>1345790865</v>
      </c>
      <c r="K1239" s="15">
        <v>1344062865</v>
      </c>
      <c r="L1239" t="b">
        <v>0</v>
      </c>
      <c r="M1239">
        <v>0</v>
      </c>
      <c r="N1239" t="b">
        <v>0</v>
      </c>
      <c r="O1239" t="s">
        <v>8286</v>
      </c>
      <c r="P1239" s="5">
        <f t="shared" si="95"/>
        <v>0</v>
      </c>
      <c r="Q1239" s="5" t="str">
        <f t="shared" si="96"/>
        <v>Not Funded</v>
      </c>
      <c r="R1239" s="7" t="e">
        <f t="shared" si="97"/>
        <v>#DIV/0!</v>
      </c>
      <c r="S1239" t="s">
        <v>8324</v>
      </c>
      <c r="T1239" t="s">
        <v>8339</v>
      </c>
      <c r="U1239" s="17">
        <f t="shared" si="98"/>
        <v>41145.074826388889</v>
      </c>
      <c r="V1239" s="17">
        <f t="shared" si="99"/>
        <v>41125.074826388889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tr">
        <f>VLOOKUP(G1240,'Country Codes'!C:D,2,FALSE)</f>
        <v>United States</v>
      </c>
      <c r="I1240" t="s">
        <v>8246</v>
      </c>
      <c r="J1240" s="15">
        <v>1312641536</v>
      </c>
      <c r="K1240" s="15">
        <v>1310049536</v>
      </c>
      <c r="L1240" t="b">
        <v>0</v>
      </c>
      <c r="M1240">
        <v>3</v>
      </c>
      <c r="N1240" t="b">
        <v>0</v>
      </c>
      <c r="O1240" t="s">
        <v>8286</v>
      </c>
      <c r="P1240" s="5">
        <f t="shared" si="95"/>
        <v>0.17799999999999999</v>
      </c>
      <c r="Q1240" s="5" t="str">
        <f t="shared" si="96"/>
        <v>Not Funded</v>
      </c>
      <c r="R1240" s="7">
        <f t="shared" si="97"/>
        <v>59.333333333333336</v>
      </c>
      <c r="S1240" t="s">
        <v>8324</v>
      </c>
      <c r="T1240" t="s">
        <v>8339</v>
      </c>
      <c r="U1240" s="17">
        <f t="shared" si="98"/>
        <v>40761.402037037034</v>
      </c>
      <c r="V1240" s="17">
        <f t="shared" si="99"/>
        <v>40731.402037037034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tr">
        <f>VLOOKUP(G1241,'Country Codes'!C:D,2,FALSE)</f>
        <v>United States</v>
      </c>
      <c r="I1241" t="s">
        <v>8246</v>
      </c>
      <c r="J1241" s="15">
        <v>1325804767</v>
      </c>
      <c r="K1241" s="15">
        <v>1323212767</v>
      </c>
      <c r="L1241" t="b">
        <v>0</v>
      </c>
      <c r="M1241">
        <v>0</v>
      </c>
      <c r="N1241" t="b">
        <v>0</v>
      </c>
      <c r="O1241" t="s">
        <v>8286</v>
      </c>
      <c r="P1241" s="5">
        <f t="shared" si="95"/>
        <v>0</v>
      </c>
      <c r="Q1241" s="5" t="str">
        <f t="shared" si="96"/>
        <v>Not Funded</v>
      </c>
      <c r="R1241" s="7" t="e">
        <f t="shared" si="97"/>
        <v>#DIV/0!</v>
      </c>
      <c r="S1241" t="s">
        <v>8324</v>
      </c>
      <c r="T1241" t="s">
        <v>8339</v>
      </c>
      <c r="U1241" s="17">
        <f t="shared" si="98"/>
        <v>40913.754247685181</v>
      </c>
      <c r="V1241" s="17">
        <f t="shared" si="99"/>
        <v>40883.754247685181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tr">
        <f>VLOOKUP(G1242,'Country Codes'!C:D,2,FALSE)</f>
        <v>United States</v>
      </c>
      <c r="I1242" t="s">
        <v>8246</v>
      </c>
      <c r="J1242" s="15">
        <v>1373665860</v>
      </c>
      <c r="K1242" s="15">
        <v>1368579457</v>
      </c>
      <c r="L1242" t="b">
        <v>0</v>
      </c>
      <c r="M1242">
        <v>8</v>
      </c>
      <c r="N1242" t="b">
        <v>0</v>
      </c>
      <c r="O1242" t="s">
        <v>8286</v>
      </c>
      <c r="P1242" s="5">
        <f t="shared" si="95"/>
        <v>3.0124999999999999E-2</v>
      </c>
      <c r="Q1242" s="5" t="str">
        <f t="shared" si="96"/>
        <v>Not Funded</v>
      </c>
      <c r="R1242" s="7">
        <f t="shared" si="97"/>
        <v>30.125</v>
      </c>
      <c r="S1242" t="s">
        <v>8324</v>
      </c>
      <c r="T1242" t="s">
        <v>8339</v>
      </c>
      <c r="U1242" s="17">
        <f t="shared" si="98"/>
        <v>41467.70208333333</v>
      </c>
      <c r="V1242" s="17">
        <f t="shared" si="99"/>
        <v>41408.831678240742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tr">
        <f>VLOOKUP(G1243,'Country Codes'!C:D,2,FALSE)</f>
        <v>United States</v>
      </c>
      <c r="I1243" t="s">
        <v>8246</v>
      </c>
      <c r="J1243" s="15">
        <v>1414994340</v>
      </c>
      <c r="K1243" s="15">
        <v>1413057980</v>
      </c>
      <c r="L1243" t="b">
        <v>0</v>
      </c>
      <c r="M1243">
        <v>34</v>
      </c>
      <c r="N1243" t="b">
        <v>0</v>
      </c>
      <c r="O1243" t="s">
        <v>8286</v>
      </c>
      <c r="P1243" s="5">
        <f t="shared" si="95"/>
        <v>0.50739999999999996</v>
      </c>
      <c r="Q1243" s="5" t="str">
        <f t="shared" si="96"/>
        <v>Not Funded</v>
      </c>
      <c r="R1243" s="7">
        <f t="shared" si="97"/>
        <v>74.617647058823536</v>
      </c>
      <c r="S1243" t="s">
        <v>8324</v>
      </c>
      <c r="T1243" t="s">
        <v>8339</v>
      </c>
      <c r="U1243" s="17">
        <f t="shared" si="98"/>
        <v>41946.040972222218</v>
      </c>
      <c r="V1243" s="17">
        <f t="shared" si="99"/>
        <v>41923.629398148143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tr">
        <f>VLOOKUP(G1244,'Country Codes'!C:D,2,FALSE)</f>
        <v>United States</v>
      </c>
      <c r="I1244" t="s">
        <v>8246</v>
      </c>
      <c r="J1244" s="15">
        <v>1315747080</v>
      </c>
      <c r="K1244" s="15">
        <v>1314417502</v>
      </c>
      <c r="L1244" t="b">
        <v>0</v>
      </c>
      <c r="M1244">
        <v>1</v>
      </c>
      <c r="N1244" t="b">
        <v>0</v>
      </c>
      <c r="O1244" t="s">
        <v>8286</v>
      </c>
      <c r="P1244" s="5">
        <f t="shared" si="95"/>
        <v>5.4884742041712408E-3</v>
      </c>
      <c r="Q1244" s="5" t="str">
        <f t="shared" si="96"/>
        <v>Not Funded</v>
      </c>
      <c r="R1244" s="7">
        <f t="shared" si="97"/>
        <v>5</v>
      </c>
      <c r="S1244" t="s">
        <v>8324</v>
      </c>
      <c r="T1244" t="s">
        <v>8339</v>
      </c>
      <c r="U1244" s="17">
        <f t="shared" si="98"/>
        <v>40797.345833333333</v>
      </c>
      <c r="V1244" s="17">
        <f t="shared" si="99"/>
        <v>40781.957199074073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tr">
        <f>VLOOKUP(G1245,'Country Codes'!C:D,2,FALSE)</f>
        <v>United States</v>
      </c>
      <c r="I1245" t="s">
        <v>8246</v>
      </c>
      <c r="J1245" s="15">
        <v>1310158800</v>
      </c>
      <c r="K1245" s="15">
        <v>1304888771</v>
      </c>
      <c r="L1245" t="b">
        <v>0</v>
      </c>
      <c r="M1245">
        <v>38</v>
      </c>
      <c r="N1245" t="b">
        <v>0</v>
      </c>
      <c r="O1245" t="s">
        <v>8286</v>
      </c>
      <c r="P1245" s="5">
        <f t="shared" si="95"/>
        <v>0.14091666666666666</v>
      </c>
      <c r="Q1245" s="5" t="str">
        <f t="shared" si="96"/>
        <v>Not Funded</v>
      </c>
      <c r="R1245" s="7">
        <f t="shared" si="97"/>
        <v>44.5</v>
      </c>
      <c r="S1245" t="s">
        <v>8324</v>
      </c>
      <c r="T1245" t="s">
        <v>8339</v>
      </c>
      <c r="U1245" s="17">
        <f t="shared" si="98"/>
        <v>40732.666666666664</v>
      </c>
      <c r="V1245" s="17">
        <f t="shared" si="99"/>
        <v>40671.670960648145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tr">
        <f>VLOOKUP(G1246,'Country Codes'!C:D,2,FALSE)</f>
        <v>United States</v>
      </c>
      <c r="I1246" t="s">
        <v>8246</v>
      </c>
      <c r="J1246" s="15">
        <v>1366664400</v>
      </c>
      <c r="K1246" s="15">
        <v>1363981723</v>
      </c>
      <c r="L1246" t="b">
        <v>1</v>
      </c>
      <c r="M1246">
        <v>45</v>
      </c>
      <c r="N1246" t="b">
        <v>1</v>
      </c>
      <c r="O1246" t="s">
        <v>8276</v>
      </c>
      <c r="P1246" s="5">
        <f t="shared" si="95"/>
        <v>1.038</v>
      </c>
      <c r="Q1246" s="5" t="str">
        <f t="shared" si="96"/>
        <v>Funded</v>
      </c>
      <c r="R1246" s="7">
        <f t="shared" si="97"/>
        <v>46.133333333333333</v>
      </c>
      <c r="S1246" t="s">
        <v>8324</v>
      </c>
      <c r="T1246" t="s">
        <v>8325</v>
      </c>
      <c r="U1246" s="17">
        <f t="shared" si="98"/>
        <v>41386.666666666664</v>
      </c>
      <c r="V1246" s="17">
        <f t="shared" si="99"/>
        <v>41355.617164351846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tr">
        <f>VLOOKUP(G1247,'Country Codes'!C:D,2,FALSE)</f>
        <v>United States</v>
      </c>
      <c r="I1247" t="s">
        <v>8246</v>
      </c>
      <c r="J1247" s="15">
        <v>1402755834</v>
      </c>
      <c r="K1247" s="15">
        <v>1400163834</v>
      </c>
      <c r="L1247" t="b">
        <v>1</v>
      </c>
      <c r="M1247">
        <v>17</v>
      </c>
      <c r="N1247" t="b">
        <v>1</v>
      </c>
      <c r="O1247" t="s">
        <v>8276</v>
      </c>
      <c r="P1247" s="5">
        <f t="shared" si="95"/>
        <v>1.2024999999999999</v>
      </c>
      <c r="Q1247" s="5" t="str">
        <f t="shared" si="96"/>
        <v>Funded</v>
      </c>
      <c r="R1247" s="7">
        <f t="shared" si="97"/>
        <v>141.47058823529412</v>
      </c>
      <c r="S1247" t="s">
        <v>8324</v>
      </c>
      <c r="T1247" t="s">
        <v>8325</v>
      </c>
      <c r="U1247" s="17">
        <f t="shared" si="98"/>
        <v>41804.391597222217</v>
      </c>
      <c r="V1247" s="17">
        <f t="shared" si="99"/>
        <v>41774.391597222217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tr">
        <f>VLOOKUP(G1248,'Country Codes'!C:D,2,FALSE)</f>
        <v>United States</v>
      </c>
      <c r="I1248" t="s">
        <v>8246</v>
      </c>
      <c r="J1248" s="15">
        <v>1323136949</v>
      </c>
      <c r="K1248" s="15">
        <v>1319245349</v>
      </c>
      <c r="L1248" t="b">
        <v>1</v>
      </c>
      <c r="M1248">
        <v>31</v>
      </c>
      <c r="N1248" t="b">
        <v>1</v>
      </c>
      <c r="O1248" t="s">
        <v>8276</v>
      </c>
      <c r="P1248" s="5">
        <f t="shared" si="95"/>
        <v>1.17</v>
      </c>
      <c r="Q1248" s="5" t="str">
        <f t="shared" si="96"/>
        <v>Funded</v>
      </c>
      <c r="R1248" s="7">
        <f t="shared" si="97"/>
        <v>75.483870967741936</v>
      </c>
      <c r="S1248" t="s">
        <v>8324</v>
      </c>
      <c r="T1248" t="s">
        <v>8325</v>
      </c>
      <c r="U1248" s="17">
        <f t="shared" si="98"/>
        <v>40882.876724537033</v>
      </c>
      <c r="V1248" s="17">
        <f t="shared" si="99"/>
        <v>40837.835057870368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tr">
        <f>VLOOKUP(G1249,'Country Codes'!C:D,2,FALSE)</f>
        <v>United States</v>
      </c>
      <c r="I1249" t="s">
        <v>8246</v>
      </c>
      <c r="J1249" s="15">
        <v>1367823655</v>
      </c>
      <c r="K1249" s="15">
        <v>1365231655</v>
      </c>
      <c r="L1249" t="b">
        <v>1</v>
      </c>
      <c r="M1249">
        <v>50</v>
      </c>
      <c r="N1249" t="b">
        <v>1</v>
      </c>
      <c r="O1249" t="s">
        <v>8276</v>
      </c>
      <c r="P1249" s="5">
        <f t="shared" si="95"/>
        <v>1.2214285714285715</v>
      </c>
      <c r="Q1249" s="5" t="str">
        <f t="shared" si="96"/>
        <v>Funded</v>
      </c>
      <c r="R1249" s="7">
        <f t="shared" si="97"/>
        <v>85.5</v>
      </c>
      <c r="S1249" t="s">
        <v>8324</v>
      </c>
      <c r="T1249" t="s">
        <v>8325</v>
      </c>
      <c r="U1249" s="17">
        <f t="shared" si="98"/>
        <v>41400.083969907406</v>
      </c>
      <c r="V1249" s="17">
        <f t="shared" si="99"/>
        <v>41370.083969907406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tr">
        <f>VLOOKUP(G1250,'Country Codes'!C:D,2,FALSE)</f>
        <v>United States</v>
      </c>
      <c r="I1250" t="s">
        <v>8246</v>
      </c>
      <c r="J1250" s="15">
        <v>1402642740</v>
      </c>
      <c r="K1250" s="15">
        <v>1399563953</v>
      </c>
      <c r="L1250" t="b">
        <v>1</v>
      </c>
      <c r="M1250">
        <v>59</v>
      </c>
      <c r="N1250" t="b">
        <v>1</v>
      </c>
      <c r="O1250" t="s">
        <v>8276</v>
      </c>
      <c r="P1250" s="5">
        <f t="shared" si="95"/>
        <v>1.5164</v>
      </c>
      <c r="Q1250" s="5" t="str">
        <f t="shared" si="96"/>
        <v>Funded</v>
      </c>
      <c r="R1250" s="7">
        <f t="shared" si="97"/>
        <v>64.254237288135599</v>
      </c>
      <c r="S1250" t="s">
        <v>8324</v>
      </c>
      <c r="T1250" t="s">
        <v>8325</v>
      </c>
      <c r="U1250" s="17">
        <f t="shared" si="98"/>
        <v>41803.082638888889</v>
      </c>
      <c r="V1250" s="17">
        <f t="shared" si="99"/>
        <v>41767.448530092588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tr">
        <f>VLOOKUP(G1251,'Country Codes'!C:D,2,FALSE)</f>
        <v>United States</v>
      </c>
      <c r="I1251" t="s">
        <v>8246</v>
      </c>
      <c r="J1251" s="15">
        <v>1341683211</v>
      </c>
      <c r="K1251" s="15">
        <v>1339091211</v>
      </c>
      <c r="L1251" t="b">
        <v>1</v>
      </c>
      <c r="M1251">
        <v>81</v>
      </c>
      <c r="N1251" t="b">
        <v>1</v>
      </c>
      <c r="O1251" t="s">
        <v>8276</v>
      </c>
      <c r="P1251" s="5">
        <f t="shared" si="95"/>
        <v>1.0444</v>
      </c>
      <c r="Q1251" s="5" t="str">
        <f t="shared" si="96"/>
        <v>Funded</v>
      </c>
      <c r="R1251" s="7">
        <f t="shared" si="97"/>
        <v>64.46913580246914</v>
      </c>
      <c r="S1251" t="s">
        <v>8324</v>
      </c>
      <c r="T1251" t="s">
        <v>8325</v>
      </c>
      <c r="U1251" s="17">
        <f t="shared" si="98"/>
        <v>41097.532534722224</v>
      </c>
      <c r="V1251" s="17">
        <f t="shared" si="99"/>
        <v>41067.532534722224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tr">
        <f>VLOOKUP(G1252,'Country Codes'!C:D,2,FALSE)</f>
        <v>United States</v>
      </c>
      <c r="I1252" t="s">
        <v>8246</v>
      </c>
      <c r="J1252" s="15">
        <v>1410017131</v>
      </c>
      <c r="K1252" s="15">
        <v>1406129131</v>
      </c>
      <c r="L1252" t="b">
        <v>1</v>
      </c>
      <c r="M1252">
        <v>508</v>
      </c>
      <c r="N1252" t="b">
        <v>1</v>
      </c>
      <c r="O1252" t="s">
        <v>8276</v>
      </c>
      <c r="P1252" s="5">
        <f t="shared" si="95"/>
        <v>2.0015333333333332</v>
      </c>
      <c r="Q1252" s="5" t="str">
        <f t="shared" si="96"/>
        <v>Funded</v>
      </c>
      <c r="R1252" s="7">
        <f t="shared" si="97"/>
        <v>118.2007874015748</v>
      </c>
      <c r="S1252" t="s">
        <v>8324</v>
      </c>
      <c r="T1252" t="s">
        <v>8325</v>
      </c>
      <c r="U1252" s="17">
        <f t="shared" si="98"/>
        <v>41888.434386574074</v>
      </c>
      <c r="V1252" s="17">
        <f t="shared" si="99"/>
        <v>41843.434386574074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tr">
        <f>VLOOKUP(G1253,'Country Codes'!C:D,2,FALSE)</f>
        <v>United States</v>
      </c>
      <c r="I1253" t="s">
        <v>8246</v>
      </c>
      <c r="J1253" s="15">
        <v>1316979167</v>
      </c>
      <c r="K1253" s="15">
        <v>1311795167</v>
      </c>
      <c r="L1253" t="b">
        <v>1</v>
      </c>
      <c r="M1253">
        <v>74</v>
      </c>
      <c r="N1253" t="b">
        <v>1</v>
      </c>
      <c r="O1253" t="s">
        <v>8276</v>
      </c>
      <c r="P1253" s="5">
        <f t="shared" si="95"/>
        <v>1.018</v>
      </c>
      <c r="Q1253" s="5" t="str">
        <f t="shared" si="96"/>
        <v>Funded</v>
      </c>
      <c r="R1253" s="7">
        <f t="shared" si="97"/>
        <v>82.540540540540547</v>
      </c>
      <c r="S1253" t="s">
        <v>8324</v>
      </c>
      <c r="T1253" t="s">
        <v>8325</v>
      </c>
      <c r="U1253" s="17">
        <f t="shared" si="98"/>
        <v>40811.606099537035</v>
      </c>
      <c r="V1253" s="17">
        <f t="shared" si="99"/>
        <v>40751.606099537035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tr">
        <f>VLOOKUP(G1254,'Country Codes'!C:D,2,FALSE)</f>
        <v>United States</v>
      </c>
      <c r="I1254" t="s">
        <v>8246</v>
      </c>
      <c r="J1254" s="15">
        <v>1382658169</v>
      </c>
      <c r="K1254" s="15">
        <v>1380238969</v>
      </c>
      <c r="L1254" t="b">
        <v>1</v>
      </c>
      <c r="M1254">
        <v>141</v>
      </c>
      <c r="N1254" t="b">
        <v>1</v>
      </c>
      <c r="O1254" t="s">
        <v>8276</v>
      </c>
      <c r="P1254" s="5">
        <f t="shared" si="95"/>
        <v>1.3765714285714286</v>
      </c>
      <c r="Q1254" s="5" t="str">
        <f t="shared" si="96"/>
        <v>Funded</v>
      </c>
      <c r="R1254" s="7">
        <f t="shared" si="97"/>
        <v>34.170212765957444</v>
      </c>
      <c r="S1254" t="s">
        <v>8324</v>
      </c>
      <c r="T1254" t="s">
        <v>8325</v>
      </c>
      <c r="U1254" s="17">
        <f t="shared" si="98"/>
        <v>41571.779733796291</v>
      </c>
      <c r="V1254" s="17">
        <f t="shared" si="99"/>
        <v>41543.779733796291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tr">
        <f>VLOOKUP(G1255,'Country Codes'!C:D,2,FALSE)</f>
        <v>United States</v>
      </c>
      <c r="I1255" t="s">
        <v>8246</v>
      </c>
      <c r="J1255" s="15">
        <v>1409770107</v>
      </c>
      <c r="K1255" s="15">
        <v>1407178107</v>
      </c>
      <c r="L1255" t="b">
        <v>1</v>
      </c>
      <c r="M1255">
        <v>711</v>
      </c>
      <c r="N1255" t="b">
        <v>1</v>
      </c>
      <c r="O1255" t="s">
        <v>8276</v>
      </c>
      <c r="P1255" s="5">
        <f t="shared" si="95"/>
        <v>3038.3319999999999</v>
      </c>
      <c r="Q1255" s="5" t="str">
        <f t="shared" si="96"/>
        <v>Funded</v>
      </c>
      <c r="R1255" s="7">
        <f t="shared" si="97"/>
        <v>42.73322081575246</v>
      </c>
      <c r="S1255" t="s">
        <v>8324</v>
      </c>
      <c r="T1255" t="s">
        <v>8325</v>
      </c>
      <c r="U1255" s="17">
        <f t="shared" si="98"/>
        <v>41885.575312499997</v>
      </c>
      <c r="V1255" s="17">
        <f t="shared" si="99"/>
        <v>41855.575312499997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tr">
        <f>VLOOKUP(G1256,'Country Codes'!C:D,2,FALSE)</f>
        <v>United States</v>
      </c>
      <c r="I1256" t="s">
        <v>8246</v>
      </c>
      <c r="J1256" s="15">
        <v>1293857940</v>
      </c>
      <c r="K1256" s="15">
        <v>1288968886</v>
      </c>
      <c r="L1256" t="b">
        <v>1</v>
      </c>
      <c r="M1256">
        <v>141</v>
      </c>
      <c r="N1256" t="b">
        <v>1</v>
      </c>
      <c r="O1256" t="s">
        <v>8276</v>
      </c>
      <c r="P1256" s="5">
        <f t="shared" si="95"/>
        <v>1.9885074626865671</v>
      </c>
      <c r="Q1256" s="5" t="str">
        <f t="shared" si="96"/>
        <v>Funded</v>
      </c>
      <c r="R1256" s="7">
        <f t="shared" si="97"/>
        <v>94.489361702127653</v>
      </c>
      <c r="S1256" t="s">
        <v>8324</v>
      </c>
      <c r="T1256" t="s">
        <v>8325</v>
      </c>
      <c r="U1256" s="17">
        <f t="shared" si="98"/>
        <v>40543.999305555553</v>
      </c>
      <c r="V1256" s="17">
        <f t="shared" si="99"/>
        <v>40487.413032407407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tr">
        <f>VLOOKUP(G1257,'Country Codes'!C:D,2,FALSE)</f>
        <v>United States</v>
      </c>
      <c r="I1257" t="s">
        <v>8246</v>
      </c>
      <c r="J1257" s="15">
        <v>1385932652</v>
      </c>
      <c r="K1257" s="15">
        <v>1383337052</v>
      </c>
      <c r="L1257" t="b">
        <v>1</v>
      </c>
      <c r="M1257">
        <v>109</v>
      </c>
      <c r="N1257" t="b">
        <v>1</v>
      </c>
      <c r="O1257" t="s">
        <v>8276</v>
      </c>
      <c r="P1257" s="5">
        <f t="shared" si="95"/>
        <v>2.0236666666666667</v>
      </c>
      <c r="Q1257" s="5" t="str">
        <f t="shared" si="96"/>
        <v>Funded</v>
      </c>
      <c r="R1257" s="7">
        <f t="shared" si="97"/>
        <v>55.697247706422019</v>
      </c>
      <c r="S1257" t="s">
        <v>8324</v>
      </c>
      <c r="T1257" t="s">
        <v>8325</v>
      </c>
      <c r="U1257" s="17">
        <f t="shared" si="98"/>
        <v>41609.678842592592</v>
      </c>
      <c r="V1257" s="17">
        <f t="shared" si="99"/>
        <v>41579.637175925927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tr">
        <f>VLOOKUP(G1258,'Country Codes'!C:D,2,FALSE)</f>
        <v>United States</v>
      </c>
      <c r="I1258" t="s">
        <v>8246</v>
      </c>
      <c r="J1258" s="15">
        <v>1329084231</v>
      </c>
      <c r="K1258" s="15">
        <v>1326492231</v>
      </c>
      <c r="L1258" t="b">
        <v>1</v>
      </c>
      <c r="M1258">
        <v>361</v>
      </c>
      <c r="N1258" t="b">
        <v>1</v>
      </c>
      <c r="O1258" t="s">
        <v>8276</v>
      </c>
      <c r="P1258" s="5">
        <f t="shared" si="95"/>
        <v>1.1796376666666666</v>
      </c>
      <c r="Q1258" s="5" t="str">
        <f t="shared" si="96"/>
        <v>Funded</v>
      </c>
      <c r="R1258" s="7">
        <f t="shared" si="97"/>
        <v>98.030831024930734</v>
      </c>
      <c r="S1258" t="s">
        <v>8324</v>
      </c>
      <c r="T1258" t="s">
        <v>8325</v>
      </c>
      <c r="U1258" s="17">
        <f t="shared" si="98"/>
        <v>40951.711006944446</v>
      </c>
      <c r="V1258" s="17">
        <f t="shared" si="99"/>
        <v>40921.711006944446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tr">
        <f>VLOOKUP(G1259,'Country Codes'!C:D,2,FALSE)</f>
        <v>United States</v>
      </c>
      <c r="I1259" t="s">
        <v>8246</v>
      </c>
      <c r="J1259" s="15">
        <v>1301792590</v>
      </c>
      <c r="K1259" s="15">
        <v>1297562590</v>
      </c>
      <c r="L1259" t="b">
        <v>1</v>
      </c>
      <c r="M1259">
        <v>176</v>
      </c>
      <c r="N1259" t="b">
        <v>1</v>
      </c>
      <c r="O1259" t="s">
        <v>8276</v>
      </c>
      <c r="P1259" s="5">
        <f t="shared" si="95"/>
        <v>2.9472727272727273</v>
      </c>
      <c r="Q1259" s="5" t="str">
        <f t="shared" si="96"/>
        <v>Funded</v>
      </c>
      <c r="R1259" s="7">
        <f t="shared" si="97"/>
        <v>92.102272727272734</v>
      </c>
      <c r="S1259" t="s">
        <v>8324</v>
      </c>
      <c r="T1259" t="s">
        <v>8325</v>
      </c>
      <c r="U1259" s="17">
        <f t="shared" si="98"/>
        <v>40635.835532407407</v>
      </c>
      <c r="V1259" s="17">
        <f t="shared" si="99"/>
        <v>40586.877199074072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tr">
        <f>VLOOKUP(G1260,'Country Codes'!C:D,2,FALSE)</f>
        <v>United States</v>
      </c>
      <c r="I1260" t="s">
        <v>8246</v>
      </c>
      <c r="J1260" s="15">
        <v>1377960012</v>
      </c>
      <c r="K1260" s="15">
        <v>1375368012</v>
      </c>
      <c r="L1260" t="b">
        <v>1</v>
      </c>
      <c r="M1260">
        <v>670</v>
      </c>
      <c r="N1260" t="b">
        <v>1</v>
      </c>
      <c r="O1260" t="s">
        <v>8276</v>
      </c>
      <c r="P1260" s="5">
        <f t="shared" si="95"/>
        <v>2.1314633333333335</v>
      </c>
      <c r="Q1260" s="5" t="str">
        <f t="shared" si="96"/>
        <v>Funded</v>
      </c>
      <c r="R1260" s="7">
        <f t="shared" si="97"/>
        <v>38.175462686567165</v>
      </c>
      <c r="S1260" t="s">
        <v>8324</v>
      </c>
      <c r="T1260" t="s">
        <v>8325</v>
      </c>
      <c r="U1260" s="17">
        <f t="shared" si="98"/>
        <v>41517.402916666666</v>
      </c>
      <c r="V1260" s="17">
        <f t="shared" si="99"/>
        <v>41487.402916666666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tr">
        <f>VLOOKUP(G1261,'Country Codes'!C:D,2,FALSE)</f>
        <v>United States</v>
      </c>
      <c r="I1261" t="s">
        <v>8246</v>
      </c>
      <c r="J1261" s="15">
        <v>1402286340</v>
      </c>
      <c r="K1261" s="15">
        <v>1399504664</v>
      </c>
      <c r="L1261" t="b">
        <v>1</v>
      </c>
      <c r="M1261">
        <v>96</v>
      </c>
      <c r="N1261" t="b">
        <v>1</v>
      </c>
      <c r="O1261" t="s">
        <v>8276</v>
      </c>
      <c r="P1261" s="5">
        <f t="shared" si="95"/>
        <v>1.0424</v>
      </c>
      <c r="Q1261" s="5" t="str">
        <f t="shared" si="96"/>
        <v>Funded</v>
      </c>
      <c r="R1261" s="7">
        <f t="shared" si="97"/>
        <v>27.145833333333332</v>
      </c>
      <c r="S1261" t="s">
        <v>8324</v>
      </c>
      <c r="T1261" t="s">
        <v>8325</v>
      </c>
      <c r="U1261" s="17">
        <f t="shared" si="98"/>
        <v>41798.957638888889</v>
      </c>
      <c r="V1261" s="17">
        <f t="shared" si="99"/>
        <v>41766.762314814812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tr">
        <f>VLOOKUP(G1262,'Country Codes'!C:D,2,FALSE)</f>
        <v>United States</v>
      </c>
      <c r="I1262" t="s">
        <v>8246</v>
      </c>
      <c r="J1262" s="15">
        <v>1393445620</v>
      </c>
      <c r="K1262" s="15">
        <v>1390853620</v>
      </c>
      <c r="L1262" t="b">
        <v>1</v>
      </c>
      <c r="M1262">
        <v>74</v>
      </c>
      <c r="N1262" t="b">
        <v>1</v>
      </c>
      <c r="O1262" t="s">
        <v>8276</v>
      </c>
      <c r="P1262" s="5">
        <f t="shared" si="95"/>
        <v>1.1366666666666667</v>
      </c>
      <c r="Q1262" s="5" t="str">
        <f t="shared" si="96"/>
        <v>Funded</v>
      </c>
      <c r="R1262" s="7">
        <f t="shared" si="97"/>
        <v>50.689189189189186</v>
      </c>
      <c r="S1262" t="s">
        <v>8324</v>
      </c>
      <c r="T1262" t="s">
        <v>8325</v>
      </c>
      <c r="U1262" s="17">
        <f t="shared" si="98"/>
        <v>41696.63449074074</v>
      </c>
      <c r="V1262" s="17">
        <f t="shared" si="99"/>
        <v>41666.63449074074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tr">
        <f>VLOOKUP(G1263,'Country Codes'!C:D,2,FALSE)</f>
        <v>United States</v>
      </c>
      <c r="I1263" t="s">
        <v>8246</v>
      </c>
      <c r="J1263" s="15">
        <v>1390983227</v>
      </c>
      <c r="K1263" s="15">
        <v>1388391227</v>
      </c>
      <c r="L1263" t="b">
        <v>1</v>
      </c>
      <c r="M1263">
        <v>52</v>
      </c>
      <c r="N1263" t="b">
        <v>1</v>
      </c>
      <c r="O1263" t="s">
        <v>8276</v>
      </c>
      <c r="P1263" s="5">
        <f t="shared" si="95"/>
        <v>1.0125</v>
      </c>
      <c r="Q1263" s="5" t="str">
        <f t="shared" si="96"/>
        <v>Funded</v>
      </c>
      <c r="R1263" s="7">
        <f t="shared" si="97"/>
        <v>38.942307692307693</v>
      </c>
      <c r="S1263" t="s">
        <v>8324</v>
      </c>
      <c r="T1263" t="s">
        <v>8325</v>
      </c>
      <c r="U1263" s="17">
        <f t="shared" si="98"/>
        <v>41668.134571759256</v>
      </c>
      <c r="V1263" s="17">
        <f t="shared" si="99"/>
        <v>41638.134571759256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tr">
        <f>VLOOKUP(G1264,'Country Codes'!C:D,2,FALSE)</f>
        <v>Canada</v>
      </c>
      <c r="I1264" t="s">
        <v>8251</v>
      </c>
      <c r="J1264" s="15">
        <v>1392574692</v>
      </c>
      <c r="K1264" s="15">
        <v>1389982692</v>
      </c>
      <c r="L1264" t="b">
        <v>1</v>
      </c>
      <c r="M1264">
        <v>105</v>
      </c>
      <c r="N1264" t="b">
        <v>1</v>
      </c>
      <c r="O1264" t="s">
        <v>8276</v>
      </c>
      <c r="P1264" s="5">
        <f t="shared" si="95"/>
        <v>1.2541538461538462</v>
      </c>
      <c r="Q1264" s="5" t="str">
        <f t="shared" si="96"/>
        <v>Funded</v>
      </c>
      <c r="R1264" s="7">
        <f t="shared" si="97"/>
        <v>77.638095238095232</v>
      </c>
      <c r="S1264" t="s">
        <v>8324</v>
      </c>
      <c r="T1264" t="s">
        <v>8325</v>
      </c>
      <c r="U1264" s="17">
        <f t="shared" si="98"/>
        <v>41686.554305555554</v>
      </c>
      <c r="V1264" s="17">
        <f t="shared" si="99"/>
        <v>41656.554305555554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tr">
        <f>VLOOKUP(G1265,'Country Codes'!C:D,2,FALSE)</f>
        <v>United States</v>
      </c>
      <c r="I1265" t="s">
        <v>8246</v>
      </c>
      <c r="J1265" s="15">
        <v>1396054800</v>
      </c>
      <c r="K1265" s="15">
        <v>1393034470</v>
      </c>
      <c r="L1265" t="b">
        <v>1</v>
      </c>
      <c r="M1265">
        <v>41</v>
      </c>
      <c r="N1265" t="b">
        <v>1</v>
      </c>
      <c r="O1265" t="s">
        <v>8276</v>
      </c>
      <c r="P1265" s="5">
        <f t="shared" si="95"/>
        <v>1.19</v>
      </c>
      <c r="Q1265" s="5" t="str">
        <f t="shared" si="96"/>
        <v>Funded</v>
      </c>
      <c r="R1265" s="7">
        <f t="shared" si="97"/>
        <v>43.536585365853661</v>
      </c>
      <c r="S1265" t="s">
        <v>8324</v>
      </c>
      <c r="T1265" t="s">
        <v>8325</v>
      </c>
      <c r="U1265" s="17">
        <f t="shared" si="98"/>
        <v>41726.833333333328</v>
      </c>
      <c r="V1265" s="17">
        <f t="shared" si="99"/>
        <v>41691.875810185185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tr">
        <f>VLOOKUP(G1266,'Country Codes'!C:D,2,FALSE)</f>
        <v>United States</v>
      </c>
      <c r="I1266" t="s">
        <v>8246</v>
      </c>
      <c r="J1266" s="15">
        <v>1383062083</v>
      </c>
      <c r="K1266" s="15">
        <v>1380556483</v>
      </c>
      <c r="L1266" t="b">
        <v>1</v>
      </c>
      <c r="M1266">
        <v>34</v>
      </c>
      <c r="N1266" t="b">
        <v>1</v>
      </c>
      <c r="O1266" t="s">
        <v>8276</v>
      </c>
      <c r="P1266" s="5">
        <f t="shared" si="95"/>
        <v>1.6646153846153846</v>
      </c>
      <c r="Q1266" s="5" t="str">
        <f t="shared" si="96"/>
        <v>Funded</v>
      </c>
      <c r="R1266" s="7">
        <f t="shared" si="97"/>
        <v>31.823529411764707</v>
      </c>
      <c r="S1266" t="s">
        <v>8324</v>
      </c>
      <c r="T1266" t="s">
        <v>8325</v>
      </c>
      <c r="U1266" s="17">
        <f t="shared" si="98"/>
        <v>41576.454664351848</v>
      </c>
      <c r="V1266" s="17">
        <f t="shared" si="99"/>
        <v>41547.454664351848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tr">
        <f>VLOOKUP(G1267,'Country Codes'!C:D,2,FALSE)</f>
        <v>United States</v>
      </c>
      <c r="I1267" t="s">
        <v>8246</v>
      </c>
      <c r="J1267" s="15">
        <v>1291131815</v>
      </c>
      <c r="K1267" s="15">
        <v>1287071015</v>
      </c>
      <c r="L1267" t="b">
        <v>1</v>
      </c>
      <c r="M1267">
        <v>66</v>
      </c>
      <c r="N1267" t="b">
        <v>1</v>
      </c>
      <c r="O1267" t="s">
        <v>8276</v>
      </c>
      <c r="P1267" s="5">
        <f t="shared" si="95"/>
        <v>1.1914771428571429</v>
      </c>
      <c r="Q1267" s="5" t="str">
        <f t="shared" si="96"/>
        <v>Funded</v>
      </c>
      <c r="R1267" s="7">
        <f t="shared" si="97"/>
        <v>63.184393939393942</v>
      </c>
      <c r="S1267" t="s">
        <v>8324</v>
      </c>
      <c r="T1267" t="s">
        <v>8325</v>
      </c>
      <c r="U1267" s="17">
        <f t="shared" si="98"/>
        <v>40512.446932870364</v>
      </c>
      <c r="V1267" s="17">
        <f t="shared" si="99"/>
        <v>40465.446932870364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tr">
        <f>VLOOKUP(G1268,'Country Codes'!C:D,2,FALSE)</f>
        <v>United States</v>
      </c>
      <c r="I1268" t="s">
        <v>8246</v>
      </c>
      <c r="J1268" s="15">
        <v>1389474145</v>
      </c>
      <c r="K1268" s="15">
        <v>1386882145</v>
      </c>
      <c r="L1268" t="b">
        <v>1</v>
      </c>
      <c r="M1268">
        <v>50</v>
      </c>
      <c r="N1268" t="b">
        <v>1</v>
      </c>
      <c r="O1268" t="s">
        <v>8276</v>
      </c>
      <c r="P1268" s="5">
        <f t="shared" si="95"/>
        <v>1.0047368421052632</v>
      </c>
      <c r="Q1268" s="5" t="str">
        <f t="shared" si="96"/>
        <v>Funded</v>
      </c>
      <c r="R1268" s="7">
        <f t="shared" si="97"/>
        <v>190.9</v>
      </c>
      <c r="S1268" t="s">
        <v>8324</v>
      </c>
      <c r="T1268" t="s">
        <v>8325</v>
      </c>
      <c r="U1268" s="17">
        <f t="shared" si="98"/>
        <v>41650.668344907404</v>
      </c>
      <c r="V1268" s="17">
        <f t="shared" si="99"/>
        <v>41620.668344907404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tr">
        <f>VLOOKUP(G1269,'Country Codes'!C:D,2,FALSE)</f>
        <v>United States</v>
      </c>
      <c r="I1269" t="s">
        <v>8246</v>
      </c>
      <c r="J1269" s="15">
        <v>1374674558</v>
      </c>
      <c r="K1269" s="15">
        <v>1372082558</v>
      </c>
      <c r="L1269" t="b">
        <v>1</v>
      </c>
      <c r="M1269">
        <v>159</v>
      </c>
      <c r="N1269" t="b">
        <v>1</v>
      </c>
      <c r="O1269" t="s">
        <v>8276</v>
      </c>
      <c r="P1269" s="5">
        <f t="shared" si="95"/>
        <v>1.018</v>
      </c>
      <c r="Q1269" s="5" t="str">
        <f t="shared" si="96"/>
        <v>Funded</v>
      </c>
      <c r="R1269" s="7">
        <f t="shared" si="97"/>
        <v>140.85534591194968</v>
      </c>
      <c r="S1269" t="s">
        <v>8324</v>
      </c>
      <c r="T1269" t="s">
        <v>8325</v>
      </c>
      <c r="U1269" s="17">
        <f t="shared" si="98"/>
        <v>41479.376828703702</v>
      </c>
      <c r="V1269" s="17">
        <f t="shared" si="99"/>
        <v>41449.376828703702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tr">
        <f>VLOOKUP(G1270,'Country Codes'!C:D,2,FALSE)</f>
        <v>United States</v>
      </c>
      <c r="I1270" t="s">
        <v>8246</v>
      </c>
      <c r="J1270" s="15">
        <v>1379708247</v>
      </c>
      <c r="K1270" s="15">
        <v>1377116247</v>
      </c>
      <c r="L1270" t="b">
        <v>1</v>
      </c>
      <c r="M1270">
        <v>182</v>
      </c>
      <c r="N1270" t="b">
        <v>1</v>
      </c>
      <c r="O1270" t="s">
        <v>8276</v>
      </c>
      <c r="P1270" s="5">
        <f t="shared" si="95"/>
        <v>1.1666666666666667</v>
      </c>
      <c r="Q1270" s="5" t="str">
        <f t="shared" si="96"/>
        <v>Funded</v>
      </c>
      <c r="R1270" s="7">
        <f t="shared" si="97"/>
        <v>76.92307692307692</v>
      </c>
      <c r="S1270" t="s">
        <v>8324</v>
      </c>
      <c r="T1270" t="s">
        <v>8325</v>
      </c>
      <c r="U1270" s="17">
        <f t="shared" si="98"/>
        <v>41537.637118055551</v>
      </c>
      <c r="V1270" s="17">
        <f t="shared" si="99"/>
        <v>41507.637118055551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tr">
        <f>VLOOKUP(G1271,'Country Codes'!C:D,2,FALSE)</f>
        <v>United States</v>
      </c>
      <c r="I1271" t="s">
        <v>8246</v>
      </c>
      <c r="J1271" s="15">
        <v>1460764800</v>
      </c>
      <c r="K1271" s="15">
        <v>1458157512</v>
      </c>
      <c r="L1271" t="b">
        <v>1</v>
      </c>
      <c r="M1271">
        <v>206</v>
      </c>
      <c r="N1271" t="b">
        <v>1</v>
      </c>
      <c r="O1271" t="s">
        <v>8276</v>
      </c>
      <c r="P1271" s="5">
        <f t="shared" si="95"/>
        <v>1.0864893617021276</v>
      </c>
      <c r="Q1271" s="5" t="str">
        <f t="shared" si="96"/>
        <v>Funded</v>
      </c>
      <c r="R1271" s="7">
        <f t="shared" si="97"/>
        <v>99.15533980582525</v>
      </c>
      <c r="S1271" t="s">
        <v>8324</v>
      </c>
      <c r="T1271" t="s">
        <v>8325</v>
      </c>
      <c r="U1271" s="17">
        <f t="shared" si="98"/>
        <v>42475.791666666664</v>
      </c>
      <c r="V1271" s="17">
        <f t="shared" si="99"/>
        <v>42445.614722222213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tr">
        <f>VLOOKUP(G1272,'Country Codes'!C:D,2,FALSE)</f>
        <v>United States</v>
      </c>
      <c r="I1272" t="s">
        <v>8246</v>
      </c>
      <c r="J1272" s="15">
        <v>1332704042</v>
      </c>
      <c r="K1272" s="15">
        <v>1327523642</v>
      </c>
      <c r="L1272" t="b">
        <v>1</v>
      </c>
      <c r="M1272">
        <v>169</v>
      </c>
      <c r="N1272" t="b">
        <v>1</v>
      </c>
      <c r="O1272" t="s">
        <v>8276</v>
      </c>
      <c r="P1272" s="5">
        <f t="shared" si="95"/>
        <v>1.1472</v>
      </c>
      <c r="Q1272" s="5" t="str">
        <f t="shared" si="96"/>
        <v>Funded</v>
      </c>
      <c r="R1272" s="7">
        <f t="shared" si="97"/>
        <v>67.881656804733723</v>
      </c>
      <c r="S1272" t="s">
        <v>8324</v>
      </c>
      <c r="T1272" t="s">
        <v>8325</v>
      </c>
      <c r="U1272" s="17">
        <f t="shared" si="98"/>
        <v>40993.60696759259</v>
      </c>
      <c r="V1272" s="17">
        <f t="shared" si="99"/>
        <v>40933.648634259262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tr">
        <f>VLOOKUP(G1273,'Country Codes'!C:D,2,FALSE)</f>
        <v>United States</v>
      </c>
      <c r="I1273" t="s">
        <v>8246</v>
      </c>
      <c r="J1273" s="15">
        <v>1384363459</v>
      </c>
      <c r="K1273" s="15">
        <v>1381767859</v>
      </c>
      <c r="L1273" t="b">
        <v>1</v>
      </c>
      <c r="M1273">
        <v>31</v>
      </c>
      <c r="N1273" t="b">
        <v>1</v>
      </c>
      <c r="O1273" t="s">
        <v>8276</v>
      </c>
      <c r="P1273" s="5">
        <f t="shared" si="95"/>
        <v>1.018</v>
      </c>
      <c r="Q1273" s="5" t="str">
        <f t="shared" si="96"/>
        <v>Funded</v>
      </c>
      <c r="R1273" s="7">
        <f t="shared" si="97"/>
        <v>246.29032258064515</v>
      </c>
      <c r="S1273" t="s">
        <v>8324</v>
      </c>
      <c r="T1273" t="s">
        <v>8325</v>
      </c>
      <c r="U1273" s="17">
        <f t="shared" si="98"/>
        <v>41591.516886574071</v>
      </c>
      <c r="V1273" s="17">
        <f t="shared" si="99"/>
        <v>41561.475219907406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tr">
        <f>VLOOKUP(G1274,'Country Codes'!C:D,2,FALSE)</f>
        <v>United States</v>
      </c>
      <c r="I1274" t="s">
        <v>8246</v>
      </c>
      <c r="J1274" s="15">
        <v>1276574400</v>
      </c>
      <c r="K1274" s="15">
        <v>1270576379</v>
      </c>
      <c r="L1274" t="b">
        <v>1</v>
      </c>
      <c r="M1274">
        <v>28</v>
      </c>
      <c r="N1274" t="b">
        <v>1</v>
      </c>
      <c r="O1274" t="s">
        <v>8276</v>
      </c>
      <c r="P1274" s="5">
        <f t="shared" si="95"/>
        <v>1.06</v>
      </c>
      <c r="Q1274" s="5" t="str">
        <f t="shared" si="96"/>
        <v>Funded</v>
      </c>
      <c r="R1274" s="7">
        <f t="shared" si="97"/>
        <v>189.28571428571428</v>
      </c>
      <c r="S1274" t="s">
        <v>8324</v>
      </c>
      <c r="T1274" t="s">
        <v>8325</v>
      </c>
      <c r="U1274" s="17">
        <f t="shared" si="98"/>
        <v>40343.958333333328</v>
      </c>
      <c r="V1274" s="17">
        <f t="shared" si="99"/>
        <v>40274.536793981482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tr">
        <f>VLOOKUP(G1275,'Country Codes'!C:D,2,FALSE)</f>
        <v>Canada</v>
      </c>
      <c r="I1275" t="s">
        <v>8251</v>
      </c>
      <c r="J1275" s="15">
        <v>1409506291</v>
      </c>
      <c r="K1275" s="15">
        <v>1406914291</v>
      </c>
      <c r="L1275" t="b">
        <v>1</v>
      </c>
      <c r="M1275">
        <v>54</v>
      </c>
      <c r="N1275" t="b">
        <v>1</v>
      </c>
      <c r="O1275" t="s">
        <v>8276</v>
      </c>
      <c r="P1275" s="5">
        <f t="shared" si="95"/>
        <v>1.0349999999999999</v>
      </c>
      <c r="Q1275" s="5" t="str">
        <f t="shared" si="96"/>
        <v>Funded</v>
      </c>
      <c r="R1275" s="7">
        <f t="shared" si="97"/>
        <v>76.666666666666671</v>
      </c>
      <c r="S1275" t="s">
        <v>8324</v>
      </c>
      <c r="T1275" t="s">
        <v>8325</v>
      </c>
      <c r="U1275" s="17">
        <f t="shared" si="98"/>
        <v>41882.521886574068</v>
      </c>
      <c r="V1275" s="17">
        <f t="shared" si="99"/>
        <v>41852.521886574068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tr">
        <f>VLOOKUP(G1276,'Country Codes'!C:D,2,FALSE)</f>
        <v>United States</v>
      </c>
      <c r="I1276" t="s">
        <v>8246</v>
      </c>
      <c r="J1276" s="15">
        <v>1346344425</v>
      </c>
      <c r="K1276" s="15">
        <v>1343320425</v>
      </c>
      <c r="L1276" t="b">
        <v>1</v>
      </c>
      <c r="M1276">
        <v>467</v>
      </c>
      <c r="N1276" t="b">
        <v>1</v>
      </c>
      <c r="O1276" t="s">
        <v>8276</v>
      </c>
      <c r="P1276" s="5">
        <f t="shared" si="95"/>
        <v>1.5497535999999998</v>
      </c>
      <c r="Q1276" s="5" t="str">
        <f t="shared" si="96"/>
        <v>Funded</v>
      </c>
      <c r="R1276" s="7">
        <f t="shared" si="97"/>
        <v>82.963254817987149</v>
      </c>
      <c r="S1276" t="s">
        <v>8324</v>
      </c>
      <c r="T1276" t="s">
        <v>8325</v>
      </c>
      <c r="U1276" s="17">
        <f t="shared" si="98"/>
        <v>41151.481770833328</v>
      </c>
      <c r="V1276" s="17">
        <f t="shared" si="99"/>
        <v>41116.481770833328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tr">
        <f>VLOOKUP(G1277,'Country Codes'!C:D,2,FALSE)</f>
        <v>United States</v>
      </c>
      <c r="I1277" t="s">
        <v>8246</v>
      </c>
      <c r="J1277" s="15">
        <v>1375908587</v>
      </c>
      <c r="K1277" s="15">
        <v>1372884587</v>
      </c>
      <c r="L1277" t="b">
        <v>1</v>
      </c>
      <c r="M1277">
        <v>389</v>
      </c>
      <c r="N1277" t="b">
        <v>1</v>
      </c>
      <c r="O1277" t="s">
        <v>8276</v>
      </c>
      <c r="P1277" s="5">
        <f t="shared" si="95"/>
        <v>1.6214066666666667</v>
      </c>
      <c r="Q1277" s="5" t="str">
        <f t="shared" si="96"/>
        <v>Funded</v>
      </c>
      <c r="R1277" s="7">
        <f t="shared" si="97"/>
        <v>62.522107969151669</v>
      </c>
      <c r="S1277" t="s">
        <v>8324</v>
      </c>
      <c r="T1277" t="s">
        <v>8325</v>
      </c>
      <c r="U1277" s="17">
        <f t="shared" si="98"/>
        <v>41493.659571759257</v>
      </c>
      <c r="V1277" s="17">
        <f t="shared" si="99"/>
        <v>41458.659571759257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tr">
        <f>VLOOKUP(G1278,'Country Codes'!C:D,2,FALSE)</f>
        <v>United States</v>
      </c>
      <c r="I1278" t="s">
        <v>8246</v>
      </c>
      <c r="J1278" s="15">
        <v>1251777600</v>
      </c>
      <c r="K1278" s="15">
        <v>1247504047</v>
      </c>
      <c r="L1278" t="b">
        <v>1</v>
      </c>
      <c r="M1278">
        <v>68</v>
      </c>
      <c r="N1278" t="b">
        <v>1</v>
      </c>
      <c r="O1278" t="s">
        <v>8276</v>
      </c>
      <c r="P1278" s="5">
        <f t="shared" si="95"/>
        <v>1.0442100000000001</v>
      </c>
      <c r="Q1278" s="5" t="str">
        <f t="shared" si="96"/>
        <v>Funded</v>
      </c>
      <c r="R1278" s="7">
        <f t="shared" si="97"/>
        <v>46.06808823529412</v>
      </c>
      <c r="S1278" t="s">
        <v>8324</v>
      </c>
      <c r="T1278" t="s">
        <v>8325</v>
      </c>
      <c r="U1278" s="17">
        <f t="shared" si="98"/>
        <v>40056.958333333328</v>
      </c>
      <c r="V1278" s="17">
        <f t="shared" si="99"/>
        <v>40007.49591435185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tr">
        <f>VLOOKUP(G1279,'Country Codes'!C:D,2,FALSE)</f>
        <v>United States</v>
      </c>
      <c r="I1279" t="s">
        <v>8246</v>
      </c>
      <c r="J1279" s="15">
        <v>1346765347</v>
      </c>
      <c r="K1279" s="15">
        <v>1343741347</v>
      </c>
      <c r="L1279" t="b">
        <v>1</v>
      </c>
      <c r="M1279">
        <v>413</v>
      </c>
      <c r="N1279" t="b">
        <v>1</v>
      </c>
      <c r="O1279" t="s">
        <v>8276</v>
      </c>
      <c r="P1279" s="5">
        <f t="shared" si="95"/>
        <v>1.0612433333333333</v>
      </c>
      <c r="Q1279" s="5" t="str">
        <f t="shared" si="96"/>
        <v>Funded</v>
      </c>
      <c r="R1279" s="7">
        <f t="shared" si="97"/>
        <v>38.543946731234868</v>
      </c>
      <c r="S1279" t="s">
        <v>8324</v>
      </c>
      <c r="T1279" t="s">
        <v>8325</v>
      </c>
      <c r="U1279" s="17">
        <f t="shared" si="98"/>
        <v>41156.35355324074</v>
      </c>
      <c r="V1279" s="17">
        <f t="shared" si="99"/>
        <v>41121.35355324074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tr">
        <f>VLOOKUP(G1280,'Country Codes'!C:D,2,FALSE)</f>
        <v>United States</v>
      </c>
      <c r="I1280" t="s">
        <v>8246</v>
      </c>
      <c r="J1280" s="15">
        <v>1403661600</v>
      </c>
      <c r="K1280" s="15">
        <v>1401196766</v>
      </c>
      <c r="L1280" t="b">
        <v>1</v>
      </c>
      <c r="M1280">
        <v>190</v>
      </c>
      <c r="N1280" t="b">
        <v>1</v>
      </c>
      <c r="O1280" t="s">
        <v>8276</v>
      </c>
      <c r="P1280" s="5">
        <f t="shared" si="95"/>
        <v>1.5493846153846154</v>
      </c>
      <c r="Q1280" s="5" t="str">
        <f t="shared" si="96"/>
        <v>Funded</v>
      </c>
      <c r="R1280" s="7">
        <f t="shared" si="97"/>
        <v>53.005263157894738</v>
      </c>
      <c r="S1280" t="s">
        <v>8324</v>
      </c>
      <c r="T1280" t="s">
        <v>8325</v>
      </c>
      <c r="U1280" s="17">
        <f t="shared" si="98"/>
        <v>41814.875</v>
      </c>
      <c r="V1280" s="17">
        <f t="shared" si="99"/>
        <v>41786.346828703703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tr">
        <f>VLOOKUP(G1281,'Country Codes'!C:D,2,FALSE)</f>
        <v>United States</v>
      </c>
      <c r="I1281" t="s">
        <v>8246</v>
      </c>
      <c r="J1281" s="15">
        <v>1395624170</v>
      </c>
      <c r="K1281" s="15">
        <v>1392171770</v>
      </c>
      <c r="L1281" t="b">
        <v>1</v>
      </c>
      <c r="M1281">
        <v>189</v>
      </c>
      <c r="N1281" t="b">
        <v>1</v>
      </c>
      <c r="O1281" t="s">
        <v>8276</v>
      </c>
      <c r="P1281" s="5">
        <f t="shared" si="95"/>
        <v>1.1077157238734421</v>
      </c>
      <c r="Q1281" s="5" t="str">
        <f t="shared" si="96"/>
        <v>Funded</v>
      </c>
      <c r="R1281" s="7">
        <f t="shared" si="97"/>
        <v>73.355396825396824</v>
      </c>
      <c r="S1281" t="s">
        <v>8324</v>
      </c>
      <c r="T1281" t="s">
        <v>8325</v>
      </c>
      <c r="U1281" s="17">
        <f t="shared" si="98"/>
        <v>41721.849189814813</v>
      </c>
      <c r="V1281" s="17">
        <f t="shared" si="99"/>
        <v>41681.890856481477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tr">
        <f>VLOOKUP(G1282,'Country Codes'!C:D,2,FALSE)</f>
        <v>United States</v>
      </c>
      <c r="I1282" t="s">
        <v>8246</v>
      </c>
      <c r="J1282" s="15">
        <v>1299003054</v>
      </c>
      <c r="K1282" s="15">
        <v>1291227054</v>
      </c>
      <c r="L1282" t="b">
        <v>1</v>
      </c>
      <c r="M1282">
        <v>130</v>
      </c>
      <c r="N1282" t="b">
        <v>1</v>
      </c>
      <c r="O1282" t="s">
        <v>8276</v>
      </c>
      <c r="P1282" s="5">
        <f t="shared" si="95"/>
        <v>1.1091186666666666</v>
      </c>
      <c r="Q1282" s="5" t="str">
        <f t="shared" si="96"/>
        <v>Funded</v>
      </c>
      <c r="R1282" s="7">
        <f t="shared" si="97"/>
        <v>127.97523076923076</v>
      </c>
      <c r="S1282" t="s">
        <v>8324</v>
      </c>
      <c r="T1282" t="s">
        <v>8325</v>
      </c>
      <c r="U1282" s="17">
        <f t="shared" si="98"/>
        <v>40603.54923611111</v>
      </c>
      <c r="V1282" s="17">
        <f t="shared" si="99"/>
        <v>40513.54923611111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tr">
        <f>VLOOKUP(G1283,'Country Codes'!C:D,2,FALSE)</f>
        <v>United States</v>
      </c>
      <c r="I1283" t="s">
        <v>8246</v>
      </c>
      <c r="J1283" s="15">
        <v>1375033836</v>
      </c>
      <c r="K1283" s="15">
        <v>1373305836</v>
      </c>
      <c r="L1283" t="b">
        <v>1</v>
      </c>
      <c r="M1283">
        <v>74</v>
      </c>
      <c r="N1283" t="b">
        <v>1</v>
      </c>
      <c r="O1283" t="s">
        <v>8276</v>
      </c>
      <c r="P1283" s="5">
        <f t="shared" ref="P1283:P1346" si="100">(E1283/D1283)</f>
        <v>1.1071428571428572</v>
      </c>
      <c r="Q1283" s="5" t="str">
        <f t="shared" ref="Q1283:Q1346" si="101">IF(P1283&gt;=1,"Funded","Not Funded")</f>
        <v>Funded</v>
      </c>
      <c r="R1283" s="7">
        <f t="shared" ref="R1283:R1346" si="102">(E1283/M1283)</f>
        <v>104.72972972972973</v>
      </c>
      <c r="S1283" t="s">
        <v>8324</v>
      </c>
      <c r="T1283" t="s">
        <v>8325</v>
      </c>
      <c r="U1283" s="17">
        <f t="shared" ref="U1283:U1346" si="103">(((J1283/60)/60)/24)+DATE(1970,1,1)+(-5/24)</f>
        <v>41483.535138888888</v>
      </c>
      <c r="V1283" s="17">
        <f t="shared" ref="V1283:V1346" si="104">(((K1283/60)/60)/24)+DATE(1970,1,1)+(-5/24)</f>
        <v>41463.535138888888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tr">
        <f>VLOOKUP(G1284,'Country Codes'!C:D,2,FALSE)</f>
        <v>United States</v>
      </c>
      <c r="I1284" t="s">
        <v>8246</v>
      </c>
      <c r="J1284" s="15">
        <v>1386565140</v>
      </c>
      <c r="K1284" s="15">
        <v>1383909855</v>
      </c>
      <c r="L1284" t="b">
        <v>1</v>
      </c>
      <c r="M1284">
        <v>274</v>
      </c>
      <c r="N1284" t="b">
        <v>1</v>
      </c>
      <c r="O1284" t="s">
        <v>8276</v>
      </c>
      <c r="P1284" s="5">
        <f t="shared" si="100"/>
        <v>1.2361333333333333</v>
      </c>
      <c r="Q1284" s="5" t="str">
        <f t="shared" si="101"/>
        <v>Funded</v>
      </c>
      <c r="R1284" s="7">
        <f t="shared" si="102"/>
        <v>67.671532846715323</v>
      </c>
      <c r="S1284" t="s">
        <v>8324</v>
      </c>
      <c r="T1284" t="s">
        <v>8325</v>
      </c>
      <c r="U1284" s="17">
        <f t="shared" si="103"/>
        <v>41616.999305555553</v>
      </c>
      <c r="V1284" s="17">
        <f t="shared" si="104"/>
        <v>41586.266840277778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tr">
        <f>VLOOKUP(G1285,'Country Codes'!C:D,2,FALSE)</f>
        <v>United States</v>
      </c>
      <c r="I1285" t="s">
        <v>8246</v>
      </c>
      <c r="J1285" s="15">
        <v>1362974400</v>
      </c>
      <c r="K1285" s="15">
        <v>1360948389</v>
      </c>
      <c r="L1285" t="b">
        <v>1</v>
      </c>
      <c r="M1285">
        <v>22</v>
      </c>
      <c r="N1285" t="b">
        <v>1</v>
      </c>
      <c r="O1285" t="s">
        <v>8276</v>
      </c>
      <c r="P1285" s="5">
        <f t="shared" si="100"/>
        <v>2.1105</v>
      </c>
      <c r="Q1285" s="5" t="str">
        <f t="shared" si="101"/>
        <v>Funded</v>
      </c>
      <c r="R1285" s="7">
        <f t="shared" si="102"/>
        <v>95.931818181818187</v>
      </c>
      <c r="S1285" t="s">
        <v>8324</v>
      </c>
      <c r="T1285" t="s">
        <v>8325</v>
      </c>
      <c r="U1285" s="17">
        <f t="shared" si="103"/>
        <v>41343.958333333328</v>
      </c>
      <c r="V1285" s="17">
        <f t="shared" si="104"/>
        <v>41320.50913194444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tr">
        <f>VLOOKUP(G1286,'Country Codes'!C:D,2,FALSE)</f>
        <v>United States</v>
      </c>
      <c r="I1286" t="s">
        <v>8246</v>
      </c>
      <c r="J1286" s="15">
        <v>1483203540</v>
      </c>
      <c r="K1286" s="15">
        <v>1481175482</v>
      </c>
      <c r="L1286" t="b">
        <v>0</v>
      </c>
      <c r="M1286">
        <v>31</v>
      </c>
      <c r="N1286" t="b">
        <v>1</v>
      </c>
      <c r="O1286" t="s">
        <v>8271</v>
      </c>
      <c r="P1286" s="5">
        <f t="shared" si="100"/>
        <v>1.01</v>
      </c>
      <c r="Q1286" s="5" t="str">
        <f t="shared" si="101"/>
        <v>Funded</v>
      </c>
      <c r="R1286" s="7">
        <f t="shared" si="102"/>
        <v>65.161290322580641</v>
      </c>
      <c r="S1286" t="s">
        <v>8316</v>
      </c>
      <c r="T1286" t="s">
        <v>8317</v>
      </c>
      <c r="U1286" s="17">
        <f t="shared" si="103"/>
        <v>42735.499305555553</v>
      </c>
      <c r="V1286" s="17">
        <f t="shared" si="104"/>
        <v>42712.026412037034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tr">
        <f>VLOOKUP(G1287,'Country Codes'!C:D,2,FALSE)</f>
        <v>United Kingdom</v>
      </c>
      <c r="I1287" t="s">
        <v>8247</v>
      </c>
      <c r="J1287" s="15">
        <v>1434808775</v>
      </c>
      <c r="K1287" s="15">
        <v>1433512775</v>
      </c>
      <c r="L1287" t="b">
        <v>0</v>
      </c>
      <c r="M1287">
        <v>63</v>
      </c>
      <c r="N1287" t="b">
        <v>1</v>
      </c>
      <c r="O1287" t="s">
        <v>8271</v>
      </c>
      <c r="P1287" s="5">
        <f t="shared" si="100"/>
        <v>1.0165</v>
      </c>
      <c r="Q1287" s="5" t="str">
        <f t="shared" si="101"/>
        <v>Funded</v>
      </c>
      <c r="R1287" s="7">
        <f t="shared" si="102"/>
        <v>32.269841269841272</v>
      </c>
      <c r="S1287" t="s">
        <v>8316</v>
      </c>
      <c r="T1287" t="s">
        <v>8317</v>
      </c>
      <c r="U1287" s="17">
        <f t="shared" si="103"/>
        <v>42175.374710648146</v>
      </c>
      <c r="V1287" s="17">
        <f t="shared" si="104"/>
        <v>42160.374710648146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tr">
        <f>VLOOKUP(G1288,'Country Codes'!C:D,2,FALSE)</f>
        <v>United Kingdom</v>
      </c>
      <c r="I1288" t="s">
        <v>8247</v>
      </c>
      <c r="J1288" s="15">
        <v>1424181600</v>
      </c>
      <c r="K1288" s="15">
        <v>1423041227</v>
      </c>
      <c r="L1288" t="b">
        <v>0</v>
      </c>
      <c r="M1288">
        <v>20</v>
      </c>
      <c r="N1288" t="b">
        <v>1</v>
      </c>
      <c r="O1288" t="s">
        <v>8271</v>
      </c>
      <c r="P1288" s="5">
        <f t="shared" si="100"/>
        <v>1.0833333333333333</v>
      </c>
      <c r="Q1288" s="5" t="str">
        <f t="shared" si="101"/>
        <v>Funded</v>
      </c>
      <c r="R1288" s="7">
        <f t="shared" si="102"/>
        <v>81.25</v>
      </c>
      <c r="S1288" t="s">
        <v>8316</v>
      </c>
      <c r="T1288" t="s">
        <v>8317</v>
      </c>
      <c r="U1288" s="17">
        <f t="shared" si="103"/>
        <v>42052.374999999993</v>
      </c>
      <c r="V1288" s="17">
        <f t="shared" si="104"/>
        <v>42039.176238425927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tr">
        <f>VLOOKUP(G1289,'Country Codes'!C:D,2,FALSE)</f>
        <v>United Kingdom</v>
      </c>
      <c r="I1289" t="s">
        <v>8247</v>
      </c>
      <c r="J1289" s="15">
        <v>1434120856</v>
      </c>
      <c r="K1289" s="15">
        <v>1428936856</v>
      </c>
      <c r="L1289" t="b">
        <v>0</v>
      </c>
      <c r="M1289">
        <v>25</v>
      </c>
      <c r="N1289" t="b">
        <v>1</v>
      </c>
      <c r="O1289" t="s">
        <v>8271</v>
      </c>
      <c r="P1289" s="5">
        <f t="shared" si="100"/>
        <v>2.42</v>
      </c>
      <c r="Q1289" s="5" t="str">
        <f t="shared" si="101"/>
        <v>Funded</v>
      </c>
      <c r="R1289" s="7">
        <f t="shared" si="102"/>
        <v>24.2</v>
      </c>
      <c r="S1289" t="s">
        <v>8316</v>
      </c>
      <c r="T1289" t="s">
        <v>8317</v>
      </c>
      <c r="U1289" s="17">
        <f t="shared" si="103"/>
        <v>42167.412685185183</v>
      </c>
      <c r="V1289" s="17">
        <f t="shared" si="104"/>
        <v>42107.412685185183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tr">
        <f>VLOOKUP(G1290,'Country Codes'!C:D,2,FALSE)</f>
        <v>United States</v>
      </c>
      <c r="I1290" t="s">
        <v>8246</v>
      </c>
      <c r="J1290" s="15">
        <v>1470801600</v>
      </c>
      <c r="K1290" s="15">
        <v>1468122163</v>
      </c>
      <c r="L1290" t="b">
        <v>0</v>
      </c>
      <c r="M1290">
        <v>61</v>
      </c>
      <c r="N1290" t="b">
        <v>1</v>
      </c>
      <c r="O1290" t="s">
        <v>8271</v>
      </c>
      <c r="P1290" s="5">
        <f t="shared" si="100"/>
        <v>1.0044999999999999</v>
      </c>
      <c r="Q1290" s="5" t="str">
        <f t="shared" si="101"/>
        <v>Funded</v>
      </c>
      <c r="R1290" s="7">
        <f t="shared" si="102"/>
        <v>65.868852459016395</v>
      </c>
      <c r="S1290" t="s">
        <v>8316</v>
      </c>
      <c r="T1290" t="s">
        <v>8317</v>
      </c>
      <c r="U1290" s="17">
        <f t="shared" si="103"/>
        <v>42591.958333333336</v>
      </c>
      <c r="V1290" s="17">
        <f t="shared" si="104"/>
        <v>42560.946331018517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tr">
        <f>VLOOKUP(G1291,'Country Codes'!C:D,2,FALSE)</f>
        <v>United States</v>
      </c>
      <c r="I1291" t="s">
        <v>8246</v>
      </c>
      <c r="J1291" s="15">
        <v>1483499645</v>
      </c>
      <c r="K1291" s="15">
        <v>1480907645</v>
      </c>
      <c r="L1291" t="b">
        <v>0</v>
      </c>
      <c r="M1291">
        <v>52</v>
      </c>
      <c r="N1291" t="b">
        <v>1</v>
      </c>
      <c r="O1291" t="s">
        <v>8271</v>
      </c>
      <c r="P1291" s="5">
        <f t="shared" si="100"/>
        <v>1.2506666666666666</v>
      </c>
      <c r="Q1291" s="5" t="str">
        <f t="shared" si="101"/>
        <v>Funded</v>
      </c>
      <c r="R1291" s="7">
        <f t="shared" si="102"/>
        <v>36.07692307692308</v>
      </c>
      <c r="S1291" t="s">
        <v>8316</v>
      </c>
      <c r="T1291" t="s">
        <v>8317</v>
      </c>
      <c r="U1291" s="17">
        <f t="shared" si="103"/>
        <v>42738.926446759251</v>
      </c>
      <c r="V1291" s="17">
        <f t="shared" si="104"/>
        <v>42708.926446759251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tr">
        <f>VLOOKUP(G1292,'Country Codes'!C:D,2,FALSE)</f>
        <v>United States</v>
      </c>
      <c r="I1292" t="s">
        <v>8246</v>
      </c>
      <c r="J1292" s="15">
        <v>1429772340</v>
      </c>
      <c r="K1292" s="15">
        <v>1427121931</v>
      </c>
      <c r="L1292" t="b">
        <v>0</v>
      </c>
      <c r="M1292">
        <v>86</v>
      </c>
      <c r="N1292" t="b">
        <v>1</v>
      </c>
      <c r="O1292" t="s">
        <v>8271</v>
      </c>
      <c r="P1292" s="5">
        <f t="shared" si="100"/>
        <v>1.0857142857142856</v>
      </c>
      <c r="Q1292" s="5" t="str">
        <f t="shared" si="101"/>
        <v>Funded</v>
      </c>
      <c r="R1292" s="7">
        <f t="shared" si="102"/>
        <v>44.186046511627907</v>
      </c>
      <c r="S1292" t="s">
        <v>8316</v>
      </c>
      <c r="T1292" t="s">
        <v>8317</v>
      </c>
      <c r="U1292" s="17">
        <f t="shared" si="103"/>
        <v>42117.082638888889</v>
      </c>
      <c r="V1292" s="17">
        <f t="shared" si="104"/>
        <v>42086.406608796293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tr">
        <f>VLOOKUP(G1293,'Country Codes'!C:D,2,FALSE)</f>
        <v>United States</v>
      </c>
      <c r="I1293" t="s">
        <v>8246</v>
      </c>
      <c r="J1293" s="15">
        <v>1428390000</v>
      </c>
      <c r="K1293" s="15">
        <v>1425224391</v>
      </c>
      <c r="L1293" t="b">
        <v>0</v>
      </c>
      <c r="M1293">
        <v>42</v>
      </c>
      <c r="N1293" t="b">
        <v>1</v>
      </c>
      <c r="O1293" t="s">
        <v>8271</v>
      </c>
      <c r="P1293" s="5">
        <f t="shared" si="100"/>
        <v>1.4570000000000001</v>
      </c>
      <c r="Q1293" s="5" t="str">
        <f t="shared" si="101"/>
        <v>Funded</v>
      </c>
      <c r="R1293" s="7">
        <f t="shared" si="102"/>
        <v>104.07142857142857</v>
      </c>
      <c r="S1293" t="s">
        <v>8316</v>
      </c>
      <c r="T1293" t="s">
        <v>8317</v>
      </c>
      <c r="U1293" s="17">
        <f t="shared" si="103"/>
        <v>42101.083333333336</v>
      </c>
      <c r="V1293" s="17">
        <f t="shared" si="104"/>
        <v>42064.444340277776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tr">
        <f>VLOOKUP(G1294,'Country Codes'!C:D,2,FALSE)</f>
        <v>United Kingdom</v>
      </c>
      <c r="I1294" t="s">
        <v>8247</v>
      </c>
      <c r="J1294" s="15">
        <v>1444172340</v>
      </c>
      <c r="K1294" s="15">
        <v>1441822828</v>
      </c>
      <c r="L1294" t="b">
        <v>0</v>
      </c>
      <c r="M1294">
        <v>52</v>
      </c>
      <c r="N1294" t="b">
        <v>1</v>
      </c>
      <c r="O1294" t="s">
        <v>8271</v>
      </c>
      <c r="P1294" s="5">
        <f t="shared" si="100"/>
        <v>1.1000000000000001</v>
      </c>
      <c r="Q1294" s="5" t="str">
        <f t="shared" si="101"/>
        <v>Funded</v>
      </c>
      <c r="R1294" s="7">
        <f t="shared" si="102"/>
        <v>35.96153846153846</v>
      </c>
      <c r="S1294" t="s">
        <v>8316</v>
      </c>
      <c r="T1294" t="s">
        <v>8317</v>
      </c>
      <c r="U1294" s="17">
        <f t="shared" si="103"/>
        <v>42283.749305555553</v>
      </c>
      <c r="V1294" s="17">
        <f t="shared" si="104"/>
        <v>42256.555879629632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tr">
        <f>VLOOKUP(G1295,'Country Codes'!C:D,2,FALSE)</f>
        <v>United States</v>
      </c>
      <c r="I1295" t="s">
        <v>8246</v>
      </c>
      <c r="J1295" s="15">
        <v>1447523371</v>
      </c>
      <c r="K1295" s="15">
        <v>1444927771</v>
      </c>
      <c r="L1295" t="b">
        <v>0</v>
      </c>
      <c r="M1295">
        <v>120</v>
      </c>
      <c r="N1295" t="b">
        <v>1</v>
      </c>
      <c r="O1295" t="s">
        <v>8271</v>
      </c>
      <c r="P1295" s="5">
        <f t="shared" si="100"/>
        <v>1.0223333333333333</v>
      </c>
      <c r="Q1295" s="5" t="str">
        <f t="shared" si="101"/>
        <v>Funded</v>
      </c>
      <c r="R1295" s="7">
        <f t="shared" si="102"/>
        <v>127.79166666666667</v>
      </c>
      <c r="S1295" t="s">
        <v>8316</v>
      </c>
      <c r="T1295" t="s">
        <v>8317</v>
      </c>
      <c r="U1295" s="17">
        <f t="shared" si="103"/>
        <v>42322.534386574065</v>
      </c>
      <c r="V1295" s="17">
        <f t="shared" si="104"/>
        <v>42292.492719907408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tr">
        <f>VLOOKUP(G1296,'Country Codes'!C:D,2,FALSE)</f>
        <v>United Kingdom</v>
      </c>
      <c r="I1296" t="s">
        <v>8247</v>
      </c>
      <c r="J1296" s="15">
        <v>1445252400</v>
      </c>
      <c r="K1296" s="15">
        <v>1443696797</v>
      </c>
      <c r="L1296" t="b">
        <v>0</v>
      </c>
      <c r="M1296">
        <v>22</v>
      </c>
      <c r="N1296" t="b">
        <v>1</v>
      </c>
      <c r="O1296" t="s">
        <v>8271</v>
      </c>
      <c r="P1296" s="5">
        <f t="shared" si="100"/>
        <v>1.22</v>
      </c>
      <c r="Q1296" s="5" t="str">
        <f t="shared" si="101"/>
        <v>Funded</v>
      </c>
      <c r="R1296" s="7">
        <f t="shared" si="102"/>
        <v>27.727272727272727</v>
      </c>
      <c r="S1296" t="s">
        <v>8316</v>
      </c>
      <c r="T1296" t="s">
        <v>8317</v>
      </c>
      <c r="U1296" s="17">
        <f t="shared" si="103"/>
        <v>42296.249999999993</v>
      </c>
      <c r="V1296" s="17">
        <f t="shared" si="104"/>
        <v>42278.245335648149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tr">
        <f>VLOOKUP(G1297,'Country Codes'!C:D,2,FALSE)</f>
        <v>United Kingdom</v>
      </c>
      <c r="I1297" t="s">
        <v>8247</v>
      </c>
      <c r="J1297" s="15">
        <v>1438189200</v>
      </c>
      <c r="K1297" s="15">
        <v>1435585497</v>
      </c>
      <c r="L1297" t="b">
        <v>0</v>
      </c>
      <c r="M1297">
        <v>64</v>
      </c>
      <c r="N1297" t="b">
        <v>1</v>
      </c>
      <c r="O1297" t="s">
        <v>8271</v>
      </c>
      <c r="P1297" s="5">
        <f t="shared" si="100"/>
        <v>1.0196000000000001</v>
      </c>
      <c r="Q1297" s="5" t="str">
        <f t="shared" si="101"/>
        <v>Funded</v>
      </c>
      <c r="R1297" s="7">
        <f t="shared" si="102"/>
        <v>39.828125</v>
      </c>
      <c r="S1297" t="s">
        <v>8316</v>
      </c>
      <c r="T1297" t="s">
        <v>8317</v>
      </c>
      <c r="U1297" s="17">
        <f t="shared" si="103"/>
        <v>42214.499999999993</v>
      </c>
      <c r="V1297" s="17">
        <f t="shared" si="104"/>
        <v>42184.364548611113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tr">
        <f>VLOOKUP(G1298,'Country Codes'!C:D,2,FALSE)</f>
        <v>United Kingdom</v>
      </c>
      <c r="I1298" t="s">
        <v>8247</v>
      </c>
      <c r="J1298" s="15">
        <v>1457914373</v>
      </c>
      <c r="K1298" s="15">
        <v>1456189973</v>
      </c>
      <c r="L1298" t="b">
        <v>0</v>
      </c>
      <c r="M1298">
        <v>23</v>
      </c>
      <c r="N1298" t="b">
        <v>1</v>
      </c>
      <c r="O1298" t="s">
        <v>8271</v>
      </c>
      <c r="P1298" s="5">
        <f t="shared" si="100"/>
        <v>1.411764705882353</v>
      </c>
      <c r="Q1298" s="5" t="str">
        <f t="shared" si="101"/>
        <v>Funded</v>
      </c>
      <c r="R1298" s="7">
        <f t="shared" si="102"/>
        <v>52.173913043478258</v>
      </c>
      <c r="S1298" t="s">
        <v>8316</v>
      </c>
      <c r="T1298" t="s">
        <v>8317</v>
      </c>
      <c r="U1298" s="17">
        <f t="shared" si="103"/>
        <v>42442.800613425927</v>
      </c>
      <c r="V1298" s="17">
        <f t="shared" si="104"/>
        <v>42422.842280092591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tr">
        <f>VLOOKUP(G1299,'Country Codes'!C:D,2,FALSE)</f>
        <v>United States</v>
      </c>
      <c r="I1299" t="s">
        <v>8246</v>
      </c>
      <c r="J1299" s="15">
        <v>1462125358</v>
      </c>
      <c r="K1299" s="15">
        <v>1459533358</v>
      </c>
      <c r="L1299" t="b">
        <v>0</v>
      </c>
      <c r="M1299">
        <v>238</v>
      </c>
      <c r="N1299" t="b">
        <v>1</v>
      </c>
      <c r="O1299" t="s">
        <v>8271</v>
      </c>
      <c r="P1299" s="5">
        <f t="shared" si="100"/>
        <v>1.0952500000000001</v>
      </c>
      <c r="Q1299" s="5" t="str">
        <f t="shared" si="101"/>
        <v>Funded</v>
      </c>
      <c r="R1299" s="7">
        <f t="shared" si="102"/>
        <v>92.037815126050418</v>
      </c>
      <c r="S1299" t="s">
        <v>8316</v>
      </c>
      <c r="T1299" t="s">
        <v>8317</v>
      </c>
      <c r="U1299" s="17">
        <f t="shared" si="103"/>
        <v>42491.538865740738</v>
      </c>
      <c r="V1299" s="17">
        <f t="shared" si="104"/>
        <v>42461.538865740738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tr">
        <f>VLOOKUP(G1300,'Country Codes'!C:D,2,FALSE)</f>
        <v>United Kingdom</v>
      </c>
      <c r="I1300" t="s">
        <v>8247</v>
      </c>
      <c r="J1300" s="15">
        <v>1461860432</v>
      </c>
      <c r="K1300" s="15">
        <v>1459268432</v>
      </c>
      <c r="L1300" t="b">
        <v>0</v>
      </c>
      <c r="M1300">
        <v>33</v>
      </c>
      <c r="N1300" t="b">
        <v>1</v>
      </c>
      <c r="O1300" t="s">
        <v>8271</v>
      </c>
      <c r="P1300" s="5">
        <f t="shared" si="100"/>
        <v>1.0465</v>
      </c>
      <c r="Q1300" s="5" t="str">
        <f t="shared" si="101"/>
        <v>Funded</v>
      </c>
      <c r="R1300" s="7">
        <f t="shared" si="102"/>
        <v>63.424242424242422</v>
      </c>
      <c r="S1300" t="s">
        <v>8316</v>
      </c>
      <c r="T1300" t="s">
        <v>8317</v>
      </c>
      <c r="U1300" s="17">
        <f t="shared" si="103"/>
        <v>42488.472592592596</v>
      </c>
      <c r="V1300" s="17">
        <f t="shared" si="104"/>
        <v>42458.472592592596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tr">
        <f>VLOOKUP(G1301,'Country Codes'!C:D,2,FALSE)</f>
        <v>United States</v>
      </c>
      <c r="I1301" t="s">
        <v>8246</v>
      </c>
      <c r="J1301" s="15">
        <v>1436902359</v>
      </c>
      <c r="K1301" s="15">
        <v>1434310359</v>
      </c>
      <c r="L1301" t="b">
        <v>0</v>
      </c>
      <c r="M1301">
        <v>32</v>
      </c>
      <c r="N1301" t="b">
        <v>1</v>
      </c>
      <c r="O1301" t="s">
        <v>8271</v>
      </c>
      <c r="P1301" s="5">
        <f t="shared" si="100"/>
        <v>1.24</v>
      </c>
      <c r="Q1301" s="5" t="str">
        <f t="shared" si="101"/>
        <v>Funded</v>
      </c>
      <c r="R1301" s="7">
        <f t="shared" si="102"/>
        <v>135.625</v>
      </c>
      <c r="S1301" t="s">
        <v>8316</v>
      </c>
      <c r="T1301" t="s">
        <v>8317</v>
      </c>
      <c r="U1301" s="17">
        <f t="shared" si="103"/>
        <v>42199.606006944443</v>
      </c>
      <c r="V1301" s="17">
        <f t="shared" si="104"/>
        <v>42169.606006944443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tr">
        <f>VLOOKUP(G1302,'Country Codes'!C:D,2,FALSE)</f>
        <v>United States</v>
      </c>
      <c r="I1302" t="s">
        <v>8246</v>
      </c>
      <c r="J1302" s="15">
        <v>1464807420</v>
      </c>
      <c r="K1302" s="15">
        <v>1461427938</v>
      </c>
      <c r="L1302" t="b">
        <v>0</v>
      </c>
      <c r="M1302">
        <v>24</v>
      </c>
      <c r="N1302" t="b">
        <v>1</v>
      </c>
      <c r="O1302" t="s">
        <v>8271</v>
      </c>
      <c r="P1302" s="5">
        <f t="shared" si="100"/>
        <v>1.35</v>
      </c>
      <c r="Q1302" s="5" t="str">
        <f t="shared" si="101"/>
        <v>Funded</v>
      </c>
      <c r="R1302" s="7">
        <f t="shared" si="102"/>
        <v>168.75</v>
      </c>
      <c r="S1302" t="s">
        <v>8316</v>
      </c>
      <c r="T1302" t="s">
        <v>8317</v>
      </c>
      <c r="U1302" s="17">
        <f t="shared" si="103"/>
        <v>42522.581249999996</v>
      </c>
      <c r="V1302" s="17">
        <f t="shared" si="104"/>
        <v>42483.466874999998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tr">
        <f>VLOOKUP(G1303,'Country Codes'!C:D,2,FALSE)</f>
        <v>United States</v>
      </c>
      <c r="I1303" t="s">
        <v>8246</v>
      </c>
      <c r="J1303" s="15">
        <v>1437447600</v>
      </c>
      <c r="K1303" s="15">
        <v>1436551178</v>
      </c>
      <c r="L1303" t="b">
        <v>0</v>
      </c>
      <c r="M1303">
        <v>29</v>
      </c>
      <c r="N1303" t="b">
        <v>1</v>
      </c>
      <c r="O1303" t="s">
        <v>8271</v>
      </c>
      <c r="P1303" s="5">
        <f t="shared" si="100"/>
        <v>1.0275000000000001</v>
      </c>
      <c r="Q1303" s="5" t="str">
        <f t="shared" si="101"/>
        <v>Funded</v>
      </c>
      <c r="R1303" s="7">
        <f t="shared" si="102"/>
        <v>70.862068965517238</v>
      </c>
      <c r="S1303" t="s">
        <v>8316</v>
      </c>
      <c r="T1303" t="s">
        <v>8317</v>
      </c>
      <c r="U1303" s="17">
        <f t="shared" si="103"/>
        <v>42205.916666666664</v>
      </c>
      <c r="V1303" s="17">
        <f t="shared" si="104"/>
        <v>42195.541412037033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tr">
        <f>VLOOKUP(G1304,'Country Codes'!C:D,2,FALSE)</f>
        <v>United States</v>
      </c>
      <c r="I1304" t="s">
        <v>8246</v>
      </c>
      <c r="J1304" s="15">
        <v>1480559011</v>
      </c>
      <c r="K1304" s="15">
        <v>1477963411</v>
      </c>
      <c r="L1304" t="b">
        <v>0</v>
      </c>
      <c r="M1304">
        <v>50</v>
      </c>
      <c r="N1304" t="b">
        <v>1</v>
      </c>
      <c r="O1304" t="s">
        <v>8271</v>
      </c>
      <c r="P1304" s="5">
        <f t="shared" si="100"/>
        <v>1</v>
      </c>
      <c r="Q1304" s="5" t="str">
        <f t="shared" si="101"/>
        <v>Funded</v>
      </c>
      <c r="R1304" s="7">
        <f t="shared" si="102"/>
        <v>50</v>
      </c>
      <c r="S1304" t="s">
        <v>8316</v>
      </c>
      <c r="T1304" t="s">
        <v>8317</v>
      </c>
      <c r="U1304" s="17">
        <f t="shared" si="103"/>
        <v>42704.891331018516</v>
      </c>
      <c r="V1304" s="17">
        <f t="shared" si="104"/>
        <v>42674.849664351852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tr">
        <f>VLOOKUP(G1305,'Country Codes'!C:D,2,FALSE)</f>
        <v>United Kingdom</v>
      </c>
      <c r="I1305" t="s">
        <v>8247</v>
      </c>
      <c r="J1305" s="15">
        <v>1469962800</v>
      </c>
      <c r="K1305" s="15">
        <v>1468578920</v>
      </c>
      <c r="L1305" t="b">
        <v>0</v>
      </c>
      <c r="M1305">
        <v>108</v>
      </c>
      <c r="N1305" t="b">
        <v>1</v>
      </c>
      <c r="O1305" t="s">
        <v>8271</v>
      </c>
      <c r="P1305" s="5">
        <f t="shared" si="100"/>
        <v>1.3026085714285716</v>
      </c>
      <c r="Q1305" s="5" t="str">
        <f t="shared" si="101"/>
        <v>Funded</v>
      </c>
      <c r="R1305" s="7">
        <f t="shared" si="102"/>
        <v>42.214166666666671</v>
      </c>
      <c r="S1305" t="s">
        <v>8316</v>
      </c>
      <c r="T1305" t="s">
        <v>8317</v>
      </c>
      <c r="U1305" s="17">
        <f t="shared" si="103"/>
        <v>42582.249999999993</v>
      </c>
      <c r="V1305" s="17">
        <f t="shared" si="104"/>
        <v>42566.232870370368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tr">
        <f>VLOOKUP(G1306,'Country Codes'!C:D,2,FALSE)</f>
        <v>United Kingdom</v>
      </c>
      <c r="I1306" t="s">
        <v>8247</v>
      </c>
      <c r="J1306" s="15">
        <v>1489376405</v>
      </c>
      <c r="K1306" s="15">
        <v>1484196005</v>
      </c>
      <c r="L1306" t="b">
        <v>0</v>
      </c>
      <c r="M1306">
        <v>104</v>
      </c>
      <c r="N1306" t="b">
        <v>0</v>
      </c>
      <c r="O1306" t="s">
        <v>8273</v>
      </c>
      <c r="P1306" s="5">
        <f t="shared" si="100"/>
        <v>0.39627499999999999</v>
      </c>
      <c r="Q1306" s="5" t="str">
        <f t="shared" si="101"/>
        <v>Not Funded</v>
      </c>
      <c r="R1306" s="7">
        <f t="shared" si="102"/>
        <v>152.41346153846155</v>
      </c>
      <c r="S1306" t="s">
        <v>8318</v>
      </c>
      <c r="T1306" t="s">
        <v>8320</v>
      </c>
      <c r="U1306" s="17">
        <f t="shared" si="103"/>
        <v>42806.944502314807</v>
      </c>
      <c r="V1306" s="17">
        <f t="shared" si="104"/>
        <v>42746.986168981479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tr">
        <f>VLOOKUP(G1307,'Country Codes'!C:D,2,FALSE)</f>
        <v>United States</v>
      </c>
      <c r="I1307" t="s">
        <v>8246</v>
      </c>
      <c r="J1307" s="15">
        <v>1469122200</v>
      </c>
      <c r="K1307" s="15">
        <v>1466611108</v>
      </c>
      <c r="L1307" t="b">
        <v>0</v>
      </c>
      <c r="M1307">
        <v>86</v>
      </c>
      <c r="N1307" t="b">
        <v>0</v>
      </c>
      <c r="O1307" t="s">
        <v>8273</v>
      </c>
      <c r="P1307" s="5">
        <f t="shared" si="100"/>
        <v>0.25976666666666665</v>
      </c>
      <c r="Q1307" s="5" t="str">
        <f t="shared" si="101"/>
        <v>Not Funded</v>
      </c>
      <c r="R1307" s="7">
        <f t="shared" si="102"/>
        <v>90.616279069767444</v>
      </c>
      <c r="S1307" t="s">
        <v>8318</v>
      </c>
      <c r="T1307" t="s">
        <v>8320</v>
      </c>
      <c r="U1307" s="17">
        <f t="shared" si="103"/>
        <v>42572.520833333336</v>
      </c>
      <c r="V1307" s="17">
        <f t="shared" si="104"/>
        <v>42543.457268518519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tr">
        <f>VLOOKUP(G1308,'Country Codes'!C:D,2,FALSE)</f>
        <v>United States</v>
      </c>
      <c r="I1308" t="s">
        <v>8246</v>
      </c>
      <c r="J1308" s="15">
        <v>1417690734</v>
      </c>
      <c r="K1308" s="15">
        <v>1415098734</v>
      </c>
      <c r="L1308" t="b">
        <v>0</v>
      </c>
      <c r="M1308">
        <v>356</v>
      </c>
      <c r="N1308" t="b">
        <v>0</v>
      </c>
      <c r="O1308" t="s">
        <v>8273</v>
      </c>
      <c r="P1308" s="5">
        <f t="shared" si="100"/>
        <v>0.65246363636363636</v>
      </c>
      <c r="Q1308" s="5" t="str">
        <f t="shared" si="101"/>
        <v>Not Funded</v>
      </c>
      <c r="R1308" s="7">
        <f t="shared" si="102"/>
        <v>201.60393258426967</v>
      </c>
      <c r="S1308" t="s">
        <v>8318</v>
      </c>
      <c r="T1308" t="s">
        <v>8320</v>
      </c>
      <c r="U1308" s="17">
        <f t="shared" si="103"/>
        <v>41977.249236111107</v>
      </c>
      <c r="V1308" s="17">
        <f t="shared" si="104"/>
        <v>41947.249236111107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tr">
        <f>VLOOKUP(G1309,'Country Codes'!C:D,2,FALSE)</f>
        <v>United States</v>
      </c>
      <c r="I1309" t="s">
        <v>8246</v>
      </c>
      <c r="J1309" s="15">
        <v>1455710679</v>
      </c>
      <c r="K1309" s="15">
        <v>1453118679</v>
      </c>
      <c r="L1309" t="b">
        <v>0</v>
      </c>
      <c r="M1309">
        <v>45</v>
      </c>
      <c r="N1309" t="b">
        <v>0</v>
      </c>
      <c r="O1309" t="s">
        <v>8273</v>
      </c>
      <c r="P1309" s="5">
        <f t="shared" si="100"/>
        <v>0.11514000000000001</v>
      </c>
      <c r="Q1309" s="5" t="str">
        <f t="shared" si="101"/>
        <v>Not Funded</v>
      </c>
      <c r="R1309" s="7">
        <f t="shared" si="102"/>
        <v>127.93333333333334</v>
      </c>
      <c r="S1309" t="s">
        <v>8318</v>
      </c>
      <c r="T1309" t="s">
        <v>8320</v>
      </c>
      <c r="U1309" s="17">
        <f t="shared" si="103"/>
        <v>42417.294895833329</v>
      </c>
      <c r="V1309" s="17">
        <f t="shared" si="104"/>
        <v>42387.294895833329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tr">
        <f>VLOOKUP(G1310,'Country Codes'!C:D,2,FALSE)</f>
        <v>United States</v>
      </c>
      <c r="I1310" t="s">
        <v>8246</v>
      </c>
      <c r="J1310" s="15">
        <v>1475937812</v>
      </c>
      <c r="K1310" s="15">
        <v>1472481812</v>
      </c>
      <c r="L1310" t="b">
        <v>0</v>
      </c>
      <c r="M1310">
        <v>38</v>
      </c>
      <c r="N1310" t="b">
        <v>0</v>
      </c>
      <c r="O1310" t="s">
        <v>8273</v>
      </c>
      <c r="P1310" s="5">
        <f t="shared" si="100"/>
        <v>0.11360000000000001</v>
      </c>
      <c r="Q1310" s="5" t="str">
        <f t="shared" si="101"/>
        <v>Not Funded</v>
      </c>
      <c r="R1310" s="7">
        <f t="shared" si="102"/>
        <v>29.894736842105264</v>
      </c>
      <c r="S1310" t="s">
        <v>8318</v>
      </c>
      <c r="T1310" t="s">
        <v>8320</v>
      </c>
      <c r="U1310" s="17">
        <f t="shared" si="103"/>
        <v>42651.405231481483</v>
      </c>
      <c r="V1310" s="17">
        <f t="shared" si="104"/>
        <v>42611.405231481483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tr">
        <f>VLOOKUP(G1311,'Country Codes'!C:D,2,FALSE)</f>
        <v>United States</v>
      </c>
      <c r="I1311" t="s">
        <v>8246</v>
      </c>
      <c r="J1311" s="15">
        <v>1444943468</v>
      </c>
      <c r="K1311" s="15">
        <v>1441919468</v>
      </c>
      <c r="L1311" t="b">
        <v>0</v>
      </c>
      <c r="M1311">
        <v>35</v>
      </c>
      <c r="N1311" t="b">
        <v>0</v>
      </c>
      <c r="O1311" t="s">
        <v>8273</v>
      </c>
      <c r="P1311" s="5">
        <f t="shared" si="100"/>
        <v>1.1199130434782609</v>
      </c>
      <c r="Q1311" s="5" t="str">
        <f t="shared" si="101"/>
        <v>Funded</v>
      </c>
      <c r="R1311" s="7">
        <f t="shared" si="102"/>
        <v>367.97142857142859</v>
      </c>
      <c r="S1311" t="s">
        <v>8318</v>
      </c>
      <c r="T1311" t="s">
        <v>8320</v>
      </c>
      <c r="U1311" s="17">
        <f t="shared" si="103"/>
        <v>42292.674398148149</v>
      </c>
      <c r="V1311" s="17">
        <f t="shared" si="104"/>
        <v>42257.674398148149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tr">
        <f>VLOOKUP(G1312,'Country Codes'!C:D,2,FALSE)</f>
        <v>United States</v>
      </c>
      <c r="I1312" t="s">
        <v>8246</v>
      </c>
      <c r="J1312" s="15">
        <v>1471622450</v>
      </c>
      <c r="K1312" s="15">
        <v>1467734450</v>
      </c>
      <c r="L1312" t="b">
        <v>0</v>
      </c>
      <c r="M1312">
        <v>24</v>
      </c>
      <c r="N1312" t="b">
        <v>0</v>
      </c>
      <c r="O1312" t="s">
        <v>8273</v>
      </c>
      <c r="P1312" s="5">
        <f t="shared" si="100"/>
        <v>0.155</v>
      </c>
      <c r="Q1312" s="5" t="str">
        <f t="shared" si="101"/>
        <v>Not Funded</v>
      </c>
      <c r="R1312" s="7">
        <f t="shared" si="102"/>
        <v>129.16666666666666</v>
      </c>
      <c r="S1312" t="s">
        <v>8318</v>
      </c>
      <c r="T1312" t="s">
        <v>8320</v>
      </c>
      <c r="U1312" s="17">
        <f t="shared" si="103"/>
        <v>42601.458912037029</v>
      </c>
      <c r="V1312" s="17">
        <f t="shared" si="104"/>
        <v>42556.458912037029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tr">
        <f>VLOOKUP(G1313,'Country Codes'!C:D,2,FALSE)</f>
        <v>United States</v>
      </c>
      <c r="I1313" t="s">
        <v>8246</v>
      </c>
      <c r="J1313" s="15">
        <v>1480536919</v>
      </c>
      <c r="K1313" s="15">
        <v>1477509319</v>
      </c>
      <c r="L1313" t="b">
        <v>0</v>
      </c>
      <c r="M1313">
        <v>100</v>
      </c>
      <c r="N1313" t="b">
        <v>0</v>
      </c>
      <c r="O1313" t="s">
        <v>8273</v>
      </c>
      <c r="P1313" s="5">
        <f t="shared" si="100"/>
        <v>0.32028000000000001</v>
      </c>
      <c r="Q1313" s="5" t="str">
        <f t="shared" si="101"/>
        <v>Not Funded</v>
      </c>
      <c r="R1313" s="7">
        <f t="shared" si="102"/>
        <v>800.7</v>
      </c>
      <c r="S1313" t="s">
        <v>8318</v>
      </c>
      <c r="T1313" t="s">
        <v>8320</v>
      </c>
      <c r="U1313" s="17">
        <f t="shared" si="103"/>
        <v>42704.635636574072</v>
      </c>
      <c r="V1313" s="17">
        <f t="shared" si="104"/>
        <v>42669.593969907401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tr">
        <f>VLOOKUP(G1314,'Country Codes'!C:D,2,FALSE)</f>
        <v>United States</v>
      </c>
      <c r="I1314" t="s">
        <v>8246</v>
      </c>
      <c r="J1314" s="15">
        <v>1429375922</v>
      </c>
      <c r="K1314" s="15">
        <v>1426783922</v>
      </c>
      <c r="L1314" t="b">
        <v>0</v>
      </c>
      <c r="M1314">
        <v>1</v>
      </c>
      <c r="N1314" t="b">
        <v>0</v>
      </c>
      <c r="O1314" t="s">
        <v>8273</v>
      </c>
      <c r="P1314" s="5">
        <f t="shared" si="100"/>
        <v>6.0869565217391303E-3</v>
      </c>
      <c r="Q1314" s="5" t="str">
        <f t="shared" si="101"/>
        <v>Not Funded</v>
      </c>
      <c r="R1314" s="7">
        <f t="shared" si="102"/>
        <v>28</v>
      </c>
      <c r="S1314" t="s">
        <v>8318</v>
      </c>
      <c r="T1314" t="s">
        <v>8320</v>
      </c>
      <c r="U1314" s="17">
        <f t="shared" si="103"/>
        <v>42112.494467592587</v>
      </c>
      <c r="V1314" s="17">
        <f t="shared" si="104"/>
        <v>42082.494467592587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tr">
        <f>VLOOKUP(G1315,'Country Codes'!C:D,2,FALSE)</f>
        <v>United States</v>
      </c>
      <c r="I1315" t="s">
        <v>8246</v>
      </c>
      <c r="J1315" s="15">
        <v>1457024514</v>
      </c>
      <c r="K1315" s="15">
        <v>1454432514</v>
      </c>
      <c r="L1315" t="b">
        <v>0</v>
      </c>
      <c r="M1315">
        <v>122</v>
      </c>
      <c r="N1315" t="b">
        <v>0</v>
      </c>
      <c r="O1315" t="s">
        <v>8273</v>
      </c>
      <c r="P1315" s="5">
        <f t="shared" si="100"/>
        <v>0.31114999999999998</v>
      </c>
      <c r="Q1315" s="5" t="str">
        <f t="shared" si="101"/>
        <v>Not Funded</v>
      </c>
      <c r="R1315" s="7">
        <f t="shared" si="102"/>
        <v>102.01639344262296</v>
      </c>
      <c r="S1315" t="s">
        <v>8318</v>
      </c>
      <c r="T1315" t="s">
        <v>8320</v>
      </c>
      <c r="U1315" s="17">
        <f t="shared" si="103"/>
        <v>42432.50131944444</v>
      </c>
      <c r="V1315" s="17">
        <f t="shared" si="104"/>
        <v>42402.50131944444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tr">
        <f>VLOOKUP(G1316,'Country Codes'!C:D,2,FALSE)</f>
        <v>United States</v>
      </c>
      <c r="I1316" t="s">
        <v>8246</v>
      </c>
      <c r="J1316" s="15">
        <v>1477065860</v>
      </c>
      <c r="K1316" s="15">
        <v>1471881860</v>
      </c>
      <c r="L1316" t="b">
        <v>0</v>
      </c>
      <c r="M1316">
        <v>11</v>
      </c>
      <c r="N1316" t="b">
        <v>0</v>
      </c>
      <c r="O1316" t="s">
        <v>8273</v>
      </c>
      <c r="P1316" s="5">
        <f t="shared" si="100"/>
        <v>1.1266666666666666E-2</v>
      </c>
      <c r="Q1316" s="5" t="str">
        <f t="shared" si="101"/>
        <v>Not Funded</v>
      </c>
      <c r="R1316" s="7">
        <f t="shared" si="102"/>
        <v>184.36363636363637</v>
      </c>
      <c r="S1316" t="s">
        <v>8318</v>
      </c>
      <c r="T1316" t="s">
        <v>8320</v>
      </c>
      <c r="U1316" s="17">
        <f t="shared" si="103"/>
        <v>42664.461342592585</v>
      </c>
      <c r="V1316" s="17">
        <f t="shared" si="104"/>
        <v>42604.461342592585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tr">
        <f>VLOOKUP(G1317,'Country Codes'!C:D,2,FALSE)</f>
        <v>United States</v>
      </c>
      <c r="I1317" t="s">
        <v>8246</v>
      </c>
      <c r="J1317" s="15">
        <v>1446771600</v>
      </c>
      <c r="K1317" s="15">
        <v>1443700648</v>
      </c>
      <c r="L1317" t="b">
        <v>0</v>
      </c>
      <c r="M1317">
        <v>248</v>
      </c>
      <c r="N1317" t="b">
        <v>0</v>
      </c>
      <c r="O1317" t="s">
        <v>8273</v>
      </c>
      <c r="P1317" s="5">
        <f t="shared" si="100"/>
        <v>0.40404000000000001</v>
      </c>
      <c r="Q1317" s="5" t="str">
        <f t="shared" si="101"/>
        <v>Not Funded</v>
      </c>
      <c r="R1317" s="7">
        <f t="shared" si="102"/>
        <v>162.91935483870967</v>
      </c>
      <c r="S1317" t="s">
        <v>8318</v>
      </c>
      <c r="T1317" t="s">
        <v>8320</v>
      </c>
      <c r="U1317" s="17">
        <f t="shared" si="103"/>
        <v>42313.833333333336</v>
      </c>
      <c r="V1317" s="17">
        <f t="shared" si="104"/>
        <v>42278.289907407401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tr">
        <f>VLOOKUP(G1318,'Country Codes'!C:D,2,FALSE)</f>
        <v>United States</v>
      </c>
      <c r="I1318" t="s">
        <v>8246</v>
      </c>
      <c r="J1318" s="15">
        <v>1456700709</v>
      </c>
      <c r="K1318" s="15">
        <v>1453676709</v>
      </c>
      <c r="L1318" t="b">
        <v>0</v>
      </c>
      <c r="M1318">
        <v>1</v>
      </c>
      <c r="N1318" t="b">
        <v>0</v>
      </c>
      <c r="O1318" t="s">
        <v>8273</v>
      </c>
      <c r="P1318" s="5">
        <f t="shared" si="100"/>
        <v>1.3333333333333333E-5</v>
      </c>
      <c r="Q1318" s="5" t="str">
        <f t="shared" si="101"/>
        <v>Not Funded</v>
      </c>
      <c r="R1318" s="7">
        <f t="shared" si="102"/>
        <v>1</v>
      </c>
      <c r="S1318" t="s">
        <v>8318</v>
      </c>
      <c r="T1318" t="s">
        <v>8320</v>
      </c>
      <c r="U1318" s="17">
        <f t="shared" si="103"/>
        <v>42428.753576388881</v>
      </c>
      <c r="V1318" s="17">
        <f t="shared" si="104"/>
        <v>42393.753576388881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tr">
        <f>VLOOKUP(G1319,'Country Codes'!C:D,2,FALSE)</f>
        <v>Denmark</v>
      </c>
      <c r="I1319" t="s">
        <v>8253</v>
      </c>
      <c r="J1319" s="15">
        <v>1469109600</v>
      </c>
      <c r="K1319" s="15">
        <v>1464586746</v>
      </c>
      <c r="L1319" t="b">
        <v>0</v>
      </c>
      <c r="M1319">
        <v>19</v>
      </c>
      <c r="N1319" t="b">
        <v>0</v>
      </c>
      <c r="O1319" t="s">
        <v>8273</v>
      </c>
      <c r="P1319" s="5">
        <f t="shared" si="100"/>
        <v>5.7334999999999997E-2</v>
      </c>
      <c r="Q1319" s="5" t="str">
        <f t="shared" si="101"/>
        <v>Not Funded</v>
      </c>
      <c r="R1319" s="7">
        <f t="shared" si="102"/>
        <v>603.52631578947364</v>
      </c>
      <c r="S1319" t="s">
        <v>8318</v>
      </c>
      <c r="T1319" t="s">
        <v>8320</v>
      </c>
      <c r="U1319" s="17">
        <f t="shared" si="103"/>
        <v>42572.374999999993</v>
      </c>
      <c r="V1319" s="17">
        <f t="shared" si="104"/>
        <v>42520.027152777773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tr">
        <f>VLOOKUP(G1320,'Country Codes'!C:D,2,FALSE)</f>
        <v>United States</v>
      </c>
      <c r="I1320" t="s">
        <v>8246</v>
      </c>
      <c r="J1320" s="15">
        <v>1420938172</v>
      </c>
      <c r="K1320" s="15">
        <v>1418346172</v>
      </c>
      <c r="L1320" t="b">
        <v>0</v>
      </c>
      <c r="M1320">
        <v>135</v>
      </c>
      <c r="N1320" t="b">
        <v>0</v>
      </c>
      <c r="O1320" t="s">
        <v>8273</v>
      </c>
      <c r="P1320" s="5">
        <f t="shared" si="100"/>
        <v>0.15325</v>
      </c>
      <c r="Q1320" s="5" t="str">
        <f t="shared" si="101"/>
        <v>Not Funded</v>
      </c>
      <c r="R1320" s="7">
        <f t="shared" si="102"/>
        <v>45.407407407407405</v>
      </c>
      <c r="S1320" t="s">
        <v>8318</v>
      </c>
      <c r="T1320" t="s">
        <v>8320</v>
      </c>
      <c r="U1320" s="17">
        <f t="shared" si="103"/>
        <v>42014.835324074076</v>
      </c>
      <c r="V1320" s="17">
        <f t="shared" si="104"/>
        <v>41984.835324074076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tr">
        <f>VLOOKUP(G1321,'Country Codes'!C:D,2,FALSE)</f>
        <v>United Kingdom</v>
      </c>
      <c r="I1321" t="s">
        <v>8247</v>
      </c>
      <c r="J1321" s="15">
        <v>1405094400</v>
      </c>
      <c r="K1321" s="15">
        <v>1403810965</v>
      </c>
      <c r="L1321" t="b">
        <v>0</v>
      </c>
      <c r="M1321">
        <v>9</v>
      </c>
      <c r="N1321" t="b">
        <v>0</v>
      </c>
      <c r="O1321" t="s">
        <v>8273</v>
      </c>
      <c r="P1321" s="5">
        <f t="shared" si="100"/>
        <v>0.15103448275862069</v>
      </c>
      <c r="Q1321" s="5" t="str">
        <f t="shared" si="101"/>
        <v>Not Funded</v>
      </c>
      <c r="R1321" s="7">
        <f t="shared" si="102"/>
        <v>97.333333333333329</v>
      </c>
      <c r="S1321" t="s">
        <v>8318</v>
      </c>
      <c r="T1321" t="s">
        <v>8320</v>
      </c>
      <c r="U1321" s="17">
        <f t="shared" si="103"/>
        <v>41831.458333333328</v>
      </c>
      <c r="V1321" s="17">
        <f t="shared" si="104"/>
        <v>41816.603761574072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tr">
        <f>VLOOKUP(G1322,'Country Codes'!C:D,2,FALSE)</f>
        <v>Netherlands</v>
      </c>
      <c r="I1322" t="s">
        <v>8249</v>
      </c>
      <c r="J1322" s="15">
        <v>1483138800</v>
      </c>
      <c r="K1322" s="15">
        <v>1480610046</v>
      </c>
      <c r="L1322" t="b">
        <v>0</v>
      </c>
      <c r="M1322">
        <v>3</v>
      </c>
      <c r="N1322" t="b">
        <v>0</v>
      </c>
      <c r="O1322" t="s">
        <v>8273</v>
      </c>
      <c r="P1322" s="5">
        <f t="shared" si="100"/>
        <v>5.0299999999999997E-3</v>
      </c>
      <c r="Q1322" s="5" t="str">
        <f t="shared" si="101"/>
        <v>Not Funded</v>
      </c>
      <c r="R1322" s="7">
        <f t="shared" si="102"/>
        <v>167.66666666666666</v>
      </c>
      <c r="S1322" t="s">
        <v>8318</v>
      </c>
      <c r="T1322" t="s">
        <v>8320</v>
      </c>
      <c r="U1322" s="17">
        <f t="shared" si="103"/>
        <v>42734.749999999993</v>
      </c>
      <c r="V1322" s="17">
        <f t="shared" si="104"/>
        <v>42705.482013888883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tr">
        <f>VLOOKUP(G1323,'Country Codes'!C:D,2,FALSE)</f>
        <v>Sweden</v>
      </c>
      <c r="I1323" t="s">
        <v>8255</v>
      </c>
      <c r="J1323" s="15">
        <v>1482515937</v>
      </c>
      <c r="K1323" s="15">
        <v>1479923937</v>
      </c>
      <c r="L1323" t="b">
        <v>0</v>
      </c>
      <c r="M1323">
        <v>7</v>
      </c>
      <c r="N1323" t="b">
        <v>0</v>
      </c>
      <c r="O1323" t="s">
        <v>8273</v>
      </c>
      <c r="P1323" s="5">
        <f t="shared" si="100"/>
        <v>1.3028138528138528E-2</v>
      </c>
      <c r="Q1323" s="5" t="str">
        <f t="shared" si="101"/>
        <v>Not Funded</v>
      </c>
      <c r="R1323" s="7">
        <f t="shared" si="102"/>
        <v>859.85714285714289</v>
      </c>
      <c r="S1323" t="s">
        <v>8318</v>
      </c>
      <c r="T1323" t="s">
        <v>8320</v>
      </c>
      <c r="U1323" s="17">
        <f t="shared" si="103"/>
        <v>42727.540937499994</v>
      </c>
      <c r="V1323" s="17">
        <f t="shared" si="104"/>
        <v>42697.540937499994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tr">
        <f>VLOOKUP(G1324,'Country Codes'!C:D,2,FALSE)</f>
        <v>United Kingdom</v>
      </c>
      <c r="I1324" t="s">
        <v>8247</v>
      </c>
      <c r="J1324" s="15">
        <v>1432223125</v>
      </c>
      <c r="K1324" s="15">
        <v>1429631125</v>
      </c>
      <c r="L1324" t="b">
        <v>0</v>
      </c>
      <c r="M1324">
        <v>4</v>
      </c>
      <c r="N1324" t="b">
        <v>0</v>
      </c>
      <c r="O1324" t="s">
        <v>8273</v>
      </c>
      <c r="P1324" s="5">
        <f t="shared" si="100"/>
        <v>3.0285714285714286E-3</v>
      </c>
      <c r="Q1324" s="5" t="str">
        <f t="shared" si="101"/>
        <v>Not Funded</v>
      </c>
      <c r="R1324" s="7">
        <f t="shared" si="102"/>
        <v>26.5</v>
      </c>
      <c r="S1324" t="s">
        <v>8318</v>
      </c>
      <c r="T1324" t="s">
        <v>8320</v>
      </c>
      <c r="U1324" s="17">
        <f t="shared" si="103"/>
        <v>42145.448206018518</v>
      </c>
      <c r="V1324" s="17">
        <f t="shared" si="104"/>
        <v>42115.448206018518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tr">
        <f>VLOOKUP(G1325,'Country Codes'!C:D,2,FALSE)</f>
        <v>United States</v>
      </c>
      <c r="I1325" t="s">
        <v>8246</v>
      </c>
      <c r="J1325" s="15">
        <v>1461653700</v>
      </c>
      <c r="K1325" s="15">
        <v>1458665146</v>
      </c>
      <c r="L1325" t="b">
        <v>0</v>
      </c>
      <c r="M1325">
        <v>44</v>
      </c>
      <c r="N1325" t="b">
        <v>0</v>
      </c>
      <c r="O1325" t="s">
        <v>8273</v>
      </c>
      <c r="P1325" s="5">
        <f t="shared" si="100"/>
        <v>8.8800000000000004E-2</v>
      </c>
      <c r="Q1325" s="5" t="str">
        <f t="shared" si="101"/>
        <v>Not Funded</v>
      </c>
      <c r="R1325" s="7">
        <f t="shared" si="102"/>
        <v>30.272727272727273</v>
      </c>
      <c r="S1325" t="s">
        <v>8318</v>
      </c>
      <c r="T1325" t="s">
        <v>8320</v>
      </c>
      <c r="U1325" s="17">
        <f t="shared" si="103"/>
        <v>42486.079861111109</v>
      </c>
      <c r="V1325" s="17">
        <f t="shared" si="104"/>
        <v>42451.490115740737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tr">
        <f>VLOOKUP(G1326,'Country Codes'!C:D,2,FALSE)</f>
        <v>United States</v>
      </c>
      <c r="I1326" t="s">
        <v>8246</v>
      </c>
      <c r="J1326" s="15">
        <v>1476371552</v>
      </c>
      <c r="K1326" s="15">
        <v>1473779552</v>
      </c>
      <c r="L1326" t="b">
        <v>0</v>
      </c>
      <c r="M1326">
        <v>90</v>
      </c>
      <c r="N1326" t="b">
        <v>0</v>
      </c>
      <c r="O1326" t="s">
        <v>8273</v>
      </c>
      <c r="P1326" s="5">
        <f t="shared" si="100"/>
        <v>9.8400000000000001E-2</v>
      </c>
      <c r="Q1326" s="5" t="str">
        <f t="shared" si="101"/>
        <v>Not Funded</v>
      </c>
      <c r="R1326" s="7">
        <f t="shared" si="102"/>
        <v>54.666666666666664</v>
      </c>
      <c r="S1326" t="s">
        <v>8318</v>
      </c>
      <c r="T1326" t="s">
        <v>8320</v>
      </c>
      <c r="U1326" s="17">
        <f t="shared" si="103"/>
        <v>42656.425370370365</v>
      </c>
      <c r="V1326" s="17">
        <f t="shared" si="104"/>
        <v>42626.425370370365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tr">
        <f>VLOOKUP(G1327,'Country Codes'!C:D,2,FALSE)</f>
        <v>United States</v>
      </c>
      <c r="I1327" t="s">
        <v>8246</v>
      </c>
      <c r="J1327" s="15">
        <v>1483063435</v>
      </c>
      <c r="K1327" s="15">
        <v>1480471435</v>
      </c>
      <c r="L1327" t="b">
        <v>0</v>
      </c>
      <c r="M1327">
        <v>8</v>
      </c>
      <c r="N1327" t="b">
        <v>0</v>
      </c>
      <c r="O1327" t="s">
        <v>8273</v>
      </c>
      <c r="P1327" s="5">
        <f t="shared" si="100"/>
        <v>2.4299999999999999E-2</v>
      </c>
      <c r="Q1327" s="5" t="str">
        <f t="shared" si="101"/>
        <v>Not Funded</v>
      </c>
      <c r="R1327" s="7">
        <f t="shared" si="102"/>
        <v>60.75</v>
      </c>
      <c r="S1327" t="s">
        <v>8318</v>
      </c>
      <c r="T1327" t="s">
        <v>8320</v>
      </c>
      <c r="U1327" s="17">
        <f t="shared" si="103"/>
        <v>42733.877719907403</v>
      </c>
      <c r="V1327" s="17">
        <f t="shared" si="104"/>
        <v>42703.877719907403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tr">
        <f>VLOOKUP(G1328,'Country Codes'!C:D,2,FALSE)</f>
        <v>United States</v>
      </c>
      <c r="I1328" t="s">
        <v>8246</v>
      </c>
      <c r="J1328" s="15">
        <v>1421348428</v>
      </c>
      <c r="K1328" s="15">
        <v>1417460428</v>
      </c>
      <c r="L1328" t="b">
        <v>0</v>
      </c>
      <c r="M1328">
        <v>11</v>
      </c>
      <c r="N1328" t="b">
        <v>0</v>
      </c>
      <c r="O1328" t="s">
        <v>8273</v>
      </c>
      <c r="P1328" s="5">
        <f t="shared" si="100"/>
        <v>1.1299999999999999E-2</v>
      </c>
      <c r="Q1328" s="5" t="str">
        <f t="shared" si="101"/>
        <v>Not Funded</v>
      </c>
      <c r="R1328" s="7">
        <f t="shared" si="102"/>
        <v>102.72727272727273</v>
      </c>
      <c r="S1328" t="s">
        <v>8318</v>
      </c>
      <c r="T1328" t="s">
        <v>8320</v>
      </c>
      <c r="U1328" s="17">
        <f t="shared" si="103"/>
        <v>42019.583657407398</v>
      </c>
      <c r="V1328" s="17">
        <f t="shared" si="104"/>
        <v>41974.583657407398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tr">
        <f>VLOOKUP(G1329,'Country Codes'!C:D,2,FALSE)</f>
        <v>United States</v>
      </c>
      <c r="I1329" t="s">
        <v>8246</v>
      </c>
      <c r="J1329" s="15">
        <v>1432916235</v>
      </c>
      <c r="K1329" s="15">
        <v>1430324235</v>
      </c>
      <c r="L1329" t="b">
        <v>0</v>
      </c>
      <c r="M1329">
        <v>41</v>
      </c>
      <c r="N1329" t="b">
        <v>0</v>
      </c>
      <c r="O1329" t="s">
        <v>8273</v>
      </c>
      <c r="P1329" s="5">
        <f t="shared" si="100"/>
        <v>3.5520833333333335E-2</v>
      </c>
      <c r="Q1329" s="5" t="str">
        <f t="shared" si="101"/>
        <v>Not Funded</v>
      </c>
      <c r="R1329" s="7">
        <f t="shared" si="102"/>
        <v>41.585365853658537</v>
      </c>
      <c r="S1329" t="s">
        <v>8318</v>
      </c>
      <c r="T1329" t="s">
        <v>8320</v>
      </c>
      <c r="U1329" s="17">
        <f t="shared" si="103"/>
        <v>42153.470312500001</v>
      </c>
      <c r="V1329" s="17">
        <f t="shared" si="104"/>
        <v>42123.470312500001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tr">
        <f>VLOOKUP(G1330,'Country Codes'!C:D,2,FALSE)</f>
        <v>United States</v>
      </c>
      <c r="I1330" t="s">
        <v>8246</v>
      </c>
      <c r="J1330" s="15">
        <v>1476458734</v>
      </c>
      <c r="K1330" s="15">
        <v>1472570734</v>
      </c>
      <c r="L1330" t="b">
        <v>0</v>
      </c>
      <c r="M1330">
        <v>15</v>
      </c>
      <c r="N1330" t="b">
        <v>0</v>
      </c>
      <c r="O1330" t="s">
        <v>8273</v>
      </c>
      <c r="P1330" s="5">
        <f t="shared" si="100"/>
        <v>2.3306666666666667E-2</v>
      </c>
      <c r="Q1330" s="5" t="str">
        <f t="shared" si="101"/>
        <v>Not Funded</v>
      </c>
      <c r="R1330" s="7">
        <f t="shared" si="102"/>
        <v>116.53333333333333</v>
      </c>
      <c r="S1330" t="s">
        <v>8318</v>
      </c>
      <c r="T1330" t="s">
        <v>8320</v>
      </c>
      <c r="U1330" s="17">
        <f t="shared" si="103"/>
        <v>42657.434421296297</v>
      </c>
      <c r="V1330" s="17">
        <f t="shared" si="104"/>
        <v>42612.434421296297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tr">
        <f>VLOOKUP(G1331,'Country Codes'!C:D,2,FALSE)</f>
        <v>United States</v>
      </c>
      <c r="I1331" t="s">
        <v>8246</v>
      </c>
      <c r="J1331" s="15">
        <v>1417501145</v>
      </c>
      <c r="K1331" s="15">
        <v>1414041545</v>
      </c>
      <c r="L1331" t="b">
        <v>0</v>
      </c>
      <c r="M1331">
        <v>9</v>
      </c>
      <c r="N1331" t="b">
        <v>0</v>
      </c>
      <c r="O1331" t="s">
        <v>8273</v>
      </c>
      <c r="P1331" s="5">
        <f t="shared" si="100"/>
        <v>8.1600000000000006E-3</v>
      </c>
      <c r="Q1331" s="5" t="str">
        <f t="shared" si="101"/>
        <v>Not Funded</v>
      </c>
      <c r="R1331" s="7">
        <f t="shared" si="102"/>
        <v>45.333333333333336</v>
      </c>
      <c r="S1331" t="s">
        <v>8318</v>
      </c>
      <c r="T1331" t="s">
        <v>8320</v>
      </c>
      <c r="U1331" s="17">
        <f t="shared" si="103"/>
        <v>41975.054918981477</v>
      </c>
      <c r="V1331" s="17">
        <f t="shared" si="104"/>
        <v>41935.013252314813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tr">
        <f>VLOOKUP(G1332,'Country Codes'!C:D,2,FALSE)</f>
        <v>United States</v>
      </c>
      <c r="I1332" t="s">
        <v>8246</v>
      </c>
      <c r="J1332" s="15">
        <v>1467432000</v>
      </c>
      <c r="K1332" s="15">
        <v>1464763109</v>
      </c>
      <c r="L1332" t="b">
        <v>0</v>
      </c>
      <c r="M1332">
        <v>50</v>
      </c>
      <c r="N1332" t="b">
        <v>0</v>
      </c>
      <c r="O1332" t="s">
        <v>8273</v>
      </c>
      <c r="P1332" s="5">
        <f t="shared" si="100"/>
        <v>0.22494285714285714</v>
      </c>
      <c r="Q1332" s="5" t="str">
        <f t="shared" si="101"/>
        <v>Not Funded</v>
      </c>
      <c r="R1332" s="7">
        <f t="shared" si="102"/>
        <v>157.46</v>
      </c>
      <c r="S1332" t="s">
        <v>8318</v>
      </c>
      <c r="T1332" t="s">
        <v>8320</v>
      </c>
      <c r="U1332" s="17">
        <f t="shared" si="103"/>
        <v>42552.958333333336</v>
      </c>
      <c r="V1332" s="17">
        <f t="shared" si="104"/>
        <v>42522.068391203698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tr">
        <f>VLOOKUP(G1333,'Country Codes'!C:D,2,FALSE)</f>
        <v>United States</v>
      </c>
      <c r="I1333" t="s">
        <v>8246</v>
      </c>
      <c r="J1333" s="15">
        <v>1471435554</v>
      </c>
      <c r="K1333" s="15">
        <v>1468843554</v>
      </c>
      <c r="L1333" t="b">
        <v>0</v>
      </c>
      <c r="M1333">
        <v>34</v>
      </c>
      <c r="N1333" t="b">
        <v>0</v>
      </c>
      <c r="O1333" t="s">
        <v>8273</v>
      </c>
      <c r="P1333" s="5">
        <f t="shared" si="100"/>
        <v>1.3668E-2</v>
      </c>
      <c r="Q1333" s="5" t="str">
        <f t="shared" si="101"/>
        <v>Not Funded</v>
      </c>
      <c r="R1333" s="7">
        <f t="shared" si="102"/>
        <v>100.5</v>
      </c>
      <c r="S1333" t="s">
        <v>8318</v>
      </c>
      <c r="T1333" t="s">
        <v>8320</v>
      </c>
      <c r="U1333" s="17">
        <f t="shared" si="103"/>
        <v>42599.295763888884</v>
      </c>
      <c r="V1333" s="17">
        <f t="shared" si="104"/>
        <v>42569.295763888884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tr">
        <f>VLOOKUP(G1334,'Country Codes'!C:D,2,FALSE)</f>
        <v>Switzerland</v>
      </c>
      <c r="I1334" t="s">
        <v>8257</v>
      </c>
      <c r="J1334" s="15">
        <v>1485480408</v>
      </c>
      <c r="K1334" s="15">
        <v>1482888408</v>
      </c>
      <c r="L1334" t="b">
        <v>0</v>
      </c>
      <c r="M1334">
        <v>0</v>
      </c>
      <c r="N1334" t="b">
        <v>0</v>
      </c>
      <c r="O1334" t="s">
        <v>8273</v>
      </c>
      <c r="P1334" s="5">
        <f t="shared" si="100"/>
        <v>0</v>
      </c>
      <c r="Q1334" s="5" t="str">
        <f t="shared" si="101"/>
        <v>Not Funded</v>
      </c>
      <c r="R1334" s="7" t="e">
        <f t="shared" si="102"/>
        <v>#DIV/0!</v>
      </c>
      <c r="S1334" t="s">
        <v>8318</v>
      </c>
      <c r="T1334" t="s">
        <v>8320</v>
      </c>
      <c r="U1334" s="17">
        <f t="shared" si="103"/>
        <v>42761.851944444446</v>
      </c>
      <c r="V1334" s="17">
        <f t="shared" si="104"/>
        <v>42731.851944444446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tr">
        <f>VLOOKUP(G1335,'Country Codes'!C:D,2,FALSE)</f>
        <v>Australia</v>
      </c>
      <c r="I1335" t="s">
        <v>8248</v>
      </c>
      <c r="J1335" s="15">
        <v>1405478025</v>
      </c>
      <c r="K1335" s="15">
        <v>1402886025</v>
      </c>
      <c r="L1335" t="b">
        <v>0</v>
      </c>
      <c r="M1335">
        <v>0</v>
      </c>
      <c r="N1335" t="b">
        <v>0</v>
      </c>
      <c r="O1335" t="s">
        <v>8273</v>
      </c>
      <c r="P1335" s="5">
        <f t="shared" si="100"/>
        <v>0</v>
      </c>
      <c r="Q1335" s="5" t="str">
        <f t="shared" si="101"/>
        <v>Not Funded</v>
      </c>
      <c r="R1335" s="7" t="e">
        <f t="shared" si="102"/>
        <v>#DIV/0!</v>
      </c>
      <c r="S1335" t="s">
        <v>8318</v>
      </c>
      <c r="T1335" t="s">
        <v>8320</v>
      </c>
      <c r="U1335" s="17">
        <f t="shared" si="103"/>
        <v>41835.8984375</v>
      </c>
      <c r="V1335" s="17">
        <f t="shared" si="104"/>
        <v>41805.8984375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tr">
        <f>VLOOKUP(G1336,'Country Codes'!C:D,2,FALSE)</f>
        <v>United States</v>
      </c>
      <c r="I1336" t="s">
        <v>8246</v>
      </c>
      <c r="J1336" s="15">
        <v>1457721287</v>
      </c>
      <c r="K1336" s="15">
        <v>1455129287</v>
      </c>
      <c r="L1336" t="b">
        <v>0</v>
      </c>
      <c r="M1336">
        <v>276</v>
      </c>
      <c r="N1336" t="b">
        <v>0</v>
      </c>
      <c r="O1336" t="s">
        <v>8273</v>
      </c>
      <c r="P1336" s="5">
        <f t="shared" si="100"/>
        <v>0.10754135338345865</v>
      </c>
      <c r="Q1336" s="5" t="str">
        <f t="shared" si="101"/>
        <v>Not Funded</v>
      </c>
      <c r="R1336" s="7">
        <f t="shared" si="102"/>
        <v>51.822463768115945</v>
      </c>
      <c r="S1336" t="s">
        <v>8318</v>
      </c>
      <c r="T1336" t="s">
        <v>8320</v>
      </c>
      <c r="U1336" s="17">
        <f t="shared" si="103"/>
        <v>42440.565821759257</v>
      </c>
      <c r="V1336" s="17">
        <f t="shared" si="104"/>
        <v>42410.565821759257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tr">
        <f>VLOOKUP(G1337,'Country Codes'!C:D,2,FALSE)</f>
        <v>United States</v>
      </c>
      <c r="I1337" t="s">
        <v>8246</v>
      </c>
      <c r="J1337" s="15">
        <v>1449354502</v>
      </c>
      <c r="K1337" s="15">
        <v>1446762502</v>
      </c>
      <c r="L1337" t="b">
        <v>0</v>
      </c>
      <c r="M1337">
        <v>16</v>
      </c>
      <c r="N1337" t="b">
        <v>0</v>
      </c>
      <c r="O1337" t="s">
        <v>8273</v>
      </c>
      <c r="P1337" s="5">
        <f t="shared" si="100"/>
        <v>0.1976</v>
      </c>
      <c r="Q1337" s="5" t="str">
        <f t="shared" si="101"/>
        <v>Not Funded</v>
      </c>
      <c r="R1337" s="7">
        <f t="shared" si="102"/>
        <v>308.75</v>
      </c>
      <c r="S1337" t="s">
        <v>8318</v>
      </c>
      <c r="T1337" t="s">
        <v>8320</v>
      </c>
      <c r="U1337" s="17">
        <f t="shared" si="103"/>
        <v>42343.728032407402</v>
      </c>
      <c r="V1337" s="17">
        <f t="shared" si="104"/>
        <v>42313.728032407402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tr">
        <f>VLOOKUP(G1338,'Country Codes'!C:D,2,FALSE)</f>
        <v>United States</v>
      </c>
      <c r="I1338" t="s">
        <v>8246</v>
      </c>
      <c r="J1338" s="15">
        <v>1418849028</v>
      </c>
      <c r="K1338" s="15">
        <v>1415825028</v>
      </c>
      <c r="L1338" t="b">
        <v>0</v>
      </c>
      <c r="M1338">
        <v>224</v>
      </c>
      <c r="N1338" t="b">
        <v>0</v>
      </c>
      <c r="O1338" t="s">
        <v>8273</v>
      </c>
      <c r="P1338" s="5">
        <f t="shared" si="100"/>
        <v>0.84946999999999995</v>
      </c>
      <c r="Q1338" s="5" t="str">
        <f t="shared" si="101"/>
        <v>Not Funded</v>
      </c>
      <c r="R1338" s="7">
        <f t="shared" si="102"/>
        <v>379.22767857142856</v>
      </c>
      <c r="S1338" t="s">
        <v>8318</v>
      </c>
      <c r="T1338" t="s">
        <v>8320</v>
      </c>
      <c r="U1338" s="17">
        <f t="shared" si="103"/>
        <v>41990.655416666668</v>
      </c>
      <c r="V1338" s="17">
        <f t="shared" si="104"/>
        <v>41955.655416666668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tr">
        <f>VLOOKUP(G1339,'Country Codes'!C:D,2,FALSE)</f>
        <v>United States</v>
      </c>
      <c r="I1339" t="s">
        <v>8246</v>
      </c>
      <c r="J1339" s="15">
        <v>1488549079</v>
      </c>
      <c r="K1339" s="15">
        <v>1485957079</v>
      </c>
      <c r="L1339" t="b">
        <v>0</v>
      </c>
      <c r="M1339">
        <v>140</v>
      </c>
      <c r="N1339" t="b">
        <v>0</v>
      </c>
      <c r="O1339" t="s">
        <v>8273</v>
      </c>
      <c r="P1339" s="5">
        <f t="shared" si="100"/>
        <v>0.49381999999999998</v>
      </c>
      <c r="Q1339" s="5" t="str">
        <f t="shared" si="101"/>
        <v>Not Funded</v>
      </c>
      <c r="R1339" s="7">
        <f t="shared" si="102"/>
        <v>176.36428571428573</v>
      </c>
      <c r="S1339" t="s">
        <v>8318</v>
      </c>
      <c r="T1339" t="s">
        <v>8320</v>
      </c>
      <c r="U1339" s="17">
        <f t="shared" si="103"/>
        <v>42797.368969907409</v>
      </c>
      <c r="V1339" s="17">
        <f t="shared" si="104"/>
        <v>42767.368969907409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tr">
        <f>VLOOKUP(G1340,'Country Codes'!C:D,2,FALSE)</f>
        <v>United States</v>
      </c>
      <c r="I1340" t="s">
        <v>8246</v>
      </c>
      <c r="J1340" s="15">
        <v>1438543033</v>
      </c>
      <c r="K1340" s="15">
        <v>1435951033</v>
      </c>
      <c r="L1340" t="b">
        <v>0</v>
      </c>
      <c r="M1340">
        <v>15</v>
      </c>
      <c r="N1340" t="b">
        <v>0</v>
      </c>
      <c r="O1340" t="s">
        <v>8273</v>
      </c>
      <c r="P1340" s="5">
        <f t="shared" si="100"/>
        <v>3.3033333333333331E-2</v>
      </c>
      <c r="Q1340" s="5" t="str">
        <f t="shared" si="101"/>
        <v>Not Funded</v>
      </c>
      <c r="R1340" s="7">
        <f t="shared" si="102"/>
        <v>66.066666666666663</v>
      </c>
      <c r="S1340" t="s">
        <v>8318</v>
      </c>
      <c r="T1340" t="s">
        <v>8320</v>
      </c>
      <c r="U1340" s="17">
        <f t="shared" si="103"/>
        <v>42218.595289351848</v>
      </c>
      <c r="V1340" s="17">
        <f t="shared" si="104"/>
        <v>42188.595289351848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tr">
        <f>VLOOKUP(G1341,'Country Codes'!C:D,2,FALSE)</f>
        <v>United States</v>
      </c>
      <c r="I1341" t="s">
        <v>8246</v>
      </c>
      <c r="J1341" s="15">
        <v>1418056315</v>
      </c>
      <c r="K1341" s="15">
        <v>1414164715</v>
      </c>
      <c r="L1341" t="b">
        <v>0</v>
      </c>
      <c r="M1341">
        <v>37</v>
      </c>
      <c r="N1341" t="b">
        <v>0</v>
      </c>
      <c r="O1341" t="s">
        <v>8273</v>
      </c>
      <c r="P1341" s="5">
        <f t="shared" si="100"/>
        <v>6.6339999999999996E-2</v>
      </c>
      <c r="Q1341" s="5" t="str">
        <f t="shared" si="101"/>
        <v>Not Funded</v>
      </c>
      <c r="R1341" s="7">
        <f t="shared" si="102"/>
        <v>89.648648648648646</v>
      </c>
      <c r="S1341" t="s">
        <v>8318</v>
      </c>
      <c r="T1341" t="s">
        <v>8320</v>
      </c>
      <c r="U1341" s="17">
        <f t="shared" si="103"/>
        <v>41981.480497685181</v>
      </c>
      <c r="V1341" s="17">
        <f t="shared" si="104"/>
        <v>41936.438831018517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tr">
        <f>VLOOKUP(G1342,'Country Codes'!C:D,2,FALSE)</f>
        <v>United States</v>
      </c>
      <c r="I1342" t="s">
        <v>8246</v>
      </c>
      <c r="J1342" s="15">
        <v>1408112253</v>
      </c>
      <c r="K1342" s="15">
        <v>1405520253</v>
      </c>
      <c r="L1342" t="b">
        <v>0</v>
      </c>
      <c r="M1342">
        <v>0</v>
      </c>
      <c r="N1342" t="b">
        <v>0</v>
      </c>
      <c r="O1342" t="s">
        <v>8273</v>
      </c>
      <c r="P1342" s="5">
        <f t="shared" si="100"/>
        <v>0</v>
      </c>
      <c r="Q1342" s="5" t="str">
        <f t="shared" si="101"/>
        <v>Not Funded</v>
      </c>
      <c r="R1342" s="7" t="e">
        <f t="shared" si="102"/>
        <v>#DIV/0!</v>
      </c>
      <c r="S1342" t="s">
        <v>8318</v>
      </c>
      <c r="T1342" t="s">
        <v>8320</v>
      </c>
      <c r="U1342" s="17">
        <f t="shared" si="103"/>
        <v>41866.387187499997</v>
      </c>
      <c r="V1342" s="17">
        <f t="shared" si="104"/>
        <v>41836.387187499997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tr">
        <f>VLOOKUP(G1343,'Country Codes'!C:D,2,FALSE)</f>
        <v>United Kingdom</v>
      </c>
      <c r="I1343" t="s">
        <v>8247</v>
      </c>
      <c r="J1343" s="15">
        <v>1475333917</v>
      </c>
      <c r="K1343" s="15">
        <v>1472569117</v>
      </c>
      <c r="L1343" t="b">
        <v>0</v>
      </c>
      <c r="M1343">
        <v>46</v>
      </c>
      <c r="N1343" t="b">
        <v>0</v>
      </c>
      <c r="O1343" t="s">
        <v>8273</v>
      </c>
      <c r="P1343" s="5">
        <f t="shared" si="100"/>
        <v>0.7036</v>
      </c>
      <c r="Q1343" s="5" t="str">
        <f t="shared" si="101"/>
        <v>Not Funded</v>
      </c>
      <c r="R1343" s="7">
        <f t="shared" si="102"/>
        <v>382.39130434782606</v>
      </c>
      <c r="S1343" t="s">
        <v>8318</v>
      </c>
      <c r="T1343" t="s">
        <v>8320</v>
      </c>
      <c r="U1343" s="17">
        <f t="shared" si="103"/>
        <v>42644.415706018517</v>
      </c>
      <c r="V1343" s="17">
        <f t="shared" si="104"/>
        <v>42612.415706018517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tr">
        <f>VLOOKUP(G1344,'Country Codes'!C:D,2,FALSE)</f>
        <v>United States</v>
      </c>
      <c r="I1344" t="s">
        <v>8246</v>
      </c>
      <c r="J1344" s="15">
        <v>1437161739</v>
      </c>
      <c r="K1344" s="15">
        <v>1434569739</v>
      </c>
      <c r="L1344" t="b">
        <v>0</v>
      </c>
      <c r="M1344">
        <v>1</v>
      </c>
      <c r="N1344" t="b">
        <v>0</v>
      </c>
      <c r="O1344" t="s">
        <v>8273</v>
      </c>
      <c r="P1344" s="5">
        <f t="shared" si="100"/>
        <v>2E-3</v>
      </c>
      <c r="Q1344" s="5" t="str">
        <f t="shared" si="101"/>
        <v>Not Funded</v>
      </c>
      <c r="R1344" s="7">
        <f t="shared" si="102"/>
        <v>100</v>
      </c>
      <c r="S1344" t="s">
        <v>8318</v>
      </c>
      <c r="T1344" t="s">
        <v>8320</v>
      </c>
      <c r="U1344" s="17">
        <f t="shared" si="103"/>
        <v>42202.608090277768</v>
      </c>
      <c r="V1344" s="17">
        <f t="shared" si="104"/>
        <v>42172.608090277768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tr">
        <f>VLOOKUP(G1345,'Country Codes'!C:D,2,FALSE)</f>
        <v>United States</v>
      </c>
      <c r="I1345" t="s">
        <v>8246</v>
      </c>
      <c r="J1345" s="15">
        <v>1471579140</v>
      </c>
      <c r="K1345" s="15">
        <v>1466512683</v>
      </c>
      <c r="L1345" t="b">
        <v>0</v>
      </c>
      <c r="M1345">
        <v>323</v>
      </c>
      <c r="N1345" t="b">
        <v>0</v>
      </c>
      <c r="O1345" t="s">
        <v>8273</v>
      </c>
      <c r="P1345" s="5">
        <f t="shared" si="100"/>
        <v>1.02298</v>
      </c>
      <c r="Q1345" s="5" t="str">
        <f t="shared" si="101"/>
        <v>Funded</v>
      </c>
      <c r="R1345" s="7">
        <f t="shared" si="102"/>
        <v>158.35603715170279</v>
      </c>
      <c r="S1345" t="s">
        <v>8318</v>
      </c>
      <c r="T1345" t="s">
        <v>8320</v>
      </c>
      <c r="U1345" s="17">
        <f t="shared" si="103"/>
        <v>42600.957638888889</v>
      </c>
      <c r="V1345" s="17">
        <f t="shared" si="104"/>
        <v>42542.318090277775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tr">
        <f>VLOOKUP(G1346,'Country Codes'!C:D,2,FALSE)</f>
        <v>Canada</v>
      </c>
      <c r="I1346" t="s">
        <v>8251</v>
      </c>
      <c r="J1346" s="15">
        <v>1467313039</v>
      </c>
      <c r="K1346" s="15">
        <v>1464807439</v>
      </c>
      <c r="L1346" t="b">
        <v>0</v>
      </c>
      <c r="M1346">
        <v>139</v>
      </c>
      <c r="N1346" t="b">
        <v>1</v>
      </c>
      <c r="O1346" t="s">
        <v>8274</v>
      </c>
      <c r="P1346" s="5">
        <f t="shared" si="100"/>
        <v>3.7773333333333334</v>
      </c>
      <c r="Q1346" s="5" t="str">
        <f t="shared" si="101"/>
        <v>Funded</v>
      </c>
      <c r="R1346" s="7">
        <f t="shared" si="102"/>
        <v>40.762589928057551</v>
      </c>
      <c r="S1346" t="s">
        <v>8321</v>
      </c>
      <c r="T1346" t="s">
        <v>8322</v>
      </c>
      <c r="U1346" s="17">
        <f t="shared" si="103"/>
        <v>42551.581469907404</v>
      </c>
      <c r="V1346" s="17">
        <f t="shared" si="104"/>
        <v>42522.581469907404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tr">
        <f>VLOOKUP(G1347,'Country Codes'!C:D,2,FALSE)</f>
        <v>United States</v>
      </c>
      <c r="I1347" t="s">
        <v>8246</v>
      </c>
      <c r="J1347" s="15">
        <v>1405366359</v>
      </c>
      <c r="K1347" s="15">
        <v>1402342359</v>
      </c>
      <c r="L1347" t="b">
        <v>0</v>
      </c>
      <c r="M1347">
        <v>7</v>
      </c>
      <c r="N1347" t="b">
        <v>1</v>
      </c>
      <c r="O1347" t="s">
        <v>8274</v>
      </c>
      <c r="P1347" s="5">
        <f t="shared" ref="P1347:P1410" si="105">(E1347/D1347)</f>
        <v>1.25</v>
      </c>
      <c r="Q1347" s="5" t="str">
        <f t="shared" ref="Q1347:Q1410" si="106">IF(P1347&gt;=1,"Funded","Not Funded")</f>
        <v>Funded</v>
      </c>
      <c r="R1347" s="7">
        <f t="shared" ref="R1347:R1410" si="107">(E1347/M1347)</f>
        <v>53.571428571428569</v>
      </c>
      <c r="S1347" t="s">
        <v>8321</v>
      </c>
      <c r="T1347" t="s">
        <v>8322</v>
      </c>
      <c r="U1347" s="17">
        <f t="shared" ref="U1347:U1410" si="108">(((J1347/60)/60)/24)+DATE(1970,1,1)+(-5/24)</f>
        <v>41834.606006944443</v>
      </c>
      <c r="V1347" s="17">
        <f t="shared" ref="V1347:V1410" si="109">(((K1347/60)/60)/24)+DATE(1970,1,1)+(-5/24)</f>
        <v>41799.606006944443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tr">
        <f>VLOOKUP(G1348,'Country Codes'!C:D,2,FALSE)</f>
        <v>United States</v>
      </c>
      <c r="I1348" t="s">
        <v>8246</v>
      </c>
      <c r="J1348" s="15">
        <v>1372297751</v>
      </c>
      <c r="K1348" s="15">
        <v>1369705751</v>
      </c>
      <c r="L1348" t="b">
        <v>0</v>
      </c>
      <c r="M1348">
        <v>149</v>
      </c>
      <c r="N1348" t="b">
        <v>1</v>
      </c>
      <c r="O1348" t="s">
        <v>8274</v>
      </c>
      <c r="P1348" s="5">
        <f t="shared" si="105"/>
        <v>1.473265306122449</v>
      </c>
      <c r="Q1348" s="5" t="str">
        <f t="shared" si="106"/>
        <v>Funded</v>
      </c>
      <c r="R1348" s="7">
        <f t="shared" si="107"/>
        <v>48.449664429530202</v>
      </c>
      <c r="S1348" t="s">
        <v>8321</v>
      </c>
      <c r="T1348" t="s">
        <v>8322</v>
      </c>
      <c r="U1348" s="17">
        <f t="shared" si="108"/>
        <v>41451.867488425924</v>
      </c>
      <c r="V1348" s="17">
        <f t="shared" si="109"/>
        <v>41421.867488425924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tr">
        <f>VLOOKUP(G1349,'Country Codes'!C:D,2,FALSE)</f>
        <v>United States</v>
      </c>
      <c r="I1349" t="s">
        <v>8246</v>
      </c>
      <c r="J1349" s="15">
        <v>1425741525</v>
      </c>
      <c r="K1349" s="15">
        <v>1423149525</v>
      </c>
      <c r="L1349" t="b">
        <v>0</v>
      </c>
      <c r="M1349">
        <v>31</v>
      </c>
      <c r="N1349" t="b">
        <v>1</v>
      </c>
      <c r="O1349" t="s">
        <v>8274</v>
      </c>
      <c r="P1349" s="5">
        <f t="shared" si="105"/>
        <v>1.022</v>
      </c>
      <c r="Q1349" s="5" t="str">
        <f t="shared" si="106"/>
        <v>Funded</v>
      </c>
      <c r="R1349" s="7">
        <f t="shared" si="107"/>
        <v>82.41935483870968</v>
      </c>
      <c r="S1349" t="s">
        <v>8321</v>
      </c>
      <c r="T1349" t="s">
        <v>8322</v>
      </c>
      <c r="U1349" s="17">
        <f t="shared" si="108"/>
        <v>42070.429687499993</v>
      </c>
      <c r="V1349" s="17">
        <f t="shared" si="109"/>
        <v>42040.429687499993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tr">
        <f>VLOOKUP(G1350,'Country Codes'!C:D,2,FALSE)</f>
        <v>United States</v>
      </c>
      <c r="I1350" t="s">
        <v>8246</v>
      </c>
      <c r="J1350" s="15">
        <v>1418904533</v>
      </c>
      <c r="K1350" s="15">
        <v>1416485333</v>
      </c>
      <c r="L1350" t="b">
        <v>0</v>
      </c>
      <c r="M1350">
        <v>26</v>
      </c>
      <c r="N1350" t="b">
        <v>1</v>
      </c>
      <c r="O1350" t="s">
        <v>8274</v>
      </c>
      <c r="P1350" s="5">
        <f t="shared" si="105"/>
        <v>1.018723404255319</v>
      </c>
      <c r="Q1350" s="5" t="str">
        <f t="shared" si="106"/>
        <v>Funded</v>
      </c>
      <c r="R1350" s="7">
        <f t="shared" si="107"/>
        <v>230.19230769230768</v>
      </c>
      <c r="S1350" t="s">
        <v>8321</v>
      </c>
      <c r="T1350" t="s">
        <v>8322</v>
      </c>
      <c r="U1350" s="17">
        <f t="shared" si="108"/>
        <v>41991.29783564814</v>
      </c>
      <c r="V1350" s="17">
        <f t="shared" si="109"/>
        <v>41963.29783564814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tr">
        <f>VLOOKUP(G1351,'Country Codes'!C:D,2,FALSE)</f>
        <v>Canada</v>
      </c>
      <c r="I1351" t="s">
        <v>8251</v>
      </c>
      <c r="J1351" s="15">
        <v>1450249140</v>
      </c>
      <c r="K1351" s="15">
        <v>1447055935</v>
      </c>
      <c r="L1351" t="b">
        <v>0</v>
      </c>
      <c r="M1351">
        <v>172</v>
      </c>
      <c r="N1351" t="b">
        <v>1</v>
      </c>
      <c r="O1351" t="s">
        <v>8274</v>
      </c>
      <c r="P1351" s="5">
        <f t="shared" si="105"/>
        <v>2.0419999999999998</v>
      </c>
      <c r="Q1351" s="5" t="str">
        <f t="shared" si="106"/>
        <v>Funded</v>
      </c>
      <c r="R1351" s="7">
        <f t="shared" si="107"/>
        <v>59.360465116279073</v>
      </c>
      <c r="S1351" t="s">
        <v>8321</v>
      </c>
      <c r="T1351" t="s">
        <v>8322</v>
      </c>
      <c r="U1351" s="17">
        <f t="shared" si="108"/>
        <v>42354.082638888889</v>
      </c>
      <c r="V1351" s="17">
        <f t="shared" si="109"/>
        <v>42317.124247685184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tr">
        <f>VLOOKUP(G1352,'Country Codes'!C:D,2,FALSE)</f>
        <v>United States</v>
      </c>
      <c r="I1352" t="s">
        <v>8246</v>
      </c>
      <c r="J1352" s="15">
        <v>1451089134</v>
      </c>
      <c r="K1352" s="15">
        <v>1448497134</v>
      </c>
      <c r="L1352" t="b">
        <v>0</v>
      </c>
      <c r="M1352">
        <v>78</v>
      </c>
      <c r="N1352" t="b">
        <v>1</v>
      </c>
      <c r="O1352" t="s">
        <v>8274</v>
      </c>
      <c r="P1352" s="5">
        <f t="shared" si="105"/>
        <v>1.0405</v>
      </c>
      <c r="Q1352" s="5" t="str">
        <f t="shared" si="106"/>
        <v>Funded</v>
      </c>
      <c r="R1352" s="7">
        <f t="shared" si="107"/>
        <v>66.698717948717942</v>
      </c>
      <c r="S1352" t="s">
        <v>8321</v>
      </c>
      <c r="T1352" t="s">
        <v>8322</v>
      </c>
      <c r="U1352" s="17">
        <f t="shared" si="108"/>
        <v>42363.804791666662</v>
      </c>
      <c r="V1352" s="17">
        <f t="shared" si="109"/>
        <v>42333.804791666662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tr">
        <f>VLOOKUP(G1353,'Country Codes'!C:D,2,FALSE)</f>
        <v>United States</v>
      </c>
      <c r="I1353" t="s">
        <v>8246</v>
      </c>
      <c r="J1353" s="15">
        <v>1455299144</v>
      </c>
      <c r="K1353" s="15">
        <v>1452707144</v>
      </c>
      <c r="L1353" t="b">
        <v>0</v>
      </c>
      <c r="M1353">
        <v>120</v>
      </c>
      <c r="N1353" t="b">
        <v>1</v>
      </c>
      <c r="O1353" t="s">
        <v>8274</v>
      </c>
      <c r="P1353" s="5">
        <f t="shared" si="105"/>
        <v>1.0126500000000001</v>
      </c>
      <c r="Q1353" s="5" t="str">
        <f t="shared" si="106"/>
        <v>Funded</v>
      </c>
      <c r="R1353" s="7">
        <f t="shared" si="107"/>
        <v>168.77500000000001</v>
      </c>
      <c r="S1353" t="s">
        <v>8321</v>
      </c>
      <c r="T1353" t="s">
        <v>8322</v>
      </c>
      <c r="U1353" s="17">
        <f t="shared" si="108"/>
        <v>42412.531759259255</v>
      </c>
      <c r="V1353" s="17">
        <f t="shared" si="109"/>
        <v>42382.531759259255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tr">
        <f>VLOOKUP(G1354,'Country Codes'!C:D,2,FALSE)</f>
        <v>United States</v>
      </c>
      <c r="I1354" t="s">
        <v>8246</v>
      </c>
      <c r="J1354" s="15">
        <v>1441425540</v>
      </c>
      <c r="K1354" s="15">
        <v>1436968366</v>
      </c>
      <c r="L1354" t="b">
        <v>0</v>
      </c>
      <c r="M1354">
        <v>227</v>
      </c>
      <c r="N1354" t="b">
        <v>1</v>
      </c>
      <c r="O1354" t="s">
        <v>8274</v>
      </c>
      <c r="P1354" s="5">
        <f t="shared" si="105"/>
        <v>1.3613999999999999</v>
      </c>
      <c r="Q1354" s="5" t="str">
        <f t="shared" si="106"/>
        <v>Funded</v>
      </c>
      <c r="R1354" s="7">
        <f t="shared" si="107"/>
        <v>59.973568281938327</v>
      </c>
      <c r="S1354" t="s">
        <v>8321</v>
      </c>
      <c r="T1354" t="s">
        <v>8322</v>
      </c>
      <c r="U1354" s="17">
        <f t="shared" si="108"/>
        <v>42251.957638888889</v>
      </c>
      <c r="V1354" s="17">
        <f t="shared" si="109"/>
        <v>42200.369976851849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tr">
        <f>VLOOKUP(G1355,'Country Codes'!C:D,2,FALSE)</f>
        <v>United States</v>
      </c>
      <c r="I1355" t="s">
        <v>8246</v>
      </c>
      <c r="J1355" s="15">
        <v>1362960000</v>
      </c>
      <c r="K1355" s="15">
        <v>1359946188</v>
      </c>
      <c r="L1355" t="b">
        <v>0</v>
      </c>
      <c r="M1355">
        <v>42</v>
      </c>
      <c r="N1355" t="b">
        <v>1</v>
      </c>
      <c r="O1355" t="s">
        <v>8274</v>
      </c>
      <c r="P1355" s="5">
        <f t="shared" si="105"/>
        <v>1.3360000000000001</v>
      </c>
      <c r="Q1355" s="5" t="str">
        <f t="shared" si="106"/>
        <v>Funded</v>
      </c>
      <c r="R1355" s="7">
        <f t="shared" si="107"/>
        <v>31.80952380952381</v>
      </c>
      <c r="S1355" t="s">
        <v>8321</v>
      </c>
      <c r="T1355" t="s">
        <v>8322</v>
      </c>
      <c r="U1355" s="17">
        <f t="shared" si="108"/>
        <v>41343.791666666664</v>
      </c>
      <c r="V1355" s="17">
        <f t="shared" si="109"/>
        <v>41308.909583333334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tr">
        <f>VLOOKUP(G1356,'Country Codes'!C:D,2,FALSE)</f>
        <v>United Kingdom</v>
      </c>
      <c r="I1356" t="s">
        <v>8247</v>
      </c>
      <c r="J1356" s="15">
        <v>1465672979</v>
      </c>
      <c r="K1356" s="15">
        <v>1463080979</v>
      </c>
      <c r="L1356" t="b">
        <v>0</v>
      </c>
      <c r="M1356">
        <v>64</v>
      </c>
      <c r="N1356" t="b">
        <v>1</v>
      </c>
      <c r="O1356" t="s">
        <v>8274</v>
      </c>
      <c r="P1356" s="5">
        <f t="shared" si="105"/>
        <v>1.3025</v>
      </c>
      <c r="Q1356" s="5" t="str">
        <f t="shared" si="106"/>
        <v>Funded</v>
      </c>
      <c r="R1356" s="7">
        <f t="shared" si="107"/>
        <v>24.421875</v>
      </c>
      <c r="S1356" t="s">
        <v>8321</v>
      </c>
      <c r="T1356" t="s">
        <v>8322</v>
      </c>
      <c r="U1356" s="17">
        <f t="shared" si="108"/>
        <v>42532.599293981482</v>
      </c>
      <c r="V1356" s="17">
        <f t="shared" si="109"/>
        <v>42502.599293981482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tr">
        <f>VLOOKUP(G1357,'Country Codes'!C:D,2,FALSE)</f>
        <v>United Kingdom</v>
      </c>
      <c r="I1357" t="s">
        <v>8247</v>
      </c>
      <c r="J1357" s="15">
        <v>1354269600</v>
      </c>
      <c r="K1357" s="15">
        <v>1351663605</v>
      </c>
      <c r="L1357" t="b">
        <v>0</v>
      </c>
      <c r="M1357">
        <v>121</v>
      </c>
      <c r="N1357" t="b">
        <v>1</v>
      </c>
      <c r="O1357" t="s">
        <v>8274</v>
      </c>
      <c r="P1357" s="5">
        <f t="shared" si="105"/>
        <v>1.2267999999999999</v>
      </c>
      <c r="Q1357" s="5" t="str">
        <f t="shared" si="106"/>
        <v>Funded</v>
      </c>
      <c r="R1357" s="7">
        <f t="shared" si="107"/>
        <v>25.347107438016529</v>
      </c>
      <c r="S1357" t="s">
        <v>8321</v>
      </c>
      <c r="T1357" t="s">
        <v>8322</v>
      </c>
      <c r="U1357" s="17">
        <f t="shared" si="108"/>
        <v>41243.208333333328</v>
      </c>
      <c r="V1357" s="17">
        <f t="shared" si="109"/>
        <v>41213.046354166661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tr">
        <f>VLOOKUP(G1358,'Country Codes'!C:D,2,FALSE)</f>
        <v>United States</v>
      </c>
      <c r="I1358" t="s">
        <v>8246</v>
      </c>
      <c r="J1358" s="15">
        <v>1372985760</v>
      </c>
      <c r="K1358" s="15">
        <v>1370393760</v>
      </c>
      <c r="L1358" t="b">
        <v>0</v>
      </c>
      <c r="M1358">
        <v>87</v>
      </c>
      <c r="N1358" t="b">
        <v>1</v>
      </c>
      <c r="O1358" t="s">
        <v>8274</v>
      </c>
      <c r="P1358" s="5">
        <f t="shared" si="105"/>
        <v>1.8281058823529412</v>
      </c>
      <c r="Q1358" s="5" t="str">
        <f t="shared" si="106"/>
        <v>Funded</v>
      </c>
      <c r="R1358" s="7">
        <f t="shared" si="107"/>
        <v>71.443218390804603</v>
      </c>
      <c r="S1358" t="s">
        <v>8321</v>
      </c>
      <c r="T1358" t="s">
        <v>8322</v>
      </c>
      <c r="U1358" s="17">
        <f t="shared" si="108"/>
        <v>41459.830555555556</v>
      </c>
      <c r="V1358" s="17">
        <f t="shared" si="109"/>
        <v>41429.830555555556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tr">
        <f>VLOOKUP(G1359,'Country Codes'!C:D,2,FALSE)</f>
        <v>United States</v>
      </c>
      <c r="I1359" t="s">
        <v>8246</v>
      </c>
      <c r="J1359" s="15">
        <v>1362117540</v>
      </c>
      <c r="K1359" s="15">
        <v>1359587137</v>
      </c>
      <c r="L1359" t="b">
        <v>0</v>
      </c>
      <c r="M1359">
        <v>65</v>
      </c>
      <c r="N1359" t="b">
        <v>1</v>
      </c>
      <c r="O1359" t="s">
        <v>8274</v>
      </c>
      <c r="P1359" s="5">
        <f t="shared" si="105"/>
        <v>1.2529999999999999</v>
      </c>
      <c r="Q1359" s="5" t="str">
        <f t="shared" si="106"/>
        <v>Funded</v>
      </c>
      <c r="R1359" s="7">
        <f t="shared" si="107"/>
        <v>38.553846153846152</v>
      </c>
      <c r="S1359" t="s">
        <v>8321</v>
      </c>
      <c r="T1359" t="s">
        <v>8322</v>
      </c>
      <c r="U1359" s="17">
        <f t="shared" si="108"/>
        <v>41334.040972222218</v>
      </c>
      <c r="V1359" s="17">
        <f t="shared" si="109"/>
        <v>41304.753900462958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tr">
        <f>VLOOKUP(G1360,'Country Codes'!C:D,2,FALSE)</f>
        <v>United States</v>
      </c>
      <c r="I1360" t="s">
        <v>8246</v>
      </c>
      <c r="J1360" s="15">
        <v>1309009323</v>
      </c>
      <c r="K1360" s="15">
        <v>1306417323</v>
      </c>
      <c r="L1360" t="b">
        <v>0</v>
      </c>
      <c r="M1360">
        <v>49</v>
      </c>
      <c r="N1360" t="b">
        <v>1</v>
      </c>
      <c r="O1360" t="s">
        <v>8274</v>
      </c>
      <c r="P1360" s="5">
        <f t="shared" si="105"/>
        <v>1.1166666666666667</v>
      </c>
      <c r="Q1360" s="5" t="str">
        <f t="shared" si="106"/>
        <v>Funded</v>
      </c>
      <c r="R1360" s="7">
        <f t="shared" si="107"/>
        <v>68.367346938775512</v>
      </c>
      <c r="S1360" t="s">
        <v>8321</v>
      </c>
      <c r="T1360" t="s">
        <v>8322</v>
      </c>
      <c r="U1360" s="17">
        <f t="shared" si="108"/>
        <v>40719.362534722219</v>
      </c>
      <c r="V1360" s="17">
        <f t="shared" si="109"/>
        <v>40689.362534722219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tr">
        <f>VLOOKUP(G1361,'Country Codes'!C:D,2,FALSE)</f>
        <v>United States</v>
      </c>
      <c r="I1361" t="s">
        <v>8246</v>
      </c>
      <c r="J1361" s="15">
        <v>1309980790</v>
      </c>
      <c r="K1361" s="15">
        <v>1304623990</v>
      </c>
      <c r="L1361" t="b">
        <v>0</v>
      </c>
      <c r="M1361">
        <v>19</v>
      </c>
      <c r="N1361" t="b">
        <v>1</v>
      </c>
      <c r="O1361" t="s">
        <v>8274</v>
      </c>
      <c r="P1361" s="5">
        <f t="shared" si="105"/>
        <v>1.1575757575757575</v>
      </c>
      <c r="Q1361" s="5" t="str">
        <f t="shared" si="106"/>
        <v>Funded</v>
      </c>
      <c r="R1361" s="7">
        <f t="shared" si="107"/>
        <v>40.210526315789473</v>
      </c>
      <c r="S1361" t="s">
        <v>8321</v>
      </c>
      <c r="T1361" t="s">
        <v>8322</v>
      </c>
      <c r="U1361" s="17">
        <f t="shared" si="108"/>
        <v>40730.606365740736</v>
      </c>
      <c r="V1361" s="17">
        <f t="shared" si="109"/>
        <v>40668.606365740736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tr">
        <f>VLOOKUP(G1362,'Country Codes'!C:D,2,FALSE)</f>
        <v>United States</v>
      </c>
      <c r="I1362" t="s">
        <v>8246</v>
      </c>
      <c r="J1362" s="15">
        <v>1343943420</v>
      </c>
      <c r="K1362" s="15">
        <v>1341524220</v>
      </c>
      <c r="L1362" t="b">
        <v>0</v>
      </c>
      <c r="M1362">
        <v>81</v>
      </c>
      <c r="N1362" t="b">
        <v>1</v>
      </c>
      <c r="O1362" t="s">
        <v>8274</v>
      </c>
      <c r="P1362" s="5">
        <f t="shared" si="105"/>
        <v>1.732</v>
      </c>
      <c r="Q1362" s="5" t="str">
        <f t="shared" si="106"/>
        <v>Funded</v>
      </c>
      <c r="R1362" s="7">
        <f t="shared" si="107"/>
        <v>32.074074074074076</v>
      </c>
      <c r="S1362" t="s">
        <v>8321</v>
      </c>
      <c r="T1362" t="s">
        <v>8322</v>
      </c>
      <c r="U1362" s="17">
        <f t="shared" si="108"/>
        <v>41123.692361111105</v>
      </c>
      <c r="V1362" s="17">
        <f t="shared" si="109"/>
        <v>41095.692361111105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tr">
        <f>VLOOKUP(G1363,'Country Codes'!C:D,2,FALSE)</f>
        <v>United Kingdom</v>
      </c>
      <c r="I1363" t="s">
        <v>8247</v>
      </c>
      <c r="J1363" s="15">
        <v>1403370772</v>
      </c>
      <c r="K1363" s="15">
        <v>1400778772</v>
      </c>
      <c r="L1363" t="b">
        <v>0</v>
      </c>
      <c r="M1363">
        <v>264</v>
      </c>
      <c r="N1363" t="b">
        <v>1</v>
      </c>
      <c r="O1363" t="s">
        <v>8274</v>
      </c>
      <c r="P1363" s="5">
        <f t="shared" si="105"/>
        <v>1.2598333333333334</v>
      </c>
      <c r="Q1363" s="5" t="str">
        <f t="shared" si="106"/>
        <v>Funded</v>
      </c>
      <c r="R1363" s="7">
        <f t="shared" si="107"/>
        <v>28.632575757575758</v>
      </c>
      <c r="S1363" t="s">
        <v>8321</v>
      </c>
      <c r="T1363" t="s">
        <v>8322</v>
      </c>
      <c r="U1363" s="17">
        <f t="shared" si="108"/>
        <v>41811.508935185186</v>
      </c>
      <c r="V1363" s="17">
        <f t="shared" si="109"/>
        <v>41781.508935185186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tr">
        <f>VLOOKUP(G1364,'Country Codes'!C:D,2,FALSE)</f>
        <v>United States</v>
      </c>
      <c r="I1364" t="s">
        <v>8246</v>
      </c>
      <c r="J1364" s="15">
        <v>1378592731</v>
      </c>
      <c r="K1364" s="15">
        <v>1373408731</v>
      </c>
      <c r="L1364" t="b">
        <v>0</v>
      </c>
      <c r="M1364">
        <v>25</v>
      </c>
      <c r="N1364" t="b">
        <v>1</v>
      </c>
      <c r="O1364" t="s">
        <v>8274</v>
      </c>
      <c r="P1364" s="5">
        <f t="shared" si="105"/>
        <v>1.091</v>
      </c>
      <c r="Q1364" s="5" t="str">
        <f t="shared" si="106"/>
        <v>Funded</v>
      </c>
      <c r="R1364" s="7">
        <f t="shared" si="107"/>
        <v>43.64</v>
      </c>
      <c r="S1364" t="s">
        <v>8321</v>
      </c>
      <c r="T1364" t="s">
        <v>8322</v>
      </c>
      <c r="U1364" s="17">
        <f t="shared" si="108"/>
        <v>41524.726053240738</v>
      </c>
      <c r="V1364" s="17">
        <f t="shared" si="109"/>
        <v>41464.726053240738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tr">
        <f>VLOOKUP(G1365,'Country Codes'!C:D,2,FALSE)</f>
        <v>United States</v>
      </c>
      <c r="I1365" t="s">
        <v>8246</v>
      </c>
      <c r="J1365" s="15">
        <v>1455523140</v>
      </c>
      <c r="K1365" s="15">
        <v>1453925727</v>
      </c>
      <c r="L1365" t="b">
        <v>0</v>
      </c>
      <c r="M1365">
        <v>5</v>
      </c>
      <c r="N1365" t="b">
        <v>1</v>
      </c>
      <c r="O1365" t="s">
        <v>8274</v>
      </c>
      <c r="P1365" s="5">
        <f t="shared" si="105"/>
        <v>1</v>
      </c>
      <c r="Q1365" s="5" t="str">
        <f t="shared" si="106"/>
        <v>Funded</v>
      </c>
      <c r="R1365" s="7">
        <f t="shared" si="107"/>
        <v>40</v>
      </c>
      <c r="S1365" t="s">
        <v>8321</v>
      </c>
      <c r="T1365" t="s">
        <v>8322</v>
      </c>
      <c r="U1365" s="17">
        <f t="shared" si="108"/>
        <v>42415.124305555553</v>
      </c>
      <c r="V1365" s="17">
        <f t="shared" si="109"/>
        <v>42396.635729166665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tr">
        <f>VLOOKUP(G1366,'Country Codes'!C:D,2,FALSE)</f>
        <v>Denmark</v>
      </c>
      <c r="I1366" t="s">
        <v>8253</v>
      </c>
      <c r="J1366" s="15">
        <v>1420648906</v>
      </c>
      <c r="K1366" s="15">
        <v>1415464906</v>
      </c>
      <c r="L1366" t="b">
        <v>0</v>
      </c>
      <c r="M1366">
        <v>144</v>
      </c>
      <c r="N1366" t="b">
        <v>1</v>
      </c>
      <c r="O1366" t="s">
        <v>8276</v>
      </c>
      <c r="P1366" s="5">
        <f t="shared" si="105"/>
        <v>1.1864285714285714</v>
      </c>
      <c r="Q1366" s="5" t="str">
        <f t="shared" si="106"/>
        <v>Funded</v>
      </c>
      <c r="R1366" s="7">
        <f t="shared" si="107"/>
        <v>346.04166666666669</v>
      </c>
      <c r="S1366" t="s">
        <v>8324</v>
      </c>
      <c r="T1366" t="s">
        <v>8325</v>
      </c>
      <c r="U1366" s="17">
        <f t="shared" si="108"/>
        <v>42011.487337962964</v>
      </c>
      <c r="V1366" s="17">
        <f t="shared" si="109"/>
        <v>41951.487337962957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tr">
        <f>VLOOKUP(G1367,'Country Codes'!C:D,2,FALSE)</f>
        <v>United States</v>
      </c>
      <c r="I1367" t="s">
        <v>8246</v>
      </c>
      <c r="J1367" s="15">
        <v>1426523752</v>
      </c>
      <c r="K1367" s="15">
        <v>1423935352</v>
      </c>
      <c r="L1367" t="b">
        <v>0</v>
      </c>
      <c r="M1367">
        <v>92</v>
      </c>
      <c r="N1367" t="b">
        <v>1</v>
      </c>
      <c r="O1367" t="s">
        <v>8276</v>
      </c>
      <c r="P1367" s="5">
        <f t="shared" si="105"/>
        <v>1.0026666666666666</v>
      </c>
      <c r="Q1367" s="5" t="str">
        <f t="shared" si="106"/>
        <v>Funded</v>
      </c>
      <c r="R1367" s="7">
        <f t="shared" si="107"/>
        <v>81.739130434782609</v>
      </c>
      <c r="S1367" t="s">
        <v>8324</v>
      </c>
      <c r="T1367" t="s">
        <v>8325</v>
      </c>
      <c r="U1367" s="17">
        <f t="shared" si="108"/>
        <v>42079.483240740738</v>
      </c>
      <c r="V1367" s="17">
        <f t="shared" si="109"/>
        <v>42049.524907407402</v>
      </c>
    </row>
    <row r="1368" spans="1:22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tr">
        <f>VLOOKUP(G1368,'Country Codes'!C:D,2,FALSE)</f>
        <v>United States</v>
      </c>
      <c r="I1368" t="s">
        <v>8246</v>
      </c>
      <c r="J1368" s="15">
        <v>1417049663</v>
      </c>
      <c r="K1368" s="15">
        <v>1413158063</v>
      </c>
      <c r="L1368" t="b">
        <v>0</v>
      </c>
      <c r="M1368">
        <v>147</v>
      </c>
      <c r="N1368" t="b">
        <v>1</v>
      </c>
      <c r="O1368" t="s">
        <v>8276</v>
      </c>
      <c r="P1368" s="5">
        <f t="shared" si="105"/>
        <v>1.2648920000000001</v>
      </c>
      <c r="Q1368" s="5" t="str">
        <f t="shared" si="106"/>
        <v>Funded</v>
      </c>
      <c r="R1368" s="7">
        <f t="shared" si="107"/>
        <v>64.535306122448986</v>
      </c>
      <c r="S1368" t="s">
        <v>8324</v>
      </c>
      <c r="T1368" t="s">
        <v>8325</v>
      </c>
      <c r="U1368" s="17">
        <f t="shared" si="108"/>
        <v>41969.829432870371</v>
      </c>
      <c r="V1368" s="17">
        <f t="shared" si="109"/>
        <v>41924.787766203699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tr">
        <f>VLOOKUP(G1369,'Country Codes'!C:D,2,FALSE)</f>
        <v>United States</v>
      </c>
      <c r="I1369" t="s">
        <v>8246</v>
      </c>
      <c r="J1369" s="15">
        <v>1447463050</v>
      </c>
      <c r="K1369" s="15">
        <v>1444867450</v>
      </c>
      <c r="L1369" t="b">
        <v>0</v>
      </c>
      <c r="M1369">
        <v>90</v>
      </c>
      <c r="N1369" t="b">
        <v>1</v>
      </c>
      <c r="O1369" t="s">
        <v>8276</v>
      </c>
      <c r="P1369" s="5">
        <f t="shared" si="105"/>
        <v>1.1426000000000001</v>
      </c>
      <c r="Q1369" s="5" t="str">
        <f t="shared" si="106"/>
        <v>Funded</v>
      </c>
      <c r="R1369" s="7">
        <f t="shared" si="107"/>
        <v>63.477777777777774</v>
      </c>
      <c r="S1369" t="s">
        <v>8324</v>
      </c>
      <c r="T1369" t="s">
        <v>8325</v>
      </c>
      <c r="U1369" s="17">
        <f t="shared" si="108"/>
        <v>42321.836226851847</v>
      </c>
      <c r="V1369" s="17">
        <f t="shared" si="109"/>
        <v>42291.794560185182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tr">
        <f>VLOOKUP(G1370,'Country Codes'!C:D,2,FALSE)</f>
        <v>United States</v>
      </c>
      <c r="I1370" t="s">
        <v>8246</v>
      </c>
      <c r="J1370" s="15">
        <v>1434342894</v>
      </c>
      <c r="K1370" s="15">
        <v>1432269294</v>
      </c>
      <c r="L1370" t="b">
        <v>0</v>
      </c>
      <c r="M1370">
        <v>87</v>
      </c>
      <c r="N1370" t="b">
        <v>1</v>
      </c>
      <c r="O1370" t="s">
        <v>8276</v>
      </c>
      <c r="P1370" s="5">
        <f t="shared" si="105"/>
        <v>1.107</v>
      </c>
      <c r="Q1370" s="5" t="str">
        <f t="shared" si="106"/>
        <v>Funded</v>
      </c>
      <c r="R1370" s="7">
        <f t="shared" si="107"/>
        <v>63.620689655172413</v>
      </c>
      <c r="S1370" t="s">
        <v>8324</v>
      </c>
      <c r="T1370" t="s">
        <v>8325</v>
      </c>
      <c r="U1370" s="17">
        <f t="shared" si="108"/>
        <v>42169.982569444437</v>
      </c>
      <c r="V1370" s="17">
        <f t="shared" si="109"/>
        <v>42145.982569444437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tr">
        <f>VLOOKUP(G1371,'Country Codes'!C:D,2,FALSE)</f>
        <v>United States</v>
      </c>
      <c r="I1371" t="s">
        <v>8246</v>
      </c>
      <c r="J1371" s="15">
        <v>1397225746</v>
      </c>
      <c r="K1371" s="15">
        <v>1394633746</v>
      </c>
      <c r="L1371" t="b">
        <v>0</v>
      </c>
      <c r="M1371">
        <v>406</v>
      </c>
      <c r="N1371" t="b">
        <v>1</v>
      </c>
      <c r="O1371" t="s">
        <v>8276</v>
      </c>
      <c r="P1371" s="5">
        <f t="shared" si="105"/>
        <v>1.0534805315203954</v>
      </c>
      <c r="Q1371" s="5" t="str">
        <f t="shared" si="106"/>
        <v>Funded</v>
      </c>
      <c r="R1371" s="7">
        <f t="shared" si="107"/>
        <v>83.967068965517228</v>
      </c>
      <c r="S1371" t="s">
        <v>8324</v>
      </c>
      <c r="T1371" t="s">
        <v>8325</v>
      </c>
      <c r="U1371" s="17">
        <f t="shared" si="108"/>
        <v>41740.385949074072</v>
      </c>
      <c r="V1371" s="17">
        <f t="shared" si="109"/>
        <v>41710.385949074072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tr">
        <f>VLOOKUP(G1372,'Country Codes'!C:D,2,FALSE)</f>
        <v>United States</v>
      </c>
      <c r="I1372" t="s">
        <v>8246</v>
      </c>
      <c r="J1372" s="15">
        <v>1381881890</v>
      </c>
      <c r="K1372" s="15">
        <v>1380585890</v>
      </c>
      <c r="L1372" t="b">
        <v>0</v>
      </c>
      <c r="M1372">
        <v>20</v>
      </c>
      <c r="N1372" t="b">
        <v>1</v>
      </c>
      <c r="O1372" t="s">
        <v>8276</v>
      </c>
      <c r="P1372" s="5">
        <f t="shared" si="105"/>
        <v>1.0366666666666666</v>
      </c>
      <c r="Q1372" s="5" t="str">
        <f t="shared" si="106"/>
        <v>Funded</v>
      </c>
      <c r="R1372" s="7">
        <f t="shared" si="107"/>
        <v>77.75</v>
      </c>
      <c r="S1372" t="s">
        <v>8324</v>
      </c>
      <c r="T1372" t="s">
        <v>8325</v>
      </c>
      <c r="U1372" s="17">
        <f t="shared" si="108"/>
        <v>41562.795023148145</v>
      </c>
      <c r="V1372" s="17">
        <f t="shared" si="109"/>
        <v>41547.795023148145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tr">
        <f>VLOOKUP(G1373,'Country Codes'!C:D,2,FALSE)</f>
        <v>United States</v>
      </c>
      <c r="I1373" t="s">
        <v>8246</v>
      </c>
      <c r="J1373" s="15">
        <v>1431022342</v>
      </c>
      <c r="K1373" s="15">
        <v>1428430342</v>
      </c>
      <c r="L1373" t="b">
        <v>0</v>
      </c>
      <c r="M1373">
        <v>70</v>
      </c>
      <c r="N1373" t="b">
        <v>1</v>
      </c>
      <c r="O1373" t="s">
        <v>8276</v>
      </c>
      <c r="P1373" s="5">
        <f t="shared" si="105"/>
        <v>1.0708672667523933</v>
      </c>
      <c r="Q1373" s="5" t="str">
        <f t="shared" si="106"/>
        <v>Funded</v>
      </c>
      <c r="R1373" s="7">
        <f t="shared" si="107"/>
        <v>107.07142857142857</v>
      </c>
      <c r="S1373" t="s">
        <v>8324</v>
      </c>
      <c r="T1373" t="s">
        <v>8325</v>
      </c>
      <c r="U1373" s="17">
        <f t="shared" si="108"/>
        <v>42131.550254629627</v>
      </c>
      <c r="V1373" s="17">
        <f t="shared" si="109"/>
        <v>42101.550254629627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tr">
        <f>VLOOKUP(G1374,'Country Codes'!C:D,2,FALSE)</f>
        <v>United States</v>
      </c>
      <c r="I1374" t="s">
        <v>8246</v>
      </c>
      <c r="J1374" s="15">
        <v>1342115132</v>
      </c>
      <c r="K1374" s="15">
        <v>1339523132</v>
      </c>
      <c r="L1374" t="b">
        <v>0</v>
      </c>
      <c r="M1374">
        <v>16</v>
      </c>
      <c r="N1374" t="b">
        <v>1</v>
      </c>
      <c r="O1374" t="s">
        <v>8276</v>
      </c>
      <c r="P1374" s="5">
        <f t="shared" si="105"/>
        <v>1.24</v>
      </c>
      <c r="Q1374" s="5" t="str">
        <f t="shared" si="106"/>
        <v>Funded</v>
      </c>
      <c r="R1374" s="7">
        <f t="shared" si="107"/>
        <v>38.75</v>
      </c>
      <c r="S1374" t="s">
        <v>8324</v>
      </c>
      <c r="T1374" t="s">
        <v>8325</v>
      </c>
      <c r="U1374" s="17">
        <f t="shared" si="108"/>
        <v>41102.53162037037</v>
      </c>
      <c r="V1374" s="17">
        <f t="shared" si="109"/>
        <v>41072.53162037037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tr">
        <f>VLOOKUP(G1375,'Country Codes'!C:D,2,FALSE)</f>
        <v>United States</v>
      </c>
      <c r="I1375" t="s">
        <v>8246</v>
      </c>
      <c r="J1375" s="15">
        <v>1483138233</v>
      </c>
      <c r="K1375" s="15">
        <v>1480546233</v>
      </c>
      <c r="L1375" t="b">
        <v>0</v>
      </c>
      <c r="M1375">
        <v>52</v>
      </c>
      <c r="N1375" t="b">
        <v>1</v>
      </c>
      <c r="O1375" t="s">
        <v>8276</v>
      </c>
      <c r="P1375" s="5">
        <f t="shared" si="105"/>
        <v>1.0501</v>
      </c>
      <c r="Q1375" s="5" t="str">
        <f t="shared" si="106"/>
        <v>Funded</v>
      </c>
      <c r="R1375" s="7">
        <f t="shared" si="107"/>
        <v>201.94230769230768</v>
      </c>
      <c r="S1375" t="s">
        <v>8324</v>
      </c>
      <c r="T1375" t="s">
        <v>8325</v>
      </c>
      <c r="U1375" s="17">
        <f t="shared" si="108"/>
        <v>42734.743437499994</v>
      </c>
      <c r="V1375" s="17">
        <f t="shared" si="109"/>
        <v>42704.743437499994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tr">
        <f>VLOOKUP(G1376,'Country Codes'!C:D,2,FALSE)</f>
        <v>United States</v>
      </c>
      <c r="I1376" t="s">
        <v>8246</v>
      </c>
      <c r="J1376" s="15">
        <v>1458874388</v>
      </c>
      <c r="K1376" s="15">
        <v>1456285988</v>
      </c>
      <c r="L1376" t="b">
        <v>0</v>
      </c>
      <c r="M1376">
        <v>66</v>
      </c>
      <c r="N1376" t="b">
        <v>1</v>
      </c>
      <c r="O1376" t="s">
        <v>8276</v>
      </c>
      <c r="P1376" s="5">
        <f t="shared" si="105"/>
        <v>1.8946666666666667</v>
      </c>
      <c r="Q1376" s="5" t="str">
        <f t="shared" si="106"/>
        <v>Funded</v>
      </c>
      <c r="R1376" s="7">
        <f t="shared" si="107"/>
        <v>43.060606060606062</v>
      </c>
      <c r="S1376" t="s">
        <v>8324</v>
      </c>
      <c r="T1376" t="s">
        <v>8325</v>
      </c>
      <c r="U1376" s="17">
        <f t="shared" si="108"/>
        <v>42453.911898148144</v>
      </c>
      <c r="V1376" s="17">
        <f t="shared" si="109"/>
        <v>42423.953564814808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tr">
        <f>VLOOKUP(G1377,'Country Codes'!C:D,2,FALSE)</f>
        <v>France</v>
      </c>
      <c r="I1377" t="s">
        <v>8249</v>
      </c>
      <c r="J1377" s="15">
        <v>1484444119</v>
      </c>
      <c r="K1377" s="15">
        <v>1481852119</v>
      </c>
      <c r="L1377" t="b">
        <v>0</v>
      </c>
      <c r="M1377">
        <v>109</v>
      </c>
      <c r="N1377" t="b">
        <v>1</v>
      </c>
      <c r="O1377" t="s">
        <v>8276</v>
      </c>
      <c r="P1377" s="5">
        <f t="shared" si="105"/>
        <v>1.7132499999999999</v>
      </c>
      <c r="Q1377" s="5" t="str">
        <f t="shared" si="106"/>
        <v>Funded</v>
      </c>
      <c r="R1377" s="7">
        <f t="shared" si="107"/>
        <v>62.871559633027523</v>
      </c>
      <c r="S1377" t="s">
        <v>8324</v>
      </c>
      <c r="T1377" t="s">
        <v>8325</v>
      </c>
      <c r="U1377" s="17">
        <f t="shared" si="108"/>
        <v>42749.857858796291</v>
      </c>
      <c r="V1377" s="17">
        <f t="shared" si="109"/>
        <v>42719.857858796291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tr">
        <f>VLOOKUP(G1378,'Country Codes'!C:D,2,FALSE)</f>
        <v>United Kingdom</v>
      </c>
      <c r="I1378" t="s">
        <v>8247</v>
      </c>
      <c r="J1378" s="15">
        <v>1480784606</v>
      </c>
      <c r="K1378" s="15">
        <v>1478189006</v>
      </c>
      <c r="L1378" t="b">
        <v>0</v>
      </c>
      <c r="M1378">
        <v>168</v>
      </c>
      <c r="N1378" t="b">
        <v>1</v>
      </c>
      <c r="O1378" t="s">
        <v>8276</v>
      </c>
      <c r="P1378" s="5">
        <f t="shared" si="105"/>
        <v>2.5248648648648651</v>
      </c>
      <c r="Q1378" s="5" t="str">
        <f t="shared" si="106"/>
        <v>Funded</v>
      </c>
      <c r="R1378" s="7">
        <f t="shared" si="107"/>
        <v>55.607142857142854</v>
      </c>
      <c r="S1378" t="s">
        <v>8324</v>
      </c>
      <c r="T1378" t="s">
        <v>8325</v>
      </c>
      <c r="U1378" s="17">
        <f t="shared" si="108"/>
        <v>42707.502384259256</v>
      </c>
      <c r="V1378" s="17">
        <f t="shared" si="109"/>
        <v>42677.460717592585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tr">
        <f>VLOOKUP(G1379,'Country Codes'!C:D,2,FALSE)</f>
        <v>United States</v>
      </c>
      <c r="I1379" t="s">
        <v>8246</v>
      </c>
      <c r="J1379" s="15">
        <v>1486095060</v>
      </c>
      <c r="K1379" s="15">
        <v>1484198170</v>
      </c>
      <c r="L1379" t="b">
        <v>0</v>
      </c>
      <c r="M1379">
        <v>31</v>
      </c>
      <c r="N1379" t="b">
        <v>1</v>
      </c>
      <c r="O1379" t="s">
        <v>8276</v>
      </c>
      <c r="P1379" s="5">
        <f t="shared" si="105"/>
        <v>1.1615384615384616</v>
      </c>
      <c r="Q1379" s="5" t="str">
        <f t="shared" si="106"/>
        <v>Funded</v>
      </c>
      <c r="R1379" s="7">
        <f t="shared" si="107"/>
        <v>48.70967741935484</v>
      </c>
      <c r="S1379" t="s">
        <v>8324</v>
      </c>
      <c r="T1379" t="s">
        <v>8325</v>
      </c>
      <c r="U1379" s="17">
        <f t="shared" si="108"/>
        <v>42768.96597222222</v>
      </c>
      <c r="V1379" s="17">
        <f t="shared" si="109"/>
        <v>42747.01122685185</v>
      </c>
    </row>
    <row r="1380" spans="1:22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tr">
        <f>VLOOKUP(G1380,'Country Codes'!C:D,2,FALSE)</f>
        <v>United Kingdom</v>
      </c>
      <c r="I1380" t="s">
        <v>8247</v>
      </c>
      <c r="J1380" s="15">
        <v>1470075210</v>
      </c>
      <c r="K1380" s="15">
        <v>1468779210</v>
      </c>
      <c r="L1380" t="b">
        <v>0</v>
      </c>
      <c r="M1380">
        <v>133</v>
      </c>
      <c r="N1380" t="b">
        <v>1</v>
      </c>
      <c r="O1380" t="s">
        <v>8276</v>
      </c>
      <c r="P1380" s="5">
        <f t="shared" si="105"/>
        <v>2.0335000000000001</v>
      </c>
      <c r="Q1380" s="5" t="str">
        <f t="shared" si="106"/>
        <v>Funded</v>
      </c>
      <c r="R1380" s="7">
        <f t="shared" si="107"/>
        <v>30.578947368421051</v>
      </c>
      <c r="S1380" t="s">
        <v>8324</v>
      </c>
      <c r="T1380" t="s">
        <v>8325</v>
      </c>
      <c r="U1380" s="17">
        <f t="shared" si="108"/>
        <v>42583.551041666658</v>
      </c>
      <c r="V1380" s="17">
        <f t="shared" si="109"/>
        <v>42568.551041666658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tr">
        <f>VLOOKUP(G1381,'Country Codes'!C:D,2,FALSE)</f>
        <v>United States</v>
      </c>
      <c r="I1381" t="s">
        <v>8246</v>
      </c>
      <c r="J1381" s="15">
        <v>1433504876</v>
      </c>
      <c r="K1381" s="15">
        <v>1430912876</v>
      </c>
      <c r="L1381" t="b">
        <v>0</v>
      </c>
      <c r="M1381">
        <v>151</v>
      </c>
      <c r="N1381" t="b">
        <v>1</v>
      </c>
      <c r="O1381" t="s">
        <v>8276</v>
      </c>
      <c r="P1381" s="5">
        <f t="shared" si="105"/>
        <v>1.1160000000000001</v>
      </c>
      <c r="Q1381" s="5" t="str">
        <f t="shared" si="106"/>
        <v>Funded</v>
      </c>
      <c r="R1381" s="7">
        <f t="shared" si="107"/>
        <v>73.907284768211923</v>
      </c>
      <c r="S1381" t="s">
        <v>8324</v>
      </c>
      <c r="T1381" t="s">
        <v>8325</v>
      </c>
      <c r="U1381" s="17">
        <f t="shared" si="108"/>
        <v>42160.28328703704</v>
      </c>
      <c r="V1381" s="17">
        <f t="shared" si="109"/>
        <v>42130.28328703704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tr">
        <f>VLOOKUP(G1382,'Country Codes'!C:D,2,FALSE)</f>
        <v>United States</v>
      </c>
      <c r="I1382" t="s">
        <v>8246</v>
      </c>
      <c r="J1382" s="15">
        <v>1433815200</v>
      </c>
      <c r="K1382" s="15">
        <v>1431886706</v>
      </c>
      <c r="L1382" t="b">
        <v>0</v>
      </c>
      <c r="M1382">
        <v>5</v>
      </c>
      <c r="N1382" t="b">
        <v>1</v>
      </c>
      <c r="O1382" t="s">
        <v>8276</v>
      </c>
      <c r="P1382" s="5">
        <f t="shared" si="105"/>
        <v>4.24</v>
      </c>
      <c r="Q1382" s="5" t="str">
        <f t="shared" si="106"/>
        <v>Funded</v>
      </c>
      <c r="R1382" s="7">
        <f t="shared" si="107"/>
        <v>21.2</v>
      </c>
      <c r="S1382" t="s">
        <v>8324</v>
      </c>
      <c r="T1382" t="s">
        <v>8325</v>
      </c>
      <c r="U1382" s="17">
        <f t="shared" si="108"/>
        <v>42163.874999999993</v>
      </c>
      <c r="V1382" s="17">
        <f t="shared" si="109"/>
        <v>42141.554467592585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tr">
        <f>VLOOKUP(G1383,'Country Codes'!C:D,2,FALSE)</f>
        <v>United States</v>
      </c>
      <c r="I1383" t="s">
        <v>8246</v>
      </c>
      <c r="J1383" s="15">
        <v>1482988125</v>
      </c>
      <c r="K1383" s="15">
        <v>1480396125</v>
      </c>
      <c r="L1383" t="b">
        <v>0</v>
      </c>
      <c r="M1383">
        <v>73</v>
      </c>
      <c r="N1383" t="b">
        <v>1</v>
      </c>
      <c r="O1383" t="s">
        <v>8276</v>
      </c>
      <c r="P1383" s="5">
        <f t="shared" si="105"/>
        <v>1.071</v>
      </c>
      <c r="Q1383" s="5" t="str">
        <f t="shared" si="106"/>
        <v>Funded</v>
      </c>
      <c r="R1383" s="7">
        <f t="shared" si="107"/>
        <v>73.356164383561648</v>
      </c>
      <c r="S1383" t="s">
        <v>8324</v>
      </c>
      <c r="T1383" t="s">
        <v>8325</v>
      </c>
      <c r="U1383" s="17">
        <f t="shared" si="108"/>
        <v>42733.006076388883</v>
      </c>
      <c r="V1383" s="17">
        <f t="shared" si="109"/>
        <v>42703.006076388883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tr">
        <f>VLOOKUP(G1384,'Country Codes'!C:D,2,FALSE)</f>
        <v>United States</v>
      </c>
      <c r="I1384" t="s">
        <v>8246</v>
      </c>
      <c r="J1384" s="15">
        <v>1367867536</v>
      </c>
      <c r="K1384" s="15">
        <v>1365275536</v>
      </c>
      <c r="L1384" t="b">
        <v>0</v>
      </c>
      <c r="M1384">
        <v>148</v>
      </c>
      <c r="N1384" t="b">
        <v>1</v>
      </c>
      <c r="O1384" t="s">
        <v>8276</v>
      </c>
      <c r="P1384" s="5">
        <f t="shared" si="105"/>
        <v>1.043625</v>
      </c>
      <c r="Q1384" s="5" t="str">
        <f t="shared" si="106"/>
        <v>Funded</v>
      </c>
      <c r="R1384" s="7">
        <f t="shared" si="107"/>
        <v>56.412162162162161</v>
      </c>
      <c r="S1384" t="s">
        <v>8324</v>
      </c>
      <c r="T1384" t="s">
        <v>8325</v>
      </c>
      <c r="U1384" s="17">
        <f t="shared" si="108"/>
        <v>41400.591851851852</v>
      </c>
      <c r="V1384" s="17">
        <f t="shared" si="109"/>
        <v>41370.591851851852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tr">
        <f>VLOOKUP(G1385,'Country Codes'!C:D,2,FALSE)</f>
        <v>Canada</v>
      </c>
      <c r="I1385" t="s">
        <v>8251</v>
      </c>
      <c r="J1385" s="15">
        <v>1482457678</v>
      </c>
      <c r="K1385" s="15">
        <v>1480729678</v>
      </c>
      <c r="L1385" t="b">
        <v>0</v>
      </c>
      <c r="M1385">
        <v>93</v>
      </c>
      <c r="N1385" t="b">
        <v>1</v>
      </c>
      <c r="O1385" t="s">
        <v>8276</v>
      </c>
      <c r="P1385" s="5">
        <f t="shared" si="105"/>
        <v>2.124090909090909</v>
      </c>
      <c r="Q1385" s="5" t="str">
        <f t="shared" si="106"/>
        <v>Funded</v>
      </c>
      <c r="R1385" s="7">
        <f t="shared" si="107"/>
        <v>50.247311827956992</v>
      </c>
      <c r="S1385" t="s">
        <v>8324</v>
      </c>
      <c r="T1385" t="s">
        <v>8325</v>
      </c>
      <c r="U1385" s="17">
        <f t="shared" si="108"/>
        <v>42726.866643518515</v>
      </c>
      <c r="V1385" s="17">
        <f t="shared" si="109"/>
        <v>42706.866643518515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tr">
        <f>VLOOKUP(G1386,'Country Codes'!C:D,2,FALSE)</f>
        <v>United States</v>
      </c>
      <c r="I1386" t="s">
        <v>8246</v>
      </c>
      <c r="J1386" s="15">
        <v>1436117922</v>
      </c>
      <c r="K1386" s="15">
        <v>1433525922</v>
      </c>
      <c r="L1386" t="b">
        <v>0</v>
      </c>
      <c r="M1386">
        <v>63</v>
      </c>
      <c r="N1386" t="b">
        <v>1</v>
      </c>
      <c r="O1386" t="s">
        <v>8276</v>
      </c>
      <c r="P1386" s="5">
        <f t="shared" si="105"/>
        <v>1.2408571428571429</v>
      </c>
      <c r="Q1386" s="5" t="str">
        <f t="shared" si="106"/>
        <v>Funded</v>
      </c>
      <c r="R1386" s="7">
        <f t="shared" si="107"/>
        <v>68.936507936507937</v>
      </c>
      <c r="S1386" t="s">
        <v>8324</v>
      </c>
      <c r="T1386" t="s">
        <v>8325</v>
      </c>
      <c r="U1386" s="17">
        <f t="shared" si="108"/>
        <v>42190.526874999996</v>
      </c>
      <c r="V1386" s="17">
        <f t="shared" si="109"/>
        <v>42160.526874999996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tr">
        <f>VLOOKUP(G1387,'Country Codes'!C:D,2,FALSE)</f>
        <v>Germany</v>
      </c>
      <c r="I1387" t="s">
        <v>8249</v>
      </c>
      <c r="J1387" s="15">
        <v>1461931860</v>
      </c>
      <c r="K1387" s="15">
        <v>1457109121</v>
      </c>
      <c r="L1387" t="b">
        <v>0</v>
      </c>
      <c r="M1387">
        <v>134</v>
      </c>
      <c r="N1387" t="b">
        <v>1</v>
      </c>
      <c r="O1387" t="s">
        <v>8276</v>
      </c>
      <c r="P1387" s="5">
        <f t="shared" si="105"/>
        <v>1.10406125</v>
      </c>
      <c r="Q1387" s="5" t="str">
        <f t="shared" si="106"/>
        <v>Funded</v>
      </c>
      <c r="R1387" s="7">
        <f t="shared" si="107"/>
        <v>65.914104477611943</v>
      </c>
      <c r="S1387" t="s">
        <v>8324</v>
      </c>
      <c r="T1387" t="s">
        <v>8325</v>
      </c>
      <c r="U1387" s="17">
        <f t="shared" si="108"/>
        <v>42489.299305555549</v>
      </c>
      <c r="V1387" s="17">
        <f t="shared" si="109"/>
        <v>42433.480567129627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tr">
        <f>VLOOKUP(G1388,'Country Codes'!C:D,2,FALSE)</f>
        <v>United States</v>
      </c>
      <c r="I1388" t="s">
        <v>8246</v>
      </c>
      <c r="J1388" s="15">
        <v>1438183889</v>
      </c>
      <c r="K1388" s="15">
        <v>1435591889</v>
      </c>
      <c r="L1388" t="b">
        <v>0</v>
      </c>
      <c r="M1388">
        <v>14</v>
      </c>
      <c r="N1388" t="b">
        <v>1</v>
      </c>
      <c r="O1388" t="s">
        <v>8276</v>
      </c>
      <c r="P1388" s="5">
        <f t="shared" si="105"/>
        <v>2.1875</v>
      </c>
      <c r="Q1388" s="5" t="str">
        <f t="shared" si="106"/>
        <v>Funded</v>
      </c>
      <c r="R1388" s="7">
        <f t="shared" si="107"/>
        <v>62.5</v>
      </c>
      <c r="S1388" t="s">
        <v>8324</v>
      </c>
      <c r="T1388" t="s">
        <v>8325</v>
      </c>
      <c r="U1388" s="17">
        <f t="shared" si="108"/>
        <v>42214.438530092586</v>
      </c>
      <c r="V1388" s="17">
        <f t="shared" si="109"/>
        <v>42184.438530092586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tr">
        <f>VLOOKUP(G1389,'Country Codes'!C:D,2,FALSE)</f>
        <v>United States</v>
      </c>
      <c r="I1389" t="s">
        <v>8246</v>
      </c>
      <c r="J1389" s="15">
        <v>1433305800</v>
      </c>
      <c r="K1389" s="15">
        <v>1430604395</v>
      </c>
      <c r="L1389" t="b">
        <v>0</v>
      </c>
      <c r="M1389">
        <v>78</v>
      </c>
      <c r="N1389" t="b">
        <v>1</v>
      </c>
      <c r="O1389" t="s">
        <v>8276</v>
      </c>
      <c r="P1389" s="5">
        <f t="shared" si="105"/>
        <v>1.36625</v>
      </c>
      <c r="Q1389" s="5" t="str">
        <f t="shared" si="106"/>
        <v>Funded</v>
      </c>
      <c r="R1389" s="7">
        <f t="shared" si="107"/>
        <v>70.064102564102569</v>
      </c>
      <c r="S1389" t="s">
        <v>8324</v>
      </c>
      <c r="T1389" t="s">
        <v>8325</v>
      </c>
      <c r="U1389" s="17">
        <f t="shared" si="108"/>
        <v>42157.979166666664</v>
      </c>
      <c r="V1389" s="17">
        <f t="shared" si="109"/>
        <v>42126.712905092594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tr">
        <f>VLOOKUP(G1390,'Country Codes'!C:D,2,FALSE)</f>
        <v>United States</v>
      </c>
      <c r="I1390" t="s">
        <v>8246</v>
      </c>
      <c r="J1390" s="15">
        <v>1476720840</v>
      </c>
      <c r="K1390" s="15">
        <v>1474469117</v>
      </c>
      <c r="L1390" t="b">
        <v>0</v>
      </c>
      <c r="M1390">
        <v>112</v>
      </c>
      <c r="N1390" t="b">
        <v>1</v>
      </c>
      <c r="O1390" t="s">
        <v>8276</v>
      </c>
      <c r="P1390" s="5">
        <f t="shared" si="105"/>
        <v>1.348074</v>
      </c>
      <c r="Q1390" s="5" t="str">
        <f t="shared" si="106"/>
        <v>Funded</v>
      </c>
      <c r="R1390" s="7">
        <f t="shared" si="107"/>
        <v>60.181874999999998</v>
      </c>
      <c r="S1390" t="s">
        <v>8324</v>
      </c>
      <c r="T1390" t="s">
        <v>8325</v>
      </c>
      <c r="U1390" s="17">
        <f t="shared" si="108"/>
        <v>42660.468055555553</v>
      </c>
      <c r="V1390" s="17">
        <f t="shared" si="109"/>
        <v>42634.406446759262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tr">
        <f>VLOOKUP(G1391,'Country Codes'!C:D,2,FALSE)</f>
        <v>United Kingdom</v>
      </c>
      <c r="I1391" t="s">
        <v>8247</v>
      </c>
      <c r="J1391" s="15">
        <v>1471087957</v>
      </c>
      <c r="K1391" s="15">
        <v>1468495957</v>
      </c>
      <c r="L1391" t="b">
        <v>0</v>
      </c>
      <c r="M1391">
        <v>34</v>
      </c>
      <c r="N1391" t="b">
        <v>1</v>
      </c>
      <c r="O1391" t="s">
        <v>8276</v>
      </c>
      <c r="P1391" s="5">
        <f t="shared" si="105"/>
        <v>1.454</v>
      </c>
      <c r="Q1391" s="5" t="str">
        <f t="shared" si="106"/>
        <v>Funded</v>
      </c>
      <c r="R1391" s="7">
        <f t="shared" si="107"/>
        <v>21.382352941176471</v>
      </c>
      <c r="S1391" t="s">
        <v>8324</v>
      </c>
      <c r="T1391" t="s">
        <v>8325</v>
      </c>
      <c r="U1391" s="17">
        <f t="shared" si="108"/>
        <v>42595.272650462961</v>
      </c>
      <c r="V1391" s="17">
        <f t="shared" si="109"/>
        <v>42565.272650462961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tr">
        <f>VLOOKUP(G1392,'Country Codes'!C:D,2,FALSE)</f>
        <v>United States</v>
      </c>
      <c r="I1392" t="s">
        <v>8246</v>
      </c>
      <c r="J1392" s="15">
        <v>1430154720</v>
      </c>
      <c r="K1392" s="15">
        <v>1427224606</v>
      </c>
      <c r="L1392" t="b">
        <v>0</v>
      </c>
      <c r="M1392">
        <v>19</v>
      </c>
      <c r="N1392" t="b">
        <v>1</v>
      </c>
      <c r="O1392" t="s">
        <v>8276</v>
      </c>
      <c r="P1392" s="5">
        <f t="shared" si="105"/>
        <v>1.0910714285714285</v>
      </c>
      <c r="Q1392" s="5" t="str">
        <f t="shared" si="106"/>
        <v>Funded</v>
      </c>
      <c r="R1392" s="7">
        <f t="shared" si="107"/>
        <v>160.78947368421052</v>
      </c>
      <c r="S1392" t="s">
        <v>8324</v>
      </c>
      <c r="T1392" t="s">
        <v>8325</v>
      </c>
      <c r="U1392" s="17">
        <f t="shared" si="108"/>
        <v>42121.508333333331</v>
      </c>
      <c r="V1392" s="17">
        <f t="shared" si="109"/>
        <v>42087.594976851848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tr">
        <f>VLOOKUP(G1393,'Country Codes'!C:D,2,FALSE)</f>
        <v>United States</v>
      </c>
      <c r="I1393" t="s">
        <v>8246</v>
      </c>
      <c r="J1393" s="15">
        <v>1440219540</v>
      </c>
      <c r="K1393" s="15">
        <v>1436369818</v>
      </c>
      <c r="L1393" t="b">
        <v>0</v>
      </c>
      <c r="M1393">
        <v>13</v>
      </c>
      <c r="N1393" t="b">
        <v>1</v>
      </c>
      <c r="O1393" t="s">
        <v>8276</v>
      </c>
      <c r="P1393" s="5">
        <f t="shared" si="105"/>
        <v>1.1020000000000001</v>
      </c>
      <c r="Q1393" s="5" t="str">
        <f t="shared" si="106"/>
        <v>Funded</v>
      </c>
      <c r="R1393" s="7">
        <f t="shared" si="107"/>
        <v>42.384615384615387</v>
      </c>
      <c r="S1393" t="s">
        <v>8324</v>
      </c>
      <c r="T1393" t="s">
        <v>8325</v>
      </c>
      <c r="U1393" s="17">
        <f t="shared" si="108"/>
        <v>42237.999305555553</v>
      </c>
      <c r="V1393" s="17">
        <f t="shared" si="109"/>
        <v>42193.442337962959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tr">
        <f>VLOOKUP(G1394,'Country Codes'!C:D,2,FALSE)</f>
        <v>United States</v>
      </c>
      <c r="I1394" t="s">
        <v>8246</v>
      </c>
      <c r="J1394" s="15">
        <v>1456976586</v>
      </c>
      <c r="K1394" s="15">
        <v>1454298186</v>
      </c>
      <c r="L1394" t="b">
        <v>0</v>
      </c>
      <c r="M1394">
        <v>104</v>
      </c>
      <c r="N1394" t="b">
        <v>1</v>
      </c>
      <c r="O1394" t="s">
        <v>8276</v>
      </c>
      <c r="P1394" s="5">
        <f t="shared" si="105"/>
        <v>1.1364000000000001</v>
      </c>
      <c r="Q1394" s="5" t="str">
        <f t="shared" si="106"/>
        <v>Funded</v>
      </c>
      <c r="R1394" s="7">
        <f t="shared" si="107"/>
        <v>27.317307692307693</v>
      </c>
      <c r="S1394" t="s">
        <v>8324</v>
      </c>
      <c r="T1394" t="s">
        <v>8325</v>
      </c>
      <c r="U1394" s="17">
        <f t="shared" si="108"/>
        <v>42431.946597222217</v>
      </c>
      <c r="V1394" s="17">
        <f t="shared" si="109"/>
        <v>42400.946597222217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tr">
        <f>VLOOKUP(G1395,'Country Codes'!C:D,2,FALSE)</f>
        <v>United States</v>
      </c>
      <c r="I1395" t="s">
        <v>8246</v>
      </c>
      <c r="J1395" s="15">
        <v>1470068523</v>
      </c>
      <c r="K1395" s="15">
        <v>1467476523</v>
      </c>
      <c r="L1395" t="b">
        <v>0</v>
      </c>
      <c r="M1395">
        <v>52</v>
      </c>
      <c r="N1395" t="b">
        <v>1</v>
      </c>
      <c r="O1395" t="s">
        <v>8276</v>
      </c>
      <c r="P1395" s="5">
        <f t="shared" si="105"/>
        <v>1.0235000000000001</v>
      </c>
      <c r="Q1395" s="5" t="str">
        <f t="shared" si="106"/>
        <v>Funded</v>
      </c>
      <c r="R1395" s="7">
        <f t="shared" si="107"/>
        <v>196.82692307692307</v>
      </c>
      <c r="S1395" t="s">
        <v>8324</v>
      </c>
      <c r="T1395" t="s">
        <v>8325</v>
      </c>
      <c r="U1395" s="17">
        <f t="shared" si="108"/>
        <v>42583.473645833328</v>
      </c>
      <c r="V1395" s="17">
        <f t="shared" si="109"/>
        <v>42553.473645833328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tr">
        <f>VLOOKUP(G1396,'Country Codes'!C:D,2,FALSE)</f>
        <v>United States</v>
      </c>
      <c r="I1396" t="s">
        <v>8246</v>
      </c>
      <c r="J1396" s="15">
        <v>1488337200</v>
      </c>
      <c r="K1396" s="15">
        <v>1484623726</v>
      </c>
      <c r="L1396" t="b">
        <v>0</v>
      </c>
      <c r="M1396">
        <v>17</v>
      </c>
      <c r="N1396" t="b">
        <v>1</v>
      </c>
      <c r="O1396" t="s">
        <v>8276</v>
      </c>
      <c r="P1396" s="5">
        <f t="shared" si="105"/>
        <v>1.2213333333333334</v>
      </c>
      <c r="Q1396" s="5" t="str">
        <f t="shared" si="106"/>
        <v>Funded</v>
      </c>
      <c r="R1396" s="7">
        <f t="shared" si="107"/>
        <v>53.882352941176471</v>
      </c>
      <c r="S1396" t="s">
        <v>8324</v>
      </c>
      <c r="T1396" t="s">
        <v>8325</v>
      </c>
      <c r="U1396" s="17">
        <f t="shared" si="108"/>
        <v>42794.916666666664</v>
      </c>
      <c r="V1396" s="17">
        <f t="shared" si="109"/>
        <v>42751.936643518515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tr">
        <f>VLOOKUP(G1397,'Country Codes'!C:D,2,FALSE)</f>
        <v>United States</v>
      </c>
      <c r="I1397" t="s">
        <v>8246</v>
      </c>
      <c r="J1397" s="15">
        <v>1484430481</v>
      </c>
      <c r="K1397" s="15">
        <v>1481838481</v>
      </c>
      <c r="L1397" t="b">
        <v>0</v>
      </c>
      <c r="M1397">
        <v>82</v>
      </c>
      <c r="N1397" t="b">
        <v>1</v>
      </c>
      <c r="O1397" t="s">
        <v>8276</v>
      </c>
      <c r="P1397" s="5">
        <f t="shared" si="105"/>
        <v>1.1188571428571428</v>
      </c>
      <c r="Q1397" s="5" t="str">
        <f t="shared" si="106"/>
        <v>Funded</v>
      </c>
      <c r="R1397" s="7">
        <f t="shared" si="107"/>
        <v>47.756097560975611</v>
      </c>
      <c r="S1397" t="s">
        <v>8324</v>
      </c>
      <c r="T1397" t="s">
        <v>8325</v>
      </c>
      <c r="U1397" s="17">
        <f t="shared" si="108"/>
        <v>42749.700011574074</v>
      </c>
      <c r="V1397" s="17">
        <f t="shared" si="109"/>
        <v>42719.700011574074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tr">
        <f>VLOOKUP(G1398,'Country Codes'!C:D,2,FALSE)</f>
        <v>United States</v>
      </c>
      <c r="I1398" t="s">
        <v>8246</v>
      </c>
      <c r="J1398" s="15">
        <v>1423871882</v>
      </c>
      <c r="K1398" s="15">
        <v>1421279882</v>
      </c>
      <c r="L1398" t="b">
        <v>0</v>
      </c>
      <c r="M1398">
        <v>73</v>
      </c>
      <c r="N1398" t="b">
        <v>1</v>
      </c>
      <c r="O1398" t="s">
        <v>8276</v>
      </c>
      <c r="P1398" s="5">
        <f t="shared" si="105"/>
        <v>1.073</v>
      </c>
      <c r="Q1398" s="5" t="str">
        <f t="shared" si="106"/>
        <v>Funded</v>
      </c>
      <c r="R1398" s="7">
        <f t="shared" si="107"/>
        <v>88.191780821917803</v>
      </c>
      <c r="S1398" t="s">
        <v>8324</v>
      </c>
      <c r="T1398" t="s">
        <v>8325</v>
      </c>
      <c r="U1398" s="17">
        <f t="shared" si="108"/>
        <v>42048.790300925924</v>
      </c>
      <c r="V1398" s="17">
        <f t="shared" si="109"/>
        <v>42018.790300925924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tr">
        <f>VLOOKUP(G1399,'Country Codes'!C:D,2,FALSE)</f>
        <v>United States</v>
      </c>
      <c r="I1399" t="s">
        <v>8246</v>
      </c>
      <c r="J1399" s="15">
        <v>1477603140</v>
      </c>
      <c r="K1399" s="15">
        <v>1475013710</v>
      </c>
      <c r="L1399" t="b">
        <v>0</v>
      </c>
      <c r="M1399">
        <v>158</v>
      </c>
      <c r="N1399" t="b">
        <v>1</v>
      </c>
      <c r="O1399" t="s">
        <v>8276</v>
      </c>
      <c r="P1399" s="5">
        <f t="shared" si="105"/>
        <v>1.1385000000000001</v>
      </c>
      <c r="Q1399" s="5" t="str">
        <f t="shared" si="106"/>
        <v>Funded</v>
      </c>
      <c r="R1399" s="7">
        <f t="shared" si="107"/>
        <v>72.056962025316452</v>
      </c>
      <c r="S1399" t="s">
        <v>8324</v>
      </c>
      <c r="T1399" t="s">
        <v>8325</v>
      </c>
      <c r="U1399" s="17">
        <f t="shared" si="108"/>
        <v>42670.679861111108</v>
      </c>
      <c r="V1399" s="17">
        <f t="shared" si="109"/>
        <v>42640.709606481476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tr">
        <f>VLOOKUP(G1400,'Country Codes'!C:D,2,FALSE)</f>
        <v>United States</v>
      </c>
      <c r="I1400" t="s">
        <v>8246</v>
      </c>
      <c r="J1400" s="15">
        <v>1467752334</v>
      </c>
      <c r="K1400" s="15">
        <v>1465160334</v>
      </c>
      <c r="L1400" t="b">
        <v>0</v>
      </c>
      <c r="M1400">
        <v>65</v>
      </c>
      <c r="N1400" t="b">
        <v>1</v>
      </c>
      <c r="O1400" t="s">
        <v>8276</v>
      </c>
      <c r="P1400" s="5">
        <f t="shared" si="105"/>
        <v>1.0968181818181819</v>
      </c>
      <c r="Q1400" s="5" t="str">
        <f t="shared" si="106"/>
        <v>Funded</v>
      </c>
      <c r="R1400" s="7">
        <f t="shared" si="107"/>
        <v>74.246153846153845</v>
      </c>
      <c r="S1400" t="s">
        <v>8324</v>
      </c>
      <c r="T1400" t="s">
        <v>8325</v>
      </c>
      <c r="U1400" s="17">
        <f t="shared" si="108"/>
        <v>42556.665902777771</v>
      </c>
      <c r="V1400" s="17">
        <f t="shared" si="109"/>
        <v>42526.665902777771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tr">
        <f>VLOOKUP(G1401,'Country Codes'!C:D,2,FALSE)</f>
        <v>United States</v>
      </c>
      <c r="I1401" t="s">
        <v>8246</v>
      </c>
      <c r="J1401" s="15">
        <v>1412640373</v>
      </c>
      <c r="K1401" s="15">
        <v>1410048373</v>
      </c>
      <c r="L1401" t="b">
        <v>0</v>
      </c>
      <c r="M1401">
        <v>184</v>
      </c>
      <c r="N1401" t="b">
        <v>1</v>
      </c>
      <c r="O1401" t="s">
        <v>8276</v>
      </c>
      <c r="P1401" s="5">
        <f t="shared" si="105"/>
        <v>1.2614444444444444</v>
      </c>
      <c r="Q1401" s="5" t="str">
        <f t="shared" si="106"/>
        <v>Funded</v>
      </c>
      <c r="R1401" s="7">
        <f t="shared" si="107"/>
        <v>61.701086956521742</v>
      </c>
      <c r="S1401" t="s">
        <v>8324</v>
      </c>
      <c r="T1401" t="s">
        <v>8325</v>
      </c>
      <c r="U1401" s="17">
        <f t="shared" si="108"/>
        <v>41918.795983796292</v>
      </c>
      <c r="V1401" s="17">
        <f t="shared" si="109"/>
        <v>41888.795983796292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tr">
        <f>VLOOKUP(G1402,'Country Codes'!C:D,2,FALSE)</f>
        <v>United Kingdom</v>
      </c>
      <c r="I1402" t="s">
        <v>8247</v>
      </c>
      <c r="J1402" s="15">
        <v>1465709400</v>
      </c>
      <c r="K1402" s="15">
        <v>1462695073</v>
      </c>
      <c r="L1402" t="b">
        <v>0</v>
      </c>
      <c r="M1402">
        <v>34</v>
      </c>
      <c r="N1402" t="b">
        <v>1</v>
      </c>
      <c r="O1402" t="s">
        <v>8276</v>
      </c>
      <c r="P1402" s="5">
        <f t="shared" si="105"/>
        <v>1.6742857142857144</v>
      </c>
      <c r="Q1402" s="5" t="str">
        <f t="shared" si="106"/>
        <v>Funded</v>
      </c>
      <c r="R1402" s="7">
        <f t="shared" si="107"/>
        <v>17.235294117647058</v>
      </c>
      <c r="S1402" t="s">
        <v>8324</v>
      </c>
      <c r="T1402" t="s">
        <v>8325</v>
      </c>
      <c r="U1402" s="17">
        <f t="shared" si="108"/>
        <v>42533.020833333336</v>
      </c>
      <c r="V1402" s="17">
        <f t="shared" si="109"/>
        <v>42498.132789351854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tr">
        <f>VLOOKUP(G1403,'Country Codes'!C:D,2,FALSE)</f>
        <v>United States</v>
      </c>
      <c r="I1403" t="s">
        <v>8246</v>
      </c>
      <c r="J1403" s="15">
        <v>1369612474</v>
      </c>
      <c r="K1403" s="15">
        <v>1367798074</v>
      </c>
      <c r="L1403" t="b">
        <v>0</v>
      </c>
      <c r="M1403">
        <v>240</v>
      </c>
      <c r="N1403" t="b">
        <v>1</v>
      </c>
      <c r="O1403" t="s">
        <v>8276</v>
      </c>
      <c r="P1403" s="5">
        <f t="shared" si="105"/>
        <v>4.9652000000000003</v>
      </c>
      <c r="Q1403" s="5" t="str">
        <f t="shared" si="106"/>
        <v>Funded</v>
      </c>
      <c r="R1403" s="7">
        <f t="shared" si="107"/>
        <v>51.720833333333331</v>
      </c>
      <c r="S1403" t="s">
        <v>8324</v>
      </c>
      <c r="T1403" t="s">
        <v>8325</v>
      </c>
      <c r="U1403" s="17">
        <f t="shared" si="108"/>
        <v>41420.787893518514</v>
      </c>
      <c r="V1403" s="17">
        <f t="shared" si="109"/>
        <v>41399.787893518514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tr">
        <f>VLOOKUP(G1404,'Country Codes'!C:D,2,FALSE)</f>
        <v>United Kingdom</v>
      </c>
      <c r="I1404" t="s">
        <v>8247</v>
      </c>
      <c r="J1404" s="15">
        <v>1430439411</v>
      </c>
      <c r="K1404" s="15">
        <v>1425259011</v>
      </c>
      <c r="L1404" t="b">
        <v>0</v>
      </c>
      <c r="M1404">
        <v>113</v>
      </c>
      <c r="N1404" t="b">
        <v>1</v>
      </c>
      <c r="O1404" t="s">
        <v>8276</v>
      </c>
      <c r="P1404" s="5">
        <f t="shared" si="105"/>
        <v>1.0915999999999999</v>
      </c>
      <c r="Q1404" s="5" t="str">
        <f t="shared" si="106"/>
        <v>Funded</v>
      </c>
      <c r="R1404" s="7">
        <f t="shared" si="107"/>
        <v>24.150442477876105</v>
      </c>
      <c r="S1404" t="s">
        <v>8324</v>
      </c>
      <c r="T1404" t="s">
        <v>8325</v>
      </c>
      <c r="U1404" s="17">
        <f t="shared" si="108"/>
        <v>42124.80336805556</v>
      </c>
      <c r="V1404" s="17">
        <f t="shared" si="109"/>
        <v>42064.845034722217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tr">
        <f>VLOOKUP(G1405,'Country Codes'!C:D,2,FALSE)</f>
        <v>United States</v>
      </c>
      <c r="I1405" t="s">
        <v>8246</v>
      </c>
      <c r="J1405" s="15">
        <v>1374802235</v>
      </c>
      <c r="K1405" s="15">
        <v>1372210235</v>
      </c>
      <c r="L1405" t="b">
        <v>0</v>
      </c>
      <c r="M1405">
        <v>66</v>
      </c>
      <c r="N1405" t="b">
        <v>1</v>
      </c>
      <c r="O1405" t="s">
        <v>8276</v>
      </c>
      <c r="P1405" s="5">
        <f t="shared" si="105"/>
        <v>1.0257499999999999</v>
      </c>
      <c r="Q1405" s="5" t="str">
        <f t="shared" si="106"/>
        <v>Funded</v>
      </c>
      <c r="R1405" s="7">
        <f t="shared" si="107"/>
        <v>62.166666666666664</v>
      </c>
      <c r="S1405" t="s">
        <v>8324</v>
      </c>
      <c r="T1405" t="s">
        <v>8325</v>
      </c>
      <c r="U1405" s="17">
        <f t="shared" si="108"/>
        <v>41480.854571759257</v>
      </c>
      <c r="V1405" s="17">
        <f t="shared" si="109"/>
        <v>41450.854571759257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tr">
        <f>VLOOKUP(G1406,'Country Codes'!C:D,2,FALSE)</f>
        <v>United Kingdom</v>
      </c>
      <c r="I1406" t="s">
        <v>8247</v>
      </c>
      <c r="J1406" s="15">
        <v>1424607285</v>
      </c>
      <c r="K1406" s="15">
        <v>1422447285</v>
      </c>
      <c r="L1406" t="b">
        <v>1</v>
      </c>
      <c r="M1406">
        <v>5</v>
      </c>
      <c r="N1406" t="b">
        <v>0</v>
      </c>
      <c r="O1406" t="s">
        <v>8287</v>
      </c>
      <c r="P1406" s="5">
        <f t="shared" si="105"/>
        <v>1.6620689655172414E-2</v>
      </c>
      <c r="Q1406" s="5" t="str">
        <f t="shared" si="106"/>
        <v>Not Funded</v>
      </c>
      <c r="R1406" s="7">
        <f t="shared" si="107"/>
        <v>48.2</v>
      </c>
      <c r="S1406" t="s">
        <v>8321</v>
      </c>
      <c r="T1406" t="s">
        <v>8340</v>
      </c>
      <c r="U1406" s="17">
        <f t="shared" si="108"/>
        <v>42057.30190972222</v>
      </c>
      <c r="V1406" s="17">
        <f t="shared" si="109"/>
        <v>42032.30190972222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tr">
        <f>VLOOKUP(G1407,'Country Codes'!C:D,2,FALSE)</f>
        <v>United States</v>
      </c>
      <c r="I1407" t="s">
        <v>8246</v>
      </c>
      <c r="J1407" s="15">
        <v>1417195201</v>
      </c>
      <c r="K1407" s="15">
        <v>1414599601</v>
      </c>
      <c r="L1407" t="b">
        <v>1</v>
      </c>
      <c r="M1407">
        <v>17</v>
      </c>
      <c r="N1407" t="b">
        <v>0</v>
      </c>
      <c r="O1407" t="s">
        <v>8287</v>
      </c>
      <c r="P1407" s="5">
        <f t="shared" si="105"/>
        <v>4.1999999999999997E-3</v>
      </c>
      <c r="Q1407" s="5" t="str">
        <f t="shared" si="106"/>
        <v>Not Funded</v>
      </c>
      <c r="R1407" s="7">
        <f t="shared" si="107"/>
        <v>6.1764705882352944</v>
      </c>
      <c r="S1407" t="s">
        <v>8321</v>
      </c>
      <c r="T1407" t="s">
        <v>8340</v>
      </c>
      <c r="U1407" s="17">
        <f t="shared" si="108"/>
        <v>41971.51390046296</v>
      </c>
      <c r="V1407" s="17">
        <f t="shared" si="109"/>
        <v>41941.472233796296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tr">
        <f>VLOOKUP(G1408,'Country Codes'!C:D,2,FALSE)</f>
        <v>Italy</v>
      </c>
      <c r="I1408" t="s">
        <v>8249</v>
      </c>
      <c r="J1408" s="15">
        <v>1449914400</v>
      </c>
      <c r="K1408" s="15">
        <v>1445336607</v>
      </c>
      <c r="L1408" t="b">
        <v>0</v>
      </c>
      <c r="M1408">
        <v>3</v>
      </c>
      <c r="N1408" t="b">
        <v>0</v>
      </c>
      <c r="O1408" t="s">
        <v>8287</v>
      </c>
      <c r="P1408" s="5">
        <f t="shared" si="105"/>
        <v>1.25E-3</v>
      </c>
      <c r="Q1408" s="5" t="str">
        <f t="shared" si="106"/>
        <v>Not Funded</v>
      </c>
      <c r="R1408" s="7">
        <f t="shared" si="107"/>
        <v>5</v>
      </c>
      <c r="S1408" t="s">
        <v>8321</v>
      </c>
      <c r="T1408" t="s">
        <v>8340</v>
      </c>
      <c r="U1408" s="17">
        <f t="shared" si="108"/>
        <v>42350.208333333336</v>
      </c>
      <c r="V1408" s="17">
        <f t="shared" si="109"/>
        <v>42297.224618055552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tr">
        <f>VLOOKUP(G1409,'Country Codes'!C:D,2,FALSE)</f>
        <v>United States</v>
      </c>
      <c r="I1409" t="s">
        <v>8246</v>
      </c>
      <c r="J1409" s="15">
        <v>1407847978</v>
      </c>
      <c r="K1409" s="15">
        <v>1405687978</v>
      </c>
      <c r="L1409" t="b">
        <v>0</v>
      </c>
      <c r="M1409">
        <v>2</v>
      </c>
      <c r="N1409" t="b">
        <v>0</v>
      </c>
      <c r="O1409" t="s">
        <v>8287</v>
      </c>
      <c r="P1409" s="5">
        <f t="shared" si="105"/>
        <v>5.0000000000000001E-3</v>
      </c>
      <c r="Q1409" s="5" t="str">
        <f t="shared" si="106"/>
        <v>Not Funded</v>
      </c>
      <c r="R1409" s="7">
        <f t="shared" si="107"/>
        <v>7.5</v>
      </c>
      <c r="S1409" t="s">
        <v>8321</v>
      </c>
      <c r="T1409" t="s">
        <v>8340</v>
      </c>
      <c r="U1409" s="17">
        <f t="shared" si="108"/>
        <v>41863.32844907407</v>
      </c>
      <c r="V1409" s="17">
        <f t="shared" si="109"/>
        <v>41838.32844907407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tr">
        <f>VLOOKUP(G1410,'Country Codes'!C:D,2,FALSE)</f>
        <v>United Kingdom</v>
      </c>
      <c r="I1410" t="s">
        <v>8247</v>
      </c>
      <c r="J1410" s="15">
        <v>1447451756</v>
      </c>
      <c r="K1410" s="15">
        <v>1444856156</v>
      </c>
      <c r="L1410" t="b">
        <v>0</v>
      </c>
      <c r="M1410">
        <v>6</v>
      </c>
      <c r="N1410" t="b">
        <v>0</v>
      </c>
      <c r="O1410" t="s">
        <v>8287</v>
      </c>
      <c r="P1410" s="5">
        <f t="shared" si="105"/>
        <v>7.1999999999999995E-2</v>
      </c>
      <c r="Q1410" s="5" t="str">
        <f t="shared" si="106"/>
        <v>Not Funded</v>
      </c>
      <c r="R1410" s="7">
        <f t="shared" si="107"/>
        <v>12</v>
      </c>
      <c r="S1410" t="s">
        <v>8321</v>
      </c>
      <c r="T1410" t="s">
        <v>8340</v>
      </c>
      <c r="U1410" s="17">
        <f t="shared" si="108"/>
        <v>42321.705509259256</v>
      </c>
      <c r="V1410" s="17">
        <f t="shared" si="109"/>
        <v>42291.663842592585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tr">
        <f>VLOOKUP(G1411,'Country Codes'!C:D,2,FALSE)</f>
        <v>United States</v>
      </c>
      <c r="I1411" t="s">
        <v>8246</v>
      </c>
      <c r="J1411" s="15">
        <v>1420085535</v>
      </c>
      <c r="K1411" s="15">
        <v>1414897935</v>
      </c>
      <c r="L1411" t="b">
        <v>0</v>
      </c>
      <c r="M1411">
        <v>0</v>
      </c>
      <c r="N1411" t="b">
        <v>0</v>
      </c>
      <c r="O1411" t="s">
        <v>8287</v>
      </c>
      <c r="P1411" s="5">
        <f t="shared" ref="P1411:P1474" si="110">(E1411/D1411)</f>
        <v>0</v>
      </c>
      <c r="Q1411" s="5" t="str">
        <f t="shared" ref="Q1411:Q1474" si="111">IF(P1411&gt;=1,"Funded","Not Funded")</f>
        <v>Not Funded</v>
      </c>
      <c r="R1411" s="7" t="e">
        <f t="shared" ref="R1411:R1474" si="112">(E1411/M1411)</f>
        <v>#DIV/0!</v>
      </c>
      <c r="S1411" t="s">
        <v>8321</v>
      </c>
      <c r="T1411" t="s">
        <v>8340</v>
      </c>
      <c r="U1411" s="17">
        <f t="shared" ref="U1411:U1474" si="113">(((J1411/60)/60)/24)+DATE(1970,1,1)+(-5/24)</f>
        <v>42004.966840277775</v>
      </c>
      <c r="V1411" s="17">
        <f t="shared" ref="V1411:V1474" si="114">(((K1411/60)/60)/24)+DATE(1970,1,1)+(-5/24)</f>
        <v>41944.925173611111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tr">
        <f>VLOOKUP(G1412,'Country Codes'!C:D,2,FALSE)</f>
        <v>Italy</v>
      </c>
      <c r="I1412" t="s">
        <v>8249</v>
      </c>
      <c r="J1412" s="15">
        <v>1464939520</v>
      </c>
      <c r="K1412" s="15">
        <v>1461051520</v>
      </c>
      <c r="L1412" t="b">
        <v>0</v>
      </c>
      <c r="M1412">
        <v>1</v>
      </c>
      <c r="N1412" t="b">
        <v>0</v>
      </c>
      <c r="O1412" t="s">
        <v>8287</v>
      </c>
      <c r="P1412" s="5">
        <f t="shared" si="110"/>
        <v>1.6666666666666666E-4</v>
      </c>
      <c r="Q1412" s="5" t="str">
        <f t="shared" si="111"/>
        <v>Not Funded</v>
      </c>
      <c r="R1412" s="7">
        <f t="shared" si="112"/>
        <v>1</v>
      </c>
      <c r="S1412" t="s">
        <v>8321</v>
      </c>
      <c r="T1412" t="s">
        <v>8340</v>
      </c>
      <c r="U1412" s="17">
        <f t="shared" si="113"/>
        <v>42524.110185185178</v>
      </c>
      <c r="V1412" s="17">
        <f t="shared" si="114"/>
        <v>42479.110185185178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tr">
        <f>VLOOKUP(G1413,'Country Codes'!C:D,2,FALSE)</f>
        <v>United Kingdom</v>
      </c>
      <c r="I1413" t="s">
        <v>8247</v>
      </c>
      <c r="J1413" s="15">
        <v>1423185900</v>
      </c>
      <c r="K1413" s="15">
        <v>1420766700</v>
      </c>
      <c r="L1413" t="b">
        <v>0</v>
      </c>
      <c r="M1413">
        <v>3</v>
      </c>
      <c r="N1413" t="b">
        <v>0</v>
      </c>
      <c r="O1413" t="s">
        <v>8287</v>
      </c>
      <c r="P1413" s="5">
        <f t="shared" si="110"/>
        <v>2.3333333333333335E-3</v>
      </c>
      <c r="Q1413" s="5" t="str">
        <f t="shared" si="111"/>
        <v>Not Funded</v>
      </c>
      <c r="R1413" s="7">
        <f t="shared" si="112"/>
        <v>2.3333333333333335</v>
      </c>
      <c r="S1413" t="s">
        <v>8321</v>
      </c>
      <c r="T1413" t="s">
        <v>8340</v>
      </c>
      <c r="U1413" s="17">
        <f t="shared" si="113"/>
        <v>42040.850694444445</v>
      </c>
      <c r="V1413" s="17">
        <f t="shared" si="114"/>
        <v>42012.850694444445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tr">
        <f>VLOOKUP(G1414,'Country Codes'!C:D,2,FALSE)</f>
        <v>United States</v>
      </c>
      <c r="I1414" t="s">
        <v>8246</v>
      </c>
      <c r="J1414" s="15">
        <v>1417656699</v>
      </c>
      <c r="K1414" s="15">
        <v>1415064699</v>
      </c>
      <c r="L1414" t="b">
        <v>0</v>
      </c>
      <c r="M1414">
        <v>13</v>
      </c>
      <c r="N1414" t="b">
        <v>0</v>
      </c>
      <c r="O1414" t="s">
        <v>8287</v>
      </c>
      <c r="P1414" s="5">
        <f t="shared" si="110"/>
        <v>4.5714285714285714E-2</v>
      </c>
      <c r="Q1414" s="5" t="str">
        <f t="shared" si="111"/>
        <v>Not Funded</v>
      </c>
      <c r="R1414" s="7">
        <f t="shared" si="112"/>
        <v>24.615384615384617</v>
      </c>
      <c r="S1414" t="s">
        <v>8321</v>
      </c>
      <c r="T1414" t="s">
        <v>8340</v>
      </c>
      <c r="U1414" s="17">
        <f t="shared" si="113"/>
        <v>41976.855312499996</v>
      </c>
      <c r="V1414" s="17">
        <f t="shared" si="114"/>
        <v>41946.855312499996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tr">
        <f>VLOOKUP(G1415,'Country Codes'!C:D,2,FALSE)</f>
        <v>Italy</v>
      </c>
      <c r="I1415" t="s">
        <v>8249</v>
      </c>
      <c r="J1415" s="15">
        <v>1455964170</v>
      </c>
      <c r="K1415" s="15">
        <v>1450780170</v>
      </c>
      <c r="L1415" t="b">
        <v>0</v>
      </c>
      <c r="M1415">
        <v>1</v>
      </c>
      <c r="N1415" t="b">
        <v>0</v>
      </c>
      <c r="O1415" t="s">
        <v>8287</v>
      </c>
      <c r="P1415" s="5">
        <f t="shared" si="110"/>
        <v>0.05</v>
      </c>
      <c r="Q1415" s="5" t="str">
        <f t="shared" si="111"/>
        <v>Not Funded</v>
      </c>
      <c r="R1415" s="7">
        <f t="shared" si="112"/>
        <v>100</v>
      </c>
      <c r="S1415" t="s">
        <v>8321</v>
      </c>
      <c r="T1415" t="s">
        <v>8340</v>
      </c>
      <c r="U1415" s="17">
        <f t="shared" si="113"/>
        <v>42420.228819444441</v>
      </c>
      <c r="V1415" s="17">
        <f t="shared" si="114"/>
        <v>42360.228819444441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tr">
        <f>VLOOKUP(G1416,'Country Codes'!C:D,2,FALSE)</f>
        <v>United States</v>
      </c>
      <c r="I1416" t="s">
        <v>8246</v>
      </c>
      <c r="J1416" s="15">
        <v>1483423467</v>
      </c>
      <c r="K1416" s="15">
        <v>1480831467</v>
      </c>
      <c r="L1416" t="b">
        <v>0</v>
      </c>
      <c r="M1416">
        <v>1</v>
      </c>
      <c r="N1416" t="b">
        <v>0</v>
      </c>
      <c r="O1416" t="s">
        <v>8287</v>
      </c>
      <c r="P1416" s="5">
        <f t="shared" si="110"/>
        <v>2E-3</v>
      </c>
      <c r="Q1416" s="5" t="str">
        <f t="shared" si="111"/>
        <v>Not Funded</v>
      </c>
      <c r="R1416" s="7">
        <f t="shared" si="112"/>
        <v>1</v>
      </c>
      <c r="S1416" t="s">
        <v>8321</v>
      </c>
      <c r="T1416" t="s">
        <v>8340</v>
      </c>
      <c r="U1416" s="17">
        <f t="shared" si="113"/>
        <v>42738.044756944444</v>
      </c>
      <c r="V1416" s="17">
        <f t="shared" si="114"/>
        <v>42708.044756944444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tr">
        <f>VLOOKUP(G1417,'Country Codes'!C:D,2,FALSE)</f>
        <v>United States</v>
      </c>
      <c r="I1417" t="s">
        <v>8246</v>
      </c>
      <c r="J1417" s="15">
        <v>1439741591</v>
      </c>
      <c r="K1417" s="15">
        <v>1436285591</v>
      </c>
      <c r="L1417" t="b">
        <v>0</v>
      </c>
      <c r="M1417">
        <v>9</v>
      </c>
      <c r="N1417" t="b">
        <v>0</v>
      </c>
      <c r="O1417" t="s">
        <v>8287</v>
      </c>
      <c r="P1417" s="5">
        <f t="shared" si="110"/>
        <v>0.18181818181818182</v>
      </c>
      <c r="Q1417" s="5" t="str">
        <f t="shared" si="111"/>
        <v>Not Funded</v>
      </c>
      <c r="R1417" s="7">
        <f t="shared" si="112"/>
        <v>88.888888888888886</v>
      </c>
      <c r="S1417" t="s">
        <v>8321</v>
      </c>
      <c r="T1417" t="s">
        <v>8340</v>
      </c>
      <c r="U1417" s="17">
        <f t="shared" si="113"/>
        <v>42232.467488425922</v>
      </c>
      <c r="V1417" s="17">
        <f t="shared" si="114"/>
        <v>42192.467488425922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tr">
        <f>VLOOKUP(G1418,'Country Codes'!C:D,2,FALSE)</f>
        <v>United States</v>
      </c>
      <c r="I1418" t="s">
        <v>8246</v>
      </c>
      <c r="J1418" s="15">
        <v>1448147619</v>
      </c>
      <c r="K1418" s="15">
        <v>1445552019</v>
      </c>
      <c r="L1418" t="b">
        <v>0</v>
      </c>
      <c r="M1418">
        <v>0</v>
      </c>
      <c r="N1418" t="b">
        <v>0</v>
      </c>
      <c r="O1418" t="s">
        <v>8287</v>
      </c>
      <c r="P1418" s="5">
        <f t="shared" si="110"/>
        <v>0</v>
      </c>
      <c r="Q1418" s="5" t="str">
        <f t="shared" si="111"/>
        <v>Not Funded</v>
      </c>
      <c r="R1418" s="7" t="e">
        <f t="shared" si="112"/>
        <v>#DIV/0!</v>
      </c>
      <c r="S1418" t="s">
        <v>8321</v>
      </c>
      <c r="T1418" t="s">
        <v>8340</v>
      </c>
      <c r="U1418" s="17">
        <f t="shared" si="113"/>
        <v>42329.759479166663</v>
      </c>
      <c r="V1418" s="17">
        <f t="shared" si="114"/>
        <v>42299.717812499999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tr">
        <f>VLOOKUP(G1419,'Country Codes'!C:D,2,FALSE)</f>
        <v>United States</v>
      </c>
      <c r="I1419" t="s">
        <v>8246</v>
      </c>
      <c r="J1419" s="15">
        <v>1442315460</v>
      </c>
      <c r="K1419" s="15">
        <v>1439696174</v>
      </c>
      <c r="L1419" t="b">
        <v>0</v>
      </c>
      <c r="M1419">
        <v>2</v>
      </c>
      <c r="N1419" t="b">
        <v>0</v>
      </c>
      <c r="O1419" t="s">
        <v>8287</v>
      </c>
      <c r="P1419" s="5">
        <f t="shared" si="110"/>
        <v>1.2222222222222223E-2</v>
      </c>
      <c r="Q1419" s="5" t="str">
        <f t="shared" si="111"/>
        <v>Not Funded</v>
      </c>
      <c r="R1419" s="7">
        <f t="shared" si="112"/>
        <v>27.5</v>
      </c>
      <c r="S1419" t="s">
        <v>8321</v>
      </c>
      <c r="T1419" t="s">
        <v>8340</v>
      </c>
      <c r="U1419" s="17">
        <f t="shared" si="113"/>
        <v>42262.257638888892</v>
      </c>
      <c r="V1419" s="17">
        <f t="shared" si="114"/>
        <v>42231.941828703704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tr">
        <f>VLOOKUP(G1420,'Country Codes'!C:D,2,FALSE)</f>
        <v>Spain</v>
      </c>
      <c r="I1420" t="s">
        <v>8249</v>
      </c>
      <c r="J1420" s="15">
        <v>1456397834</v>
      </c>
      <c r="K1420" s="15">
        <v>1453805834</v>
      </c>
      <c r="L1420" t="b">
        <v>0</v>
      </c>
      <c r="M1420">
        <v>1</v>
      </c>
      <c r="N1420" t="b">
        <v>0</v>
      </c>
      <c r="O1420" t="s">
        <v>8287</v>
      </c>
      <c r="P1420" s="5">
        <f t="shared" si="110"/>
        <v>2E-3</v>
      </c>
      <c r="Q1420" s="5" t="str">
        <f t="shared" si="111"/>
        <v>Not Funded</v>
      </c>
      <c r="R1420" s="7">
        <f t="shared" si="112"/>
        <v>6</v>
      </c>
      <c r="S1420" t="s">
        <v>8321</v>
      </c>
      <c r="T1420" t="s">
        <v>8340</v>
      </c>
      <c r="U1420" s="17">
        <f t="shared" si="113"/>
        <v>42425.248078703698</v>
      </c>
      <c r="V1420" s="17">
        <f t="shared" si="114"/>
        <v>42395.248078703698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tr">
        <f>VLOOKUP(G1421,'Country Codes'!C:D,2,FALSE)</f>
        <v>United States</v>
      </c>
      <c r="I1421" t="s">
        <v>8246</v>
      </c>
      <c r="J1421" s="15">
        <v>1476010619</v>
      </c>
      <c r="K1421" s="15">
        <v>1473418619</v>
      </c>
      <c r="L1421" t="b">
        <v>0</v>
      </c>
      <c r="M1421">
        <v>10</v>
      </c>
      <c r="N1421" t="b">
        <v>0</v>
      </c>
      <c r="O1421" t="s">
        <v>8287</v>
      </c>
      <c r="P1421" s="5">
        <f t="shared" si="110"/>
        <v>7.0634920634920634E-2</v>
      </c>
      <c r="Q1421" s="5" t="str">
        <f t="shared" si="111"/>
        <v>Not Funded</v>
      </c>
      <c r="R1421" s="7">
        <f t="shared" si="112"/>
        <v>44.5</v>
      </c>
      <c r="S1421" t="s">
        <v>8321</v>
      </c>
      <c r="T1421" t="s">
        <v>8340</v>
      </c>
      <c r="U1421" s="17">
        <f t="shared" si="113"/>
        <v>42652.24790509259</v>
      </c>
      <c r="V1421" s="17">
        <f t="shared" si="114"/>
        <v>42622.24790509259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tr">
        <f>VLOOKUP(G1422,'Country Codes'!C:D,2,FALSE)</f>
        <v>United States</v>
      </c>
      <c r="I1422" t="s">
        <v>8246</v>
      </c>
      <c r="J1422" s="15">
        <v>1467129686</v>
      </c>
      <c r="K1422" s="15">
        <v>1464969686</v>
      </c>
      <c r="L1422" t="b">
        <v>0</v>
      </c>
      <c r="M1422">
        <v>3</v>
      </c>
      <c r="N1422" t="b">
        <v>0</v>
      </c>
      <c r="O1422" t="s">
        <v>8287</v>
      </c>
      <c r="P1422" s="5">
        <f t="shared" si="110"/>
        <v>2.7272727272727271E-2</v>
      </c>
      <c r="Q1422" s="5" t="str">
        <f t="shared" si="111"/>
        <v>Not Funded</v>
      </c>
      <c r="R1422" s="7">
        <f t="shared" si="112"/>
        <v>1</v>
      </c>
      <c r="S1422" t="s">
        <v>8321</v>
      </c>
      <c r="T1422" t="s">
        <v>8340</v>
      </c>
      <c r="U1422" s="17">
        <f t="shared" si="113"/>
        <v>42549.459328703706</v>
      </c>
      <c r="V1422" s="17">
        <f t="shared" si="114"/>
        <v>42524.459328703706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tr">
        <f>VLOOKUP(G1423,'Country Codes'!C:D,2,FALSE)</f>
        <v>Sweden</v>
      </c>
      <c r="I1423" t="s">
        <v>8255</v>
      </c>
      <c r="J1423" s="15">
        <v>1423432709</v>
      </c>
      <c r="K1423" s="15">
        <v>1420840709</v>
      </c>
      <c r="L1423" t="b">
        <v>0</v>
      </c>
      <c r="M1423">
        <v>2</v>
      </c>
      <c r="N1423" t="b">
        <v>0</v>
      </c>
      <c r="O1423" t="s">
        <v>8287</v>
      </c>
      <c r="P1423" s="5">
        <f t="shared" si="110"/>
        <v>1E-3</v>
      </c>
      <c r="Q1423" s="5" t="str">
        <f t="shared" si="111"/>
        <v>Not Funded</v>
      </c>
      <c r="R1423" s="7">
        <f t="shared" si="112"/>
        <v>100</v>
      </c>
      <c r="S1423" t="s">
        <v>8321</v>
      </c>
      <c r="T1423" t="s">
        <v>8340</v>
      </c>
      <c r="U1423" s="17">
        <f t="shared" si="113"/>
        <v>42043.707280092589</v>
      </c>
      <c r="V1423" s="17">
        <f t="shared" si="114"/>
        <v>42013.707280092589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tr">
        <f>VLOOKUP(G1424,'Country Codes'!C:D,2,FALSE)</f>
        <v>New Zealand</v>
      </c>
      <c r="I1424" t="s">
        <v>8250</v>
      </c>
      <c r="J1424" s="15">
        <v>1474436704</v>
      </c>
      <c r="K1424" s="15">
        <v>1471844704</v>
      </c>
      <c r="L1424" t="b">
        <v>0</v>
      </c>
      <c r="M1424">
        <v>2</v>
      </c>
      <c r="N1424" t="b">
        <v>0</v>
      </c>
      <c r="O1424" t="s">
        <v>8287</v>
      </c>
      <c r="P1424" s="5">
        <f t="shared" si="110"/>
        <v>1.0399999999999999E-3</v>
      </c>
      <c r="Q1424" s="5" t="str">
        <f t="shared" si="111"/>
        <v>Not Funded</v>
      </c>
      <c r="R1424" s="7">
        <f t="shared" si="112"/>
        <v>13</v>
      </c>
      <c r="S1424" t="s">
        <v>8321</v>
      </c>
      <c r="T1424" t="s">
        <v>8340</v>
      </c>
      <c r="U1424" s="17">
        <f t="shared" si="113"/>
        <v>42634.031296296293</v>
      </c>
      <c r="V1424" s="17">
        <f t="shared" si="114"/>
        <v>42604.031296296293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tr">
        <f>VLOOKUP(G1425,'Country Codes'!C:D,2,FALSE)</f>
        <v>Australia</v>
      </c>
      <c r="I1425" t="s">
        <v>8248</v>
      </c>
      <c r="J1425" s="15">
        <v>1451637531</v>
      </c>
      <c r="K1425" s="15">
        <v>1449045531</v>
      </c>
      <c r="L1425" t="b">
        <v>0</v>
      </c>
      <c r="M1425">
        <v>1</v>
      </c>
      <c r="N1425" t="b">
        <v>0</v>
      </c>
      <c r="O1425" t="s">
        <v>8287</v>
      </c>
      <c r="P1425" s="5">
        <f t="shared" si="110"/>
        <v>3.3333333333333335E-3</v>
      </c>
      <c r="Q1425" s="5" t="str">
        <f t="shared" si="111"/>
        <v>Not Funded</v>
      </c>
      <c r="R1425" s="7">
        <f t="shared" si="112"/>
        <v>100</v>
      </c>
      <c r="S1425" t="s">
        <v>8321</v>
      </c>
      <c r="T1425" t="s">
        <v>8340</v>
      </c>
      <c r="U1425" s="17">
        <f t="shared" si="113"/>
        <v>42370.151979166665</v>
      </c>
      <c r="V1425" s="17">
        <f t="shared" si="114"/>
        <v>42340.151979166665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tr">
        <f>VLOOKUP(G1426,'Country Codes'!C:D,2,FALSE)</f>
        <v>United States</v>
      </c>
      <c r="I1426" t="s">
        <v>8246</v>
      </c>
      <c r="J1426" s="15">
        <v>1479233602</v>
      </c>
      <c r="K1426" s="15">
        <v>1478106802</v>
      </c>
      <c r="L1426" t="b">
        <v>0</v>
      </c>
      <c r="M1426">
        <v>14</v>
      </c>
      <c r="N1426" t="b">
        <v>0</v>
      </c>
      <c r="O1426" t="s">
        <v>8287</v>
      </c>
      <c r="P1426" s="5">
        <f t="shared" si="110"/>
        <v>0.2036</v>
      </c>
      <c r="Q1426" s="5" t="str">
        <f t="shared" si="111"/>
        <v>Not Funded</v>
      </c>
      <c r="R1426" s="7">
        <f t="shared" si="112"/>
        <v>109.07142857142857</v>
      </c>
      <c r="S1426" t="s">
        <v>8321</v>
      </c>
      <c r="T1426" t="s">
        <v>8340</v>
      </c>
      <c r="U1426" s="17">
        <f t="shared" si="113"/>
        <v>42689.550949074073</v>
      </c>
      <c r="V1426" s="17">
        <f t="shared" si="114"/>
        <v>42676.509282407402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tr">
        <f>VLOOKUP(G1427,'Country Codes'!C:D,2,FALSE)</f>
        <v>United States</v>
      </c>
      <c r="I1427" t="s">
        <v>8246</v>
      </c>
      <c r="J1427" s="15">
        <v>1430276959</v>
      </c>
      <c r="K1427" s="15">
        <v>1427684959</v>
      </c>
      <c r="L1427" t="b">
        <v>0</v>
      </c>
      <c r="M1427">
        <v>0</v>
      </c>
      <c r="N1427" t="b">
        <v>0</v>
      </c>
      <c r="O1427" t="s">
        <v>8287</v>
      </c>
      <c r="P1427" s="5">
        <f t="shared" si="110"/>
        <v>0</v>
      </c>
      <c r="Q1427" s="5" t="str">
        <f t="shared" si="111"/>
        <v>Not Funded</v>
      </c>
      <c r="R1427" s="7" t="e">
        <f t="shared" si="112"/>
        <v>#DIV/0!</v>
      </c>
      <c r="S1427" t="s">
        <v>8321</v>
      </c>
      <c r="T1427" t="s">
        <v>8340</v>
      </c>
      <c r="U1427" s="17">
        <f t="shared" si="113"/>
        <v>42122.923136574071</v>
      </c>
      <c r="V1427" s="17">
        <f t="shared" si="114"/>
        <v>42092.923136574071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tr">
        <f>VLOOKUP(G1428,'Country Codes'!C:D,2,FALSE)</f>
        <v>Germany</v>
      </c>
      <c r="I1428" t="s">
        <v>8249</v>
      </c>
      <c r="J1428" s="15">
        <v>1440408120</v>
      </c>
      <c r="K1428" s="15">
        <v>1435224120</v>
      </c>
      <c r="L1428" t="b">
        <v>0</v>
      </c>
      <c r="M1428">
        <v>0</v>
      </c>
      <c r="N1428" t="b">
        <v>0</v>
      </c>
      <c r="O1428" t="s">
        <v>8287</v>
      </c>
      <c r="P1428" s="5">
        <f t="shared" si="110"/>
        <v>0</v>
      </c>
      <c r="Q1428" s="5" t="str">
        <f t="shared" si="111"/>
        <v>Not Funded</v>
      </c>
      <c r="R1428" s="7" t="e">
        <f t="shared" si="112"/>
        <v>#DIV/0!</v>
      </c>
      <c r="S1428" t="s">
        <v>8321</v>
      </c>
      <c r="T1428" t="s">
        <v>8340</v>
      </c>
      <c r="U1428" s="17">
        <f t="shared" si="113"/>
        <v>42240.181944444441</v>
      </c>
      <c r="V1428" s="17">
        <f t="shared" si="114"/>
        <v>42180.181944444441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tr">
        <f>VLOOKUP(G1429,'Country Codes'!C:D,2,FALSE)</f>
        <v>Germany</v>
      </c>
      <c r="I1429" t="s">
        <v>8249</v>
      </c>
      <c r="J1429" s="15">
        <v>1474230385</v>
      </c>
      <c r="K1429" s="15">
        <v>1471638385</v>
      </c>
      <c r="L1429" t="b">
        <v>0</v>
      </c>
      <c r="M1429">
        <v>4</v>
      </c>
      <c r="N1429" t="b">
        <v>0</v>
      </c>
      <c r="O1429" t="s">
        <v>8287</v>
      </c>
      <c r="P1429" s="5">
        <f t="shared" si="110"/>
        <v>8.3799999999999999E-2</v>
      </c>
      <c r="Q1429" s="5" t="str">
        <f t="shared" si="111"/>
        <v>Not Funded</v>
      </c>
      <c r="R1429" s="7">
        <f t="shared" si="112"/>
        <v>104.75</v>
      </c>
      <c r="S1429" t="s">
        <v>8321</v>
      </c>
      <c r="T1429" t="s">
        <v>8340</v>
      </c>
      <c r="U1429" s="17">
        <f t="shared" si="113"/>
        <v>42631.643344907403</v>
      </c>
      <c r="V1429" s="17">
        <f t="shared" si="114"/>
        <v>42601.643344907403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tr">
        <f>VLOOKUP(G1430,'Country Codes'!C:D,2,FALSE)</f>
        <v>Spain</v>
      </c>
      <c r="I1430" t="s">
        <v>8249</v>
      </c>
      <c r="J1430" s="15">
        <v>1459584417</v>
      </c>
      <c r="K1430" s="15">
        <v>1456996017</v>
      </c>
      <c r="L1430" t="b">
        <v>0</v>
      </c>
      <c r="M1430">
        <v>3</v>
      </c>
      <c r="N1430" t="b">
        <v>0</v>
      </c>
      <c r="O1430" t="s">
        <v>8287</v>
      </c>
      <c r="P1430" s="5">
        <f t="shared" si="110"/>
        <v>4.4999999999999998E-2</v>
      </c>
      <c r="Q1430" s="5" t="str">
        <f t="shared" si="111"/>
        <v>Not Funded</v>
      </c>
      <c r="R1430" s="7">
        <f t="shared" si="112"/>
        <v>15</v>
      </c>
      <c r="S1430" t="s">
        <v>8321</v>
      </c>
      <c r="T1430" t="s">
        <v>8340</v>
      </c>
      <c r="U1430" s="17">
        <f t="shared" si="113"/>
        <v>42462.129826388882</v>
      </c>
      <c r="V1430" s="17">
        <f t="shared" si="114"/>
        <v>42432.171493055554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tr">
        <f>VLOOKUP(G1431,'Country Codes'!C:D,2,FALSE)</f>
        <v>United States</v>
      </c>
      <c r="I1431" t="s">
        <v>8246</v>
      </c>
      <c r="J1431" s="15">
        <v>1428629242</v>
      </c>
      <c r="K1431" s="15">
        <v>1426037242</v>
      </c>
      <c r="L1431" t="b">
        <v>0</v>
      </c>
      <c r="M1431">
        <v>0</v>
      </c>
      <c r="N1431" t="b">
        <v>0</v>
      </c>
      <c r="O1431" t="s">
        <v>8287</v>
      </c>
      <c r="P1431" s="5">
        <f t="shared" si="110"/>
        <v>0</v>
      </c>
      <c r="Q1431" s="5" t="str">
        <f t="shared" si="111"/>
        <v>Not Funded</v>
      </c>
      <c r="R1431" s="7" t="e">
        <f t="shared" si="112"/>
        <v>#DIV/0!</v>
      </c>
      <c r="S1431" t="s">
        <v>8321</v>
      </c>
      <c r="T1431" t="s">
        <v>8340</v>
      </c>
      <c r="U1431" s="17">
        <f t="shared" si="113"/>
        <v>42103.852337962955</v>
      </c>
      <c r="V1431" s="17">
        <f t="shared" si="114"/>
        <v>42073.852337962955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tr">
        <f>VLOOKUP(G1432,'Country Codes'!C:D,2,FALSE)</f>
        <v>United States</v>
      </c>
      <c r="I1432" t="s">
        <v>8246</v>
      </c>
      <c r="J1432" s="15">
        <v>1419017488</v>
      </c>
      <c r="K1432" s="15">
        <v>1416339088</v>
      </c>
      <c r="L1432" t="b">
        <v>0</v>
      </c>
      <c r="M1432">
        <v>5</v>
      </c>
      <c r="N1432" t="b">
        <v>0</v>
      </c>
      <c r="O1432" t="s">
        <v>8287</v>
      </c>
      <c r="P1432" s="5">
        <f t="shared" si="110"/>
        <v>8.0600000000000005E-2</v>
      </c>
      <c r="Q1432" s="5" t="str">
        <f t="shared" si="111"/>
        <v>Not Funded</v>
      </c>
      <c r="R1432" s="7">
        <f t="shared" si="112"/>
        <v>80.599999999999994</v>
      </c>
      <c r="S1432" t="s">
        <v>8321</v>
      </c>
      <c r="T1432" t="s">
        <v>8340</v>
      </c>
      <c r="U1432" s="17">
        <f t="shared" si="113"/>
        <v>41992.605185185181</v>
      </c>
      <c r="V1432" s="17">
        <f t="shared" si="114"/>
        <v>41961.605185185181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tr">
        <f>VLOOKUP(G1433,'Country Codes'!C:D,2,FALSE)</f>
        <v>United States</v>
      </c>
      <c r="I1433" t="s">
        <v>8246</v>
      </c>
      <c r="J1433" s="15">
        <v>1448517816</v>
      </c>
      <c r="K1433" s="15">
        <v>1445922216</v>
      </c>
      <c r="L1433" t="b">
        <v>0</v>
      </c>
      <c r="M1433">
        <v>47</v>
      </c>
      <c r="N1433" t="b">
        <v>0</v>
      </c>
      <c r="O1433" t="s">
        <v>8287</v>
      </c>
      <c r="P1433" s="5">
        <f t="shared" si="110"/>
        <v>0.31947058823529412</v>
      </c>
      <c r="Q1433" s="5" t="str">
        <f t="shared" si="111"/>
        <v>Not Funded</v>
      </c>
      <c r="R1433" s="7">
        <f t="shared" si="112"/>
        <v>115.55319148936171</v>
      </c>
      <c r="S1433" t="s">
        <v>8321</v>
      </c>
      <c r="T1433" t="s">
        <v>8340</v>
      </c>
      <c r="U1433" s="17">
        <f t="shared" si="113"/>
        <v>42334.044166666667</v>
      </c>
      <c r="V1433" s="17">
        <f t="shared" si="114"/>
        <v>42304.002499999995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tr">
        <f>VLOOKUP(G1434,'Country Codes'!C:D,2,FALSE)</f>
        <v>United States</v>
      </c>
      <c r="I1434" t="s">
        <v>8246</v>
      </c>
      <c r="J1434" s="15">
        <v>1437417828</v>
      </c>
      <c r="K1434" s="15">
        <v>1434825828</v>
      </c>
      <c r="L1434" t="b">
        <v>0</v>
      </c>
      <c r="M1434">
        <v>0</v>
      </c>
      <c r="N1434" t="b">
        <v>0</v>
      </c>
      <c r="O1434" t="s">
        <v>8287</v>
      </c>
      <c r="P1434" s="5">
        <f t="shared" si="110"/>
        <v>0</v>
      </c>
      <c r="Q1434" s="5" t="str">
        <f t="shared" si="111"/>
        <v>Not Funded</v>
      </c>
      <c r="R1434" s="7" t="e">
        <f t="shared" si="112"/>
        <v>#DIV/0!</v>
      </c>
      <c r="S1434" t="s">
        <v>8321</v>
      </c>
      <c r="T1434" t="s">
        <v>8340</v>
      </c>
      <c r="U1434" s="17">
        <f t="shared" si="113"/>
        <v>42205.572083333333</v>
      </c>
      <c r="V1434" s="17">
        <f t="shared" si="114"/>
        <v>42175.572083333333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tr">
        <f>VLOOKUP(G1435,'Country Codes'!C:D,2,FALSE)</f>
        <v>Italy</v>
      </c>
      <c r="I1435" t="s">
        <v>8249</v>
      </c>
      <c r="J1435" s="15">
        <v>1481367600</v>
      </c>
      <c r="K1435" s="15">
        <v>1477839675</v>
      </c>
      <c r="L1435" t="b">
        <v>0</v>
      </c>
      <c r="M1435">
        <v>10</v>
      </c>
      <c r="N1435" t="b">
        <v>0</v>
      </c>
      <c r="O1435" t="s">
        <v>8287</v>
      </c>
      <c r="P1435" s="5">
        <f t="shared" si="110"/>
        <v>6.7083333333333328E-2</v>
      </c>
      <c r="Q1435" s="5" t="str">
        <f t="shared" si="111"/>
        <v>Not Funded</v>
      </c>
      <c r="R1435" s="7">
        <f t="shared" si="112"/>
        <v>80.5</v>
      </c>
      <c r="S1435" t="s">
        <v>8321</v>
      </c>
      <c r="T1435" t="s">
        <v>8340</v>
      </c>
      <c r="U1435" s="17">
        <f t="shared" si="113"/>
        <v>42714.249999999993</v>
      </c>
      <c r="V1435" s="17">
        <f t="shared" si="114"/>
        <v>42673.417534722219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tr">
        <f>VLOOKUP(G1436,'Country Codes'!C:D,2,FALSE)</f>
        <v>Denmark</v>
      </c>
      <c r="I1436" t="s">
        <v>8253</v>
      </c>
      <c r="J1436" s="15">
        <v>1433775600</v>
      </c>
      <c r="K1436" s="15">
        <v>1431973478</v>
      </c>
      <c r="L1436" t="b">
        <v>0</v>
      </c>
      <c r="M1436">
        <v>11</v>
      </c>
      <c r="N1436" t="b">
        <v>0</v>
      </c>
      <c r="O1436" t="s">
        <v>8287</v>
      </c>
      <c r="P1436" s="5">
        <f t="shared" si="110"/>
        <v>9.987804878048781E-2</v>
      </c>
      <c r="Q1436" s="5" t="str">
        <f t="shared" si="111"/>
        <v>Not Funded</v>
      </c>
      <c r="R1436" s="7">
        <f t="shared" si="112"/>
        <v>744.5454545454545</v>
      </c>
      <c r="S1436" t="s">
        <v>8321</v>
      </c>
      <c r="T1436" t="s">
        <v>8340</v>
      </c>
      <c r="U1436" s="17">
        <f t="shared" si="113"/>
        <v>42163.416666666664</v>
      </c>
      <c r="V1436" s="17">
        <f t="shared" si="114"/>
        <v>42142.558773148143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tr">
        <f>VLOOKUP(G1437,'Country Codes'!C:D,2,FALSE)</f>
        <v>Italy</v>
      </c>
      <c r="I1437" t="s">
        <v>8249</v>
      </c>
      <c r="J1437" s="15">
        <v>1444589020</v>
      </c>
      <c r="K1437" s="15">
        <v>1441997020</v>
      </c>
      <c r="L1437" t="b">
        <v>0</v>
      </c>
      <c r="M1437">
        <v>2</v>
      </c>
      <c r="N1437" t="b">
        <v>0</v>
      </c>
      <c r="O1437" t="s">
        <v>8287</v>
      </c>
      <c r="P1437" s="5">
        <f t="shared" si="110"/>
        <v>1E-3</v>
      </c>
      <c r="Q1437" s="5" t="str">
        <f t="shared" si="111"/>
        <v>Not Funded</v>
      </c>
      <c r="R1437" s="7">
        <f t="shared" si="112"/>
        <v>7.5</v>
      </c>
      <c r="S1437" t="s">
        <v>8321</v>
      </c>
      <c r="T1437" t="s">
        <v>8340</v>
      </c>
      <c r="U1437" s="17">
        <f t="shared" si="113"/>
        <v>42288.57199074074</v>
      </c>
      <c r="V1437" s="17">
        <f t="shared" si="114"/>
        <v>42258.57199074074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tr">
        <f>VLOOKUP(G1438,'Country Codes'!C:D,2,FALSE)</f>
        <v>Germany</v>
      </c>
      <c r="I1438" t="s">
        <v>8249</v>
      </c>
      <c r="J1438" s="15">
        <v>1456043057</v>
      </c>
      <c r="K1438" s="15">
        <v>1453451057</v>
      </c>
      <c r="L1438" t="b">
        <v>0</v>
      </c>
      <c r="M1438">
        <v>2</v>
      </c>
      <c r="N1438" t="b">
        <v>0</v>
      </c>
      <c r="O1438" t="s">
        <v>8287</v>
      </c>
      <c r="P1438" s="5">
        <f t="shared" si="110"/>
        <v>7.7000000000000002E-3</v>
      </c>
      <c r="Q1438" s="5" t="str">
        <f t="shared" si="111"/>
        <v>Not Funded</v>
      </c>
      <c r="R1438" s="7">
        <f t="shared" si="112"/>
        <v>38.5</v>
      </c>
      <c r="S1438" t="s">
        <v>8321</v>
      </c>
      <c r="T1438" t="s">
        <v>8340</v>
      </c>
      <c r="U1438" s="17">
        <f t="shared" si="113"/>
        <v>42421.141863425924</v>
      </c>
      <c r="V1438" s="17">
        <f t="shared" si="114"/>
        <v>42391.141863425924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tr">
        <f>VLOOKUP(G1439,'Country Codes'!C:D,2,FALSE)</f>
        <v>United States</v>
      </c>
      <c r="I1439" t="s">
        <v>8246</v>
      </c>
      <c r="J1439" s="15">
        <v>1405227540</v>
      </c>
      <c r="K1439" s="15">
        <v>1402058739</v>
      </c>
      <c r="L1439" t="b">
        <v>0</v>
      </c>
      <c r="M1439">
        <v>22</v>
      </c>
      <c r="N1439" t="b">
        <v>0</v>
      </c>
      <c r="O1439" t="s">
        <v>8287</v>
      </c>
      <c r="P1439" s="5">
        <f t="shared" si="110"/>
        <v>0.26900000000000002</v>
      </c>
      <c r="Q1439" s="5" t="str">
        <f t="shared" si="111"/>
        <v>Not Funded</v>
      </c>
      <c r="R1439" s="7">
        <f t="shared" si="112"/>
        <v>36.68181818181818</v>
      </c>
      <c r="S1439" t="s">
        <v>8321</v>
      </c>
      <c r="T1439" t="s">
        <v>8340</v>
      </c>
      <c r="U1439" s="17">
        <f t="shared" si="113"/>
        <v>41832.999305555553</v>
      </c>
      <c r="V1439" s="17">
        <f t="shared" si="114"/>
        <v>41796.32336805555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tr">
        <f>VLOOKUP(G1440,'Country Codes'!C:D,2,FALSE)</f>
        <v>Denmark</v>
      </c>
      <c r="I1440" t="s">
        <v>8253</v>
      </c>
      <c r="J1440" s="15">
        <v>1461765300</v>
      </c>
      <c r="K1440" s="15">
        <v>1459198499</v>
      </c>
      <c r="L1440" t="b">
        <v>0</v>
      </c>
      <c r="M1440">
        <v>8</v>
      </c>
      <c r="N1440" t="b">
        <v>0</v>
      </c>
      <c r="O1440" t="s">
        <v>8287</v>
      </c>
      <c r="P1440" s="5">
        <f t="shared" si="110"/>
        <v>0.03</v>
      </c>
      <c r="Q1440" s="5" t="str">
        <f t="shared" si="111"/>
        <v>Not Funded</v>
      </c>
      <c r="R1440" s="7">
        <f t="shared" si="112"/>
        <v>75</v>
      </c>
      <c r="S1440" t="s">
        <v>8321</v>
      </c>
      <c r="T1440" t="s">
        <v>8340</v>
      </c>
      <c r="U1440" s="17">
        <f t="shared" si="113"/>
        <v>42487.371527777774</v>
      </c>
      <c r="V1440" s="17">
        <f t="shared" si="114"/>
        <v>42457.663182870368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tr">
        <f>VLOOKUP(G1441,'Country Codes'!C:D,2,FALSE)</f>
        <v>Canada</v>
      </c>
      <c r="I1441" t="s">
        <v>8251</v>
      </c>
      <c r="J1441" s="15">
        <v>1425758101</v>
      </c>
      <c r="K1441" s="15">
        <v>1423166101</v>
      </c>
      <c r="L1441" t="b">
        <v>0</v>
      </c>
      <c r="M1441">
        <v>6</v>
      </c>
      <c r="N1441" t="b">
        <v>0</v>
      </c>
      <c r="O1441" t="s">
        <v>8287</v>
      </c>
      <c r="P1441" s="5">
        <f t="shared" si="110"/>
        <v>6.6055045871559637E-2</v>
      </c>
      <c r="Q1441" s="5" t="str">
        <f t="shared" si="111"/>
        <v>Not Funded</v>
      </c>
      <c r="R1441" s="7">
        <f t="shared" si="112"/>
        <v>30</v>
      </c>
      <c r="S1441" t="s">
        <v>8321</v>
      </c>
      <c r="T1441" t="s">
        <v>8340</v>
      </c>
      <c r="U1441" s="17">
        <f t="shared" si="113"/>
        <v>42070.621539351843</v>
      </c>
      <c r="V1441" s="17">
        <f t="shared" si="114"/>
        <v>42040.621539351843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tr">
        <f>VLOOKUP(G1442,'Country Codes'!C:D,2,FALSE)</f>
        <v>Italy</v>
      </c>
      <c r="I1442" t="s">
        <v>8249</v>
      </c>
      <c r="J1442" s="15">
        <v>1464285463</v>
      </c>
      <c r="K1442" s="15">
        <v>1461693463</v>
      </c>
      <c r="L1442" t="b">
        <v>0</v>
      </c>
      <c r="M1442">
        <v>1</v>
      </c>
      <c r="N1442" t="b">
        <v>0</v>
      </c>
      <c r="O1442" t="s">
        <v>8287</v>
      </c>
      <c r="P1442" s="5">
        <f t="shared" si="110"/>
        <v>7.6923076923076926E-5</v>
      </c>
      <c r="Q1442" s="5" t="str">
        <f t="shared" si="111"/>
        <v>Not Funded</v>
      </c>
      <c r="R1442" s="7">
        <f t="shared" si="112"/>
        <v>1</v>
      </c>
      <c r="S1442" t="s">
        <v>8321</v>
      </c>
      <c r="T1442" t="s">
        <v>8340</v>
      </c>
      <c r="U1442" s="17">
        <f t="shared" si="113"/>
        <v>42516.540081018517</v>
      </c>
      <c r="V1442" s="17">
        <f t="shared" si="114"/>
        <v>42486.540081018517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tr">
        <f>VLOOKUP(G1443,'Country Codes'!C:D,2,FALSE)</f>
        <v>United Kingdom</v>
      </c>
      <c r="I1443" t="s">
        <v>8247</v>
      </c>
      <c r="J1443" s="15">
        <v>1441995769</v>
      </c>
      <c r="K1443" s="15">
        <v>1436811769</v>
      </c>
      <c r="L1443" t="b">
        <v>0</v>
      </c>
      <c r="M1443">
        <v>3</v>
      </c>
      <c r="N1443" t="b">
        <v>0</v>
      </c>
      <c r="O1443" t="s">
        <v>8287</v>
      </c>
      <c r="P1443" s="5">
        <f t="shared" si="110"/>
        <v>1.1222222222222222E-2</v>
      </c>
      <c r="Q1443" s="5" t="str">
        <f t="shared" si="111"/>
        <v>Not Funded</v>
      </c>
      <c r="R1443" s="7">
        <f t="shared" si="112"/>
        <v>673.33333333333337</v>
      </c>
      <c r="S1443" t="s">
        <v>8321</v>
      </c>
      <c r="T1443" t="s">
        <v>8340</v>
      </c>
      <c r="U1443" s="17">
        <f t="shared" si="113"/>
        <v>42258.557511574072</v>
      </c>
      <c r="V1443" s="17">
        <f t="shared" si="114"/>
        <v>42198.557511574072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tr">
        <f>VLOOKUP(G1444,'Country Codes'!C:D,2,FALSE)</f>
        <v>United States</v>
      </c>
      <c r="I1444" t="s">
        <v>8246</v>
      </c>
      <c r="J1444" s="15">
        <v>1464190158</v>
      </c>
      <c r="K1444" s="15">
        <v>1461598158</v>
      </c>
      <c r="L1444" t="b">
        <v>0</v>
      </c>
      <c r="M1444">
        <v>0</v>
      </c>
      <c r="N1444" t="b">
        <v>0</v>
      </c>
      <c r="O1444" t="s">
        <v>8287</v>
      </c>
      <c r="P1444" s="5">
        <f t="shared" si="110"/>
        <v>0</v>
      </c>
      <c r="Q1444" s="5" t="str">
        <f t="shared" si="111"/>
        <v>Not Funded</v>
      </c>
      <c r="R1444" s="7" t="e">
        <f t="shared" si="112"/>
        <v>#DIV/0!</v>
      </c>
      <c r="S1444" t="s">
        <v>8321</v>
      </c>
      <c r="T1444" t="s">
        <v>8340</v>
      </c>
      <c r="U1444" s="17">
        <f t="shared" si="113"/>
        <v>42515.437013888884</v>
      </c>
      <c r="V1444" s="17">
        <f t="shared" si="114"/>
        <v>42485.437013888884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tr">
        <f>VLOOKUP(G1445,'Country Codes'!C:D,2,FALSE)</f>
        <v>France</v>
      </c>
      <c r="I1445" t="s">
        <v>8249</v>
      </c>
      <c r="J1445" s="15">
        <v>1483395209</v>
      </c>
      <c r="K1445" s="15">
        <v>1480803209</v>
      </c>
      <c r="L1445" t="b">
        <v>0</v>
      </c>
      <c r="M1445">
        <v>0</v>
      </c>
      <c r="N1445" t="b">
        <v>0</v>
      </c>
      <c r="O1445" t="s">
        <v>8287</v>
      </c>
      <c r="P1445" s="5">
        <f t="shared" si="110"/>
        <v>0</v>
      </c>
      <c r="Q1445" s="5" t="str">
        <f t="shared" si="111"/>
        <v>Not Funded</v>
      </c>
      <c r="R1445" s="7" t="e">
        <f t="shared" si="112"/>
        <v>#DIV/0!</v>
      </c>
      <c r="S1445" t="s">
        <v>8321</v>
      </c>
      <c r="T1445" t="s">
        <v>8340</v>
      </c>
      <c r="U1445" s="17">
        <f t="shared" si="113"/>
        <v>42737.71769675926</v>
      </c>
      <c r="V1445" s="17">
        <f t="shared" si="114"/>
        <v>42707.71769675926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tr">
        <f>VLOOKUP(G1446,'Country Codes'!C:D,2,FALSE)</f>
        <v>Germany</v>
      </c>
      <c r="I1446" t="s">
        <v>8249</v>
      </c>
      <c r="J1446" s="15">
        <v>1442091462</v>
      </c>
      <c r="K1446" s="15">
        <v>1436907462</v>
      </c>
      <c r="L1446" t="b">
        <v>0</v>
      </c>
      <c r="M1446">
        <v>0</v>
      </c>
      <c r="N1446" t="b">
        <v>0</v>
      </c>
      <c r="O1446" t="s">
        <v>8287</v>
      </c>
      <c r="P1446" s="5">
        <f t="shared" si="110"/>
        <v>0</v>
      </c>
      <c r="Q1446" s="5" t="str">
        <f t="shared" si="111"/>
        <v>Not Funded</v>
      </c>
      <c r="R1446" s="7" t="e">
        <f t="shared" si="112"/>
        <v>#DIV/0!</v>
      </c>
      <c r="S1446" t="s">
        <v>8321</v>
      </c>
      <c r="T1446" t="s">
        <v>8340</v>
      </c>
      <c r="U1446" s="17">
        <f t="shared" si="113"/>
        <v>42259.665069444447</v>
      </c>
      <c r="V1446" s="17">
        <f t="shared" si="114"/>
        <v>42199.665069444447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tr">
        <f>VLOOKUP(G1447,'Country Codes'!C:D,2,FALSE)</f>
        <v>Germany</v>
      </c>
      <c r="I1447" t="s">
        <v>8249</v>
      </c>
      <c r="J1447" s="15">
        <v>1434286855</v>
      </c>
      <c r="K1447" s="15">
        <v>1431694855</v>
      </c>
      <c r="L1447" t="b">
        <v>0</v>
      </c>
      <c r="M1447">
        <v>0</v>
      </c>
      <c r="N1447" t="b">
        <v>0</v>
      </c>
      <c r="O1447" t="s">
        <v>8287</v>
      </c>
      <c r="P1447" s="5">
        <f t="shared" si="110"/>
        <v>0</v>
      </c>
      <c r="Q1447" s="5" t="str">
        <f t="shared" si="111"/>
        <v>Not Funded</v>
      </c>
      <c r="R1447" s="7" t="e">
        <f t="shared" si="112"/>
        <v>#DIV/0!</v>
      </c>
      <c r="S1447" t="s">
        <v>8321</v>
      </c>
      <c r="T1447" t="s">
        <v>8340</v>
      </c>
      <c r="U1447" s="17">
        <f t="shared" si="113"/>
        <v>42169.333969907406</v>
      </c>
      <c r="V1447" s="17">
        <f t="shared" si="114"/>
        <v>42139.333969907406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tr">
        <f>VLOOKUP(G1448,'Country Codes'!C:D,2,FALSE)</f>
        <v>Italy</v>
      </c>
      <c r="I1448" t="s">
        <v>8249</v>
      </c>
      <c r="J1448" s="15">
        <v>1461235478</v>
      </c>
      <c r="K1448" s="15">
        <v>1459507478</v>
      </c>
      <c r="L1448" t="b">
        <v>0</v>
      </c>
      <c r="M1448">
        <v>0</v>
      </c>
      <c r="N1448" t="b">
        <v>0</v>
      </c>
      <c r="O1448" t="s">
        <v>8287</v>
      </c>
      <c r="P1448" s="5">
        <f t="shared" si="110"/>
        <v>0</v>
      </c>
      <c r="Q1448" s="5" t="str">
        <f t="shared" si="111"/>
        <v>Not Funded</v>
      </c>
      <c r="R1448" s="7" t="e">
        <f t="shared" si="112"/>
        <v>#DIV/0!</v>
      </c>
      <c r="S1448" t="s">
        <v>8321</v>
      </c>
      <c r="T1448" t="s">
        <v>8340</v>
      </c>
      <c r="U1448" s="17">
        <f t="shared" si="113"/>
        <v>42481.239328703705</v>
      </c>
      <c r="V1448" s="17">
        <f t="shared" si="114"/>
        <v>42461.239328703705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tr">
        <f>VLOOKUP(G1449,'Country Codes'!C:D,2,FALSE)</f>
        <v>United States</v>
      </c>
      <c r="I1449" t="s">
        <v>8246</v>
      </c>
      <c r="J1449" s="15">
        <v>1467999134</v>
      </c>
      <c r="K1449" s="15">
        <v>1465407134</v>
      </c>
      <c r="L1449" t="b">
        <v>0</v>
      </c>
      <c r="M1449">
        <v>3</v>
      </c>
      <c r="N1449" t="b">
        <v>0</v>
      </c>
      <c r="O1449" t="s">
        <v>8287</v>
      </c>
      <c r="P1449" s="5">
        <f t="shared" si="110"/>
        <v>1.4999999999999999E-4</v>
      </c>
      <c r="Q1449" s="5" t="str">
        <f t="shared" si="111"/>
        <v>Not Funded</v>
      </c>
      <c r="R1449" s="7">
        <f t="shared" si="112"/>
        <v>25</v>
      </c>
      <c r="S1449" t="s">
        <v>8321</v>
      </c>
      <c r="T1449" t="s">
        <v>8340</v>
      </c>
      <c r="U1449" s="17">
        <f t="shared" si="113"/>
        <v>42559.52238425926</v>
      </c>
      <c r="V1449" s="17">
        <f t="shared" si="114"/>
        <v>42529.52238425926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tr">
        <f>VLOOKUP(G1450,'Country Codes'!C:D,2,FALSE)</f>
        <v>Australia</v>
      </c>
      <c r="I1450" t="s">
        <v>8248</v>
      </c>
      <c r="J1450" s="15">
        <v>1432272300</v>
      </c>
      <c r="K1450" s="15">
        <v>1429655318</v>
      </c>
      <c r="L1450" t="b">
        <v>0</v>
      </c>
      <c r="M1450">
        <v>0</v>
      </c>
      <c r="N1450" t="b">
        <v>0</v>
      </c>
      <c r="O1450" t="s">
        <v>8287</v>
      </c>
      <c r="P1450" s="5">
        <f t="shared" si="110"/>
        <v>0</v>
      </c>
      <c r="Q1450" s="5" t="str">
        <f t="shared" si="111"/>
        <v>Not Funded</v>
      </c>
      <c r="R1450" s="7" t="e">
        <f t="shared" si="112"/>
        <v>#DIV/0!</v>
      </c>
      <c r="S1450" t="s">
        <v>8321</v>
      </c>
      <c r="T1450" t="s">
        <v>8340</v>
      </c>
      <c r="U1450" s="17">
        <f t="shared" si="113"/>
        <v>42146.017361111109</v>
      </c>
      <c r="V1450" s="17">
        <f t="shared" si="114"/>
        <v>42115.728217592587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tr">
        <f>VLOOKUP(G1451,'Country Codes'!C:D,2,FALSE)</f>
        <v>United States</v>
      </c>
      <c r="I1451" t="s">
        <v>8246</v>
      </c>
      <c r="J1451" s="15">
        <v>1431286105</v>
      </c>
      <c r="K1451" s="15">
        <v>1427138905</v>
      </c>
      <c r="L1451" t="b">
        <v>0</v>
      </c>
      <c r="M1451">
        <v>0</v>
      </c>
      <c r="N1451" t="b">
        <v>0</v>
      </c>
      <c r="O1451" t="s">
        <v>8287</v>
      </c>
      <c r="P1451" s="5">
        <f t="shared" si="110"/>
        <v>0</v>
      </c>
      <c r="Q1451" s="5" t="str">
        <f t="shared" si="111"/>
        <v>Not Funded</v>
      </c>
      <c r="R1451" s="7" t="e">
        <f t="shared" si="112"/>
        <v>#DIV/0!</v>
      </c>
      <c r="S1451" t="s">
        <v>8321</v>
      </c>
      <c r="T1451" t="s">
        <v>8340</v>
      </c>
      <c r="U1451" s="17">
        <f t="shared" si="113"/>
        <v>42134.603067129625</v>
      </c>
      <c r="V1451" s="17">
        <f t="shared" si="114"/>
        <v>42086.603067129625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tr">
        <f>VLOOKUP(G1452,'Country Codes'!C:D,2,FALSE)</f>
        <v>United States</v>
      </c>
      <c r="I1452" t="s">
        <v>8246</v>
      </c>
      <c r="J1452" s="15">
        <v>1455941197</v>
      </c>
      <c r="K1452" s="15">
        <v>1453349197</v>
      </c>
      <c r="L1452" t="b">
        <v>0</v>
      </c>
      <c r="M1452">
        <v>1</v>
      </c>
      <c r="N1452" t="b">
        <v>0</v>
      </c>
      <c r="O1452" t="s">
        <v>8287</v>
      </c>
      <c r="P1452" s="5">
        <f t="shared" si="110"/>
        <v>1.0000000000000001E-5</v>
      </c>
      <c r="Q1452" s="5" t="str">
        <f t="shared" si="111"/>
        <v>Not Funded</v>
      </c>
      <c r="R1452" s="7">
        <f t="shared" si="112"/>
        <v>1</v>
      </c>
      <c r="S1452" t="s">
        <v>8321</v>
      </c>
      <c r="T1452" t="s">
        <v>8340</v>
      </c>
      <c r="U1452" s="17">
        <f t="shared" si="113"/>
        <v>42419.962928240733</v>
      </c>
      <c r="V1452" s="17">
        <f t="shared" si="114"/>
        <v>42389.962928240733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tr">
        <f>VLOOKUP(G1453,'Country Codes'!C:D,2,FALSE)</f>
        <v>United States</v>
      </c>
      <c r="I1453" t="s">
        <v>8246</v>
      </c>
      <c r="J1453" s="15">
        <v>1416355259</v>
      </c>
      <c r="K1453" s="15">
        <v>1413759659</v>
      </c>
      <c r="L1453" t="b">
        <v>0</v>
      </c>
      <c r="M1453">
        <v>2</v>
      </c>
      <c r="N1453" t="b">
        <v>0</v>
      </c>
      <c r="O1453" t="s">
        <v>8287</v>
      </c>
      <c r="P1453" s="5">
        <f t="shared" si="110"/>
        <v>1.0554089709762533E-4</v>
      </c>
      <c r="Q1453" s="5" t="str">
        <f t="shared" si="111"/>
        <v>Not Funded</v>
      </c>
      <c r="R1453" s="7">
        <f t="shared" si="112"/>
        <v>1</v>
      </c>
      <c r="S1453" t="s">
        <v>8321</v>
      </c>
      <c r="T1453" t="s">
        <v>8340</v>
      </c>
      <c r="U1453" s="17">
        <f t="shared" si="113"/>
        <v>41961.792349537034</v>
      </c>
      <c r="V1453" s="17">
        <f t="shared" si="114"/>
        <v>41931.75068287037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tr">
        <f>VLOOKUP(G1454,'Country Codes'!C:D,2,FALSE)</f>
        <v>United States</v>
      </c>
      <c r="I1454" t="s">
        <v>8246</v>
      </c>
      <c r="J1454" s="15">
        <v>1406566363</v>
      </c>
      <c r="K1454" s="15">
        <v>1403974363</v>
      </c>
      <c r="L1454" t="b">
        <v>0</v>
      </c>
      <c r="M1454">
        <v>0</v>
      </c>
      <c r="N1454" t="b">
        <v>0</v>
      </c>
      <c r="O1454" t="s">
        <v>8287</v>
      </c>
      <c r="P1454" s="5">
        <f t="shared" si="110"/>
        <v>0</v>
      </c>
      <c r="Q1454" s="5" t="str">
        <f t="shared" si="111"/>
        <v>Not Funded</v>
      </c>
      <c r="R1454" s="7" t="e">
        <f t="shared" si="112"/>
        <v>#DIV/0!</v>
      </c>
      <c r="S1454" t="s">
        <v>8321</v>
      </c>
      <c r="T1454" t="s">
        <v>8340</v>
      </c>
      <c r="U1454" s="17">
        <f t="shared" si="113"/>
        <v>41848.494942129626</v>
      </c>
      <c r="V1454" s="17">
        <f t="shared" si="114"/>
        <v>41818.494942129626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tr">
        <f>VLOOKUP(G1455,'Country Codes'!C:D,2,FALSE)</f>
        <v>France</v>
      </c>
      <c r="I1455" t="s">
        <v>8249</v>
      </c>
      <c r="J1455" s="15">
        <v>1492270947</v>
      </c>
      <c r="K1455" s="15">
        <v>1488386547</v>
      </c>
      <c r="L1455" t="b">
        <v>0</v>
      </c>
      <c r="M1455">
        <v>0</v>
      </c>
      <c r="N1455" t="b">
        <v>0</v>
      </c>
      <c r="O1455" t="s">
        <v>8287</v>
      </c>
      <c r="P1455" s="5">
        <f t="shared" si="110"/>
        <v>0</v>
      </c>
      <c r="Q1455" s="5" t="str">
        <f t="shared" si="111"/>
        <v>Not Funded</v>
      </c>
      <c r="R1455" s="7" t="e">
        <f t="shared" si="112"/>
        <v>#DIV/0!</v>
      </c>
      <c r="S1455" t="s">
        <v>8321</v>
      </c>
      <c r="T1455" t="s">
        <v>8340</v>
      </c>
      <c r="U1455" s="17">
        <f t="shared" si="113"/>
        <v>42840.446145833332</v>
      </c>
      <c r="V1455" s="17">
        <f t="shared" si="114"/>
        <v>42795.487812499996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tr">
        <f>VLOOKUP(G1456,'Country Codes'!C:D,2,FALSE)</f>
        <v>Spain</v>
      </c>
      <c r="I1456" t="s">
        <v>8249</v>
      </c>
      <c r="J1456" s="15">
        <v>1461535140</v>
      </c>
      <c r="K1456" s="15">
        <v>1459716480</v>
      </c>
      <c r="L1456" t="b">
        <v>0</v>
      </c>
      <c r="M1456">
        <v>1</v>
      </c>
      <c r="N1456" t="b">
        <v>0</v>
      </c>
      <c r="O1456" t="s">
        <v>8287</v>
      </c>
      <c r="P1456" s="5">
        <f t="shared" si="110"/>
        <v>8.5714285714285719E-3</v>
      </c>
      <c r="Q1456" s="5" t="str">
        <f t="shared" si="111"/>
        <v>Not Funded</v>
      </c>
      <c r="R1456" s="7">
        <f t="shared" si="112"/>
        <v>15</v>
      </c>
      <c r="S1456" t="s">
        <v>8321</v>
      </c>
      <c r="T1456" t="s">
        <v>8340</v>
      </c>
      <c r="U1456" s="17">
        <f t="shared" si="113"/>
        <v>42484.707638888889</v>
      </c>
      <c r="V1456" s="17">
        <f t="shared" si="114"/>
        <v>42463.658333333333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tr">
        <f>VLOOKUP(G1457,'Country Codes'!C:D,2,FALSE)</f>
        <v>United States</v>
      </c>
      <c r="I1457" t="s">
        <v>8246</v>
      </c>
      <c r="J1457" s="15">
        <v>1409924340</v>
      </c>
      <c r="K1457" s="15">
        <v>1405181320</v>
      </c>
      <c r="L1457" t="b">
        <v>0</v>
      </c>
      <c r="M1457">
        <v>7</v>
      </c>
      <c r="N1457" t="b">
        <v>0</v>
      </c>
      <c r="O1457" t="s">
        <v>8287</v>
      </c>
      <c r="P1457" s="5">
        <f t="shared" si="110"/>
        <v>0.105</v>
      </c>
      <c r="Q1457" s="5" t="str">
        <f t="shared" si="111"/>
        <v>Not Funded</v>
      </c>
      <c r="R1457" s="7">
        <f t="shared" si="112"/>
        <v>225</v>
      </c>
      <c r="S1457" t="s">
        <v>8321</v>
      </c>
      <c r="T1457" t="s">
        <v>8340</v>
      </c>
      <c r="U1457" s="17">
        <f t="shared" si="113"/>
        <v>41887.360416666663</v>
      </c>
      <c r="V1457" s="17">
        <f t="shared" si="114"/>
        <v>41832.46435185185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tr">
        <f>VLOOKUP(G1458,'Country Codes'!C:D,2,FALSE)</f>
        <v>Italy</v>
      </c>
      <c r="I1458" t="s">
        <v>8249</v>
      </c>
      <c r="J1458" s="15">
        <v>1483459365</v>
      </c>
      <c r="K1458" s="15">
        <v>1480867365</v>
      </c>
      <c r="L1458" t="b">
        <v>0</v>
      </c>
      <c r="M1458">
        <v>3</v>
      </c>
      <c r="N1458" t="b">
        <v>0</v>
      </c>
      <c r="O1458" t="s">
        <v>8287</v>
      </c>
      <c r="P1458" s="5">
        <f t="shared" si="110"/>
        <v>2.9000000000000001E-2</v>
      </c>
      <c r="Q1458" s="5" t="str">
        <f t="shared" si="111"/>
        <v>Not Funded</v>
      </c>
      <c r="R1458" s="7">
        <f t="shared" si="112"/>
        <v>48.333333333333336</v>
      </c>
      <c r="S1458" t="s">
        <v>8321</v>
      </c>
      <c r="T1458" t="s">
        <v>8340</v>
      </c>
      <c r="U1458" s="17">
        <f t="shared" si="113"/>
        <v>42738.460243055553</v>
      </c>
      <c r="V1458" s="17">
        <f t="shared" si="114"/>
        <v>42708.460243055553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tr">
        <f>VLOOKUP(G1459,'Country Codes'!C:D,2,FALSE)</f>
        <v>United States</v>
      </c>
      <c r="I1459" t="s">
        <v>8246</v>
      </c>
      <c r="J1459" s="15">
        <v>1447281044</v>
      </c>
      <c r="K1459" s="15">
        <v>1444685444</v>
      </c>
      <c r="L1459" t="b">
        <v>0</v>
      </c>
      <c r="M1459">
        <v>0</v>
      </c>
      <c r="N1459" t="b">
        <v>0</v>
      </c>
      <c r="O1459" t="s">
        <v>8287</v>
      </c>
      <c r="P1459" s="5">
        <f t="shared" si="110"/>
        <v>0</v>
      </c>
      <c r="Q1459" s="5" t="str">
        <f t="shared" si="111"/>
        <v>Not Funded</v>
      </c>
      <c r="R1459" s="7" t="e">
        <f t="shared" si="112"/>
        <v>#DIV/0!</v>
      </c>
      <c r="S1459" t="s">
        <v>8321</v>
      </c>
      <c r="T1459" t="s">
        <v>8340</v>
      </c>
      <c r="U1459" s="17">
        <f t="shared" si="113"/>
        <v>42319.729675925926</v>
      </c>
      <c r="V1459" s="17">
        <f t="shared" si="114"/>
        <v>42289.688009259255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tr">
        <f>VLOOKUP(G1460,'Country Codes'!C:D,2,FALSE)</f>
        <v>United States</v>
      </c>
      <c r="I1460" t="s">
        <v>8246</v>
      </c>
      <c r="J1460" s="15">
        <v>1407729600</v>
      </c>
      <c r="K1460" s="15">
        <v>1405097760</v>
      </c>
      <c r="L1460" t="b">
        <v>0</v>
      </c>
      <c r="M1460">
        <v>0</v>
      </c>
      <c r="N1460" t="b">
        <v>0</v>
      </c>
      <c r="O1460" t="s">
        <v>8287</v>
      </c>
      <c r="P1460" s="5">
        <f t="shared" si="110"/>
        <v>0</v>
      </c>
      <c r="Q1460" s="5" t="str">
        <f t="shared" si="111"/>
        <v>Not Funded</v>
      </c>
      <c r="R1460" s="7" t="e">
        <f t="shared" si="112"/>
        <v>#DIV/0!</v>
      </c>
      <c r="S1460" t="s">
        <v>8321</v>
      </c>
      <c r="T1460" t="s">
        <v>8340</v>
      </c>
      <c r="U1460" s="17">
        <f t="shared" si="113"/>
        <v>41861.958333333328</v>
      </c>
      <c r="V1460" s="17">
        <f t="shared" si="114"/>
        <v>41831.49722222222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tr">
        <f>VLOOKUP(G1461,'Country Codes'!C:D,2,FALSE)</f>
        <v>Denmark</v>
      </c>
      <c r="I1461" t="s">
        <v>8253</v>
      </c>
      <c r="J1461" s="15">
        <v>1449077100</v>
      </c>
      <c r="K1461" s="15">
        <v>1446612896</v>
      </c>
      <c r="L1461" t="b">
        <v>0</v>
      </c>
      <c r="M1461">
        <v>0</v>
      </c>
      <c r="N1461" t="b">
        <v>0</v>
      </c>
      <c r="O1461" t="s">
        <v>8287</v>
      </c>
      <c r="P1461" s="5">
        <f t="shared" si="110"/>
        <v>0</v>
      </c>
      <c r="Q1461" s="5" t="str">
        <f t="shared" si="111"/>
        <v>Not Funded</v>
      </c>
      <c r="R1461" s="7" t="e">
        <f t="shared" si="112"/>
        <v>#DIV/0!</v>
      </c>
      <c r="S1461" t="s">
        <v>8321</v>
      </c>
      <c r="T1461" t="s">
        <v>8340</v>
      </c>
      <c r="U1461" s="17">
        <f t="shared" si="113"/>
        <v>42340.517361111109</v>
      </c>
      <c r="V1461" s="17">
        <f t="shared" si="114"/>
        <v>42311.996481481481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tr">
        <f>VLOOKUP(G1462,'Country Codes'!C:D,2,FALSE)</f>
        <v>United States</v>
      </c>
      <c r="I1462" t="s">
        <v>8246</v>
      </c>
      <c r="J1462" s="15">
        <v>1417391100</v>
      </c>
      <c r="K1462" s="15">
        <v>1412371898</v>
      </c>
      <c r="L1462" t="b">
        <v>0</v>
      </c>
      <c r="M1462">
        <v>0</v>
      </c>
      <c r="N1462" t="b">
        <v>0</v>
      </c>
      <c r="O1462" t="s">
        <v>8287</v>
      </c>
      <c r="P1462" s="5">
        <f t="shared" si="110"/>
        <v>0</v>
      </c>
      <c r="Q1462" s="5" t="str">
        <f t="shared" si="111"/>
        <v>Not Funded</v>
      </c>
      <c r="R1462" s="7" t="e">
        <f t="shared" si="112"/>
        <v>#DIV/0!</v>
      </c>
      <c r="S1462" t="s">
        <v>8321</v>
      </c>
      <c r="T1462" t="s">
        <v>8340</v>
      </c>
      <c r="U1462" s="17">
        <f t="shared" si="113"/>
        <v>41973.781249999993</v>
      </c>
      <c r="V1462" s="17">
        <f t="shared" si="114"/>
        <v>41915.688634259255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tr">
        <f>VLOOKUP(G1463,'Country Codes'!C:D,2,FALSE)</f>
        <v>United States</v>
      </c>
      <c r="I1463" t="s">
        <v>8246</v>
      </c>
      <c r="J1463" s="15">
        <v>1413849600</v>
      </c>
      <c r="K1463" s="15">
        <v>1410967754</v>
      </c>
      <c r="L1463" t="b">
        <v>1</v>
      </c>
      <c r="M1463">
        <v>340</v>
      </c>
      <c r="N1463" t="b">
        <v>1</v>
      </c>
      <c r="O1463" t="s">
        <v>8288</v>
      </c>
      <c r="P1463" s="5">
        <f t="shared" si="110"/>
        <v>1.012446</v>
      </c>
      <c r="Q1463" s="5" t="str">
        <f t="shared" si="111"/>
        <v>Funded</v>
      </c>
      <c r="R1463" s="7">
        <f t="shared" si="112"/>
        <v>44.66673529411765</v>
      </c>
      <c r="S1463" t="s">
        <v>8321</v>
      </c>
      <c r="T1463" t="s">
        <v>8341</v>
      </c>
      <c r="U1463" s="17">
        <f t="shared" si="113"/>
        <v>41932.791666666664</v>
      </c>
      <c r="V1463" s="17">
        <f t="shared" si="114"/>
        <v>41899.436967592592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tr">
        <f>VLOOKUP(G1464,'Country Codes'!C:D,2,FALSE)</f>
        <v>United States</v>
      </c>
      <c r="I1464" t="s">
        <v>8246</v>
      </c>
      <c r="J1464" s="15">
        <v>1365609271</v>
      </c>
      <c r="K1464" s="15">
        <v>1363017271</v>
      </c>
      <c r="L1464" t="b">
        <v>1</v>
      </c>
      <c r="M1464">
        <v>150</v>
      </c>
      <c r="N1464" t="b">
        <v>1</v>
      </c>
      <c r="O1464" t="s">
        <v>8288</v>
      </c>
      <c r="P1464" s="5">
        <f t="shared" si="110"/>
        <v>1.085175</v>
      </c>
      <c r="Q1464" s="5" t="str">
        <f t="shared" si="111"/>
        <v>Funded</v>
      </c>
      <c r="R1464" s="7">
        <f t="shared" si="112"/>
        <v>28.937999999999999</v>
      </c>
      <c r="S1464" t="s">
        <v>8321</v>
      </c>
      <c r="T1464" t="s">
        <v>8341</v>
      </c>
      <c r="U1464" s="17">
        <f t="shared" si="113"/>
        <v>41374.454525462963</v>
      </c>
      <c r="V1464" s="17">
        <f t="shared" si="114"/>
        <v>41344.454525462963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tr">
        <f>VLOOKUP(G1465,'Country Codes'!C:D,2,FALSE)</f>
        <v>United States</v>
      </c>
      <c r="I1465" t="s">
        <v>8246</v>
      </c>
      <c r="J1465" s="15">
        <v>1365367938</v>
      </c>
      <c r="K1465" s="15">
        <v>1361483538</v>
      </c>
      <c r="L1465" t="b">
        <v>1</v>
      </c>
      <c r="M1465">
        <v>25</v>
      </c>
      <c r="N1465" t="b">
        <v>1</v>
      </c>
      <c r="O1465" t="s">
        <v>8288</v>
      </c>
      <c r="P1465" s="5">
        <f t="shared" si="110"/>
        <v>1.4766666666666666</v>
      </c>
      <c r="Q1465" s="5" t="str">
        <f t="shared" si="111"/>
        <v>Funded</v>
      </c>
      <c r="R1465" s="7">
        <f t="shared" si="112"/>
        <v>35.44</v>
      </c>
      <c r="S1465" t="s">
        <v>8321</v>
      </c>
      <c r="T1465" t="s">
        <v>8341</v>
      </c>
      <c r="U1465" s="17">
        <f t="shared" si="113"/>
        <v>41371.661319444444</v>
      </c>
      <c r="V1465" s="17">
        <f t="shared" si="114"/>
        <v>41326.702986111108</v>
      </c>
    </row>
    <row r="1466" spans="1:22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tr">
        <f>VLOOKUP(G1466,'Country Codes'!C:D,2,FALSE)</f>
        <v>United States</v>
      </c>
      <c r="I1466" t="s">
        <v>8246</v>
      </c>
      <c r="J1466" s="15">
        <v>1361029958</v>
      </c>
      <c r="K1466" s="15">
        <v>1358437958</v>
      </c>
      <c r="L1466" t="b">
        <v>1</v>
      </c>
      <c r="M1466">
        <v>234</v>
      </c>
      <c r="N1466" t="b">
        <v>1</v>
      </c>
      <c r="O1466" t="s">
        <v>8288</v>
      </c>
      <c r="P1466" s="5">
        <f t="shared" si="110"/>
        <v>1.6319999999999999</v>
      </c>
      <c r="Q1466" s="5" t="str">
        <f t="shared" si="111"/>
        <v>Funded</v>
      </c>
      <c r="R1466" s="7">
        <f t="shared" si="112"/>
        <v>34.871794871794869</v>
      </c>
      <c r="S1466" t="s">
        <v>8321</v>
      </c>
      <c r="T1466" t="s">
        <v>8341</v>
      </c>
      <c r="U1466" s="17">
        <f t="shared" si="113"/>
        <v>41321.453217592592</v>
      </c>
      <c r="V1466" s="17">
        <f t="shared" si="114"/>
        <v>41291.453217592592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tr">
        <f>VLOOKUP(G1467,'Country Codes'!C:D,2,FALSE)</f>
        <v>United States</v>
      </c>
      <c r="I1467" t="s">
        <v>8246</v>
      </c>
      <c r="J1467" s="15">
        <v>1332385200</v>
      </c>
      <c r="K1467" s="15">
        <v>1329759452</v>
      </c>
      <c r="L1467" t="b">
        <v>1</v>
      </c>
      <c r="M1467">
        <v>2602</v>
      </c>
      <c r="N1467" t="b">
        <v>1</v>
      </c>
      <c r="O1467" t="s">
        <v>8288</v>
      </c>
      <c r="P1467" s="5">
        <f t="shared" si="110"/>
        <v>4.5641449999999999</v>
      </c>
      <c r="Q1467" s="5" t="str">
        <f t="shared" si="111"/>
        <v>Funded</v>
      </c>
      <c r="R1467" s="7">
        <f t="shared" si="112"/>
        <v>52.622732513451197</v>
      </c>
      <c r="S1467" t="s">
        <v>8321</v>
      </c>
      <c r="T1467" t="s">
        <v>8341</v>
      </c>
      <c r="U1467" s="17">
        <f t="shared" si="113"/>
        <v>40989.916666666664</v>
      </c>
      <c r="V1467" s="17">
        <f t="shared" si="114"/>
        <v>40959.526064814811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tr">
        <f>VLOOKUP(G1468,'Country Codes'!C:D,2,FALSE)</f>
        <v>United States</v>
      </c>
      <c r="I1468" t="s">
        <v>8246</v>
      </c>
      <c r="J1468" s="15">
        <v>1452574800</v>
      </c>
      <c r="K1468" s="15">
        <v>1449029266</v>
      </c>
      <c r="L1468" t="b">
        <v>1</v>
      </c>
      <c r="M1468">
        <v>248</v>
      </c>
      <c r="N1468" t="b">
        <v>1</v>
      </c>
      <c r="O1468" t="s">
        <v>8288</v>
      </c>
      <c r="P1468" s="5">
        <f t="shared" si="110"/>
        <v>1.0787731249999999</v>
      </c>
      <c r="Q1468" s="5" t="str">
        <f t="shared" si="111"/>
        <v>Funded</v>
      </c>
      <c r="R1468" s="7">
        <f t="shared" si="112"/>
        <v>69.598266129032254</v>
      </c>
      <c r="S1468" t="s">
        <v>8321</v>
      </c>
      <c r="T1468" t="s">
        <v>8341</v>
      </c>
      <c r="U1468" s="17">
        <f t="shared" si="113"/>
        <v>42380.999999999993</v>
      </c>
      <c r="V1468" s="17">
        <f t="shared" si="114"/>
        <v>42339.963726851849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tr">
        <f>VLOOKUP(G1469,'Country Codes'!C:D,2,FALSE)</f>
        <v>United States</v>
      </c>
      <c r="I1469" t="s">
        <v>8246</v>
      </c>
      <c r="J1469" s="15">
        <v>1332699285</v>
      </c>
      <c r="K1469" s="15">
        <v>1327518885</v>
      </c>
      <c r="L1469" t="b">
        <v>1</v>
      </c>
      <c r="M1469">
        <v>600</v>
      </c>
      <c r="N1469" t="b">
        <v>1</v>
      </c>
      <c r="O1469" t="s">
        <v>8288</v>
      </c>
      <c r="P1469" s="5">
        <f t="shared" si="110"/>
        <v>1.1508</v>
      </c>
      <c r="Q1469" s="5" t="str">
        <f t="shared" si="111"/>
        <v>Funded</v>
      </c>
      <c r="R1469" s="7">
        <f t="shared" si="112"/>
        <v>76.72</v>
      </c>
      <c r="S1469" t="s">
        <v>8321</v>
      </c>
      <c r="T1469" t="s">
        <v>8341</v>
      </c>
      <c r="U1469" s="17">
        <f t="shared" si="113"/>
        <v>40993.55190972222</v>
      </c>
      <c r="V1469" s="17">
        <f t="shared" si="114"/>
        <v>40933.593576388885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tr">
        <f>VLOOKUP(G1470,'Country Codes'!C:D,2,FALSE)</f>
        <v>United States</v>
      </c>
      <c r="I1470" t="s">
        <v>8246</v>
      </c>
      <c r="J1470" s="15">
        <v>1307838049</v>
      </c>
      <c r="K1470" s="15">
        <v>1302654049</v>
      </c>
      <c r="L1470" t="b">
        <v>1</v>
      </c>
      <c r="M1470">
        <v>293</v>
      </c>
      <c r="N1470" t="b">
        <v>1</v>
      </c>
      <c r="O1470" t="s">
        <v>8288</v>
      </c>
      <c r="P1470" s="5">
        <f t="shared" si="110"/>
        <v>1.0236842105263158</v>
      </c>
      <c r="Q1470" s="5" t="str">
        <f t="shared" si="111"/>
        <v>Funded</v>
      </c>
      <c r="R1470" s="7">
        <f t="shared" si="112"/>
        <v>33.191126279863482</v>
      </c>
      <c r="S1470" t="s">
        <v>8321</v>
      </c>
      <c r="T1470" t="s">
        <v>8341</v>
      </c>
      <c r="U1470" s="17">
        <f t="shared" si="113"/>
        <v>40705.806122685186</v>
      </c>
      <c r="V1470" s="17">
        <f t="shared" si="114"/>
        <v>40645.806122685186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tr">
        <f>VLOOKUP(G1471,'Country Codes'!C:D,2,FALSE)</f>
        <v>United States</v>
      </c>
      <c r="I1471" t="s">
        <v>8246</v>
      </c>
      <c r="J1471" s="15">
        <v>1360938109</v>
      </c>
      <c r="K1471" s="15">
        <v>1358346109</v>
      </c>
      <c r="L1471" t="b">
        <v>1</v>
      </c>
      <c r="M1471">
        <v>321</v>
      </c>
      <c r="N1471" t="b">
        <v>1</v>
      </c>
      <c r="O1471" t="s">
        <v>8288</v>
      </c>
      <c r="P1471" s="5">
        <f t="shared" si="110"/>
        <v>1.0842485875706214</v>
      </c>
      <c r="Q1471" s="5" t="str">
        <f t="shared" si="111"/>
        <v>Funded</v>
      </c>
      <c r="R1471" s="7">
        <f t="shared" si="112"/>
        <v>149.46417445482865</v>
      </c>
      <c r="S1471" t="s">
        <v>8321</v>
      </c>
      <c r="T1471" t="s">
        <v>8341</v>
      </c>
      <c r="U1471" s="17">
        <f t="shared" si="113"/>
        <v>41320.390150462961</v>
      </c>
      <c r="V1471" s="17">
        <f t="shared" si="114"/>
        <v>41290.390150462961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tr">
        <f>VLOOKUP(G1472,'Country Codes'!C:D,2,FALSE)</f>
        <v>United States</v>
      </c>
      <c r="I1472" t="s">
        <v>8246</v>
      </c>
      <c r="J1472" s="15">
        <v>1356724263</v>
      </c>
      <c r="K1472" s="15">
        <v>1354909863</v>
      </c>
      <c r="L1472" t="b">
        <v>1</v>
      </c>
      <c r="M1472">
        <v>81</v>
      </c>
      <c r="N1472" t="b">
        <v>1</v>
      </c>
      <c r="O1472" t="s">
        <v>8288</v>
      </c>
      <c r="P1472" s="5">
        <f t="shared" si="110"/>
        <v>1.2513333333333334</v>
      </c>
      <c r="Q1472" s="5" t="str">
        <f t="shared" si="111"/>
        <v>Funded</v>
      </c>
      <c r="R1472" s="7">
        <f t="shared" si="112"/>
        <v>23.172839506172838</v>
      </c>
      <c r="S1472" t="s">
        <v>8321</v>
      </c>
      <c r="T1472" t="s">
        <v>8341</v>
      </c>
      <c r="U1472" s="17">
        <f t="shared" si="113"/>
        <v>41271.618784722217</v>
      </c>
      <c r="V1472" s="17">
        <f t="shared" si="114"/>
        <v>41250.618784722217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tr">
        <f>VLOOKUP(G1473,'Country Codes'!C:D,2,FALSE)</f>
        <v>United States</v>
      </c>
      <c r="I1473" t="s">
        <v>8246</v>
      </c>
      <c r="J1473" s="15">
        <v>1428620334</v>
      </c>
      <c r="K1473" s="15">
        <v>1426028334</v>
      </c>
      <c r="L1473" t="b">
        <v>1</v>
      </c>
      <c r="M1473">
        <v>343</v>
      </c>
      <c r="N1473" t="b">
        <v>1</v>
      </c>
      <c r="O1473" t="s">
        <v>8288</v>
      </c>
      <c r="P1473" s="5">
        <f t="shared" si="110"/>
        <v>1.03840625</v>
      </c>
      <c r="Q1473" s="5" t="str">
        <f t="shared" si="111"/>
        <v>Funded</v>
      </c>
      <c r="R1473" s="7">
        <f t="shared" si="112"/>
        <v>96.877551020408163</v>
      </c>
      <c r="S1473" t="s">
        <v>8321</v>
      </c>
      <c r="T1473" t="s">
        <v>8341</v>
      </c>
      <c r="U1473" s="17">
        <f t="shared" si="113"/>
        <v>42103.749236111107</v>
      </c>
      <c r="V1473" s="17">
        <f t="shared" si="114"/>
        <v>42073.749236111107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tr">
        <f>VLOOKUP(G1474,'Country Codes'!C:D,2,FALSE)</f>
        <v>United States</v>
      </c>
      <c r="I1474" t="s">
        <v>8246</v>
      </c>
      <c r="J1474" s="15">
        <v>1381928503</v>
      </c>
      <c r="K1474" s="15">
        <v>1379336503</v>
      </c>
      <c r="L1474" t="b">
        <v>1</v>
      </c>
      <c r="M1474">
        <v>336</v>
      </c>
      <c r="N1474" t="b">
        <v>1</v>
      </c>
      <c r="O1474" t="s">
        <v>8288</v>
      </c>
      <c r="P1474" s="5">
        <f t="shared" si="110"/>
        <v>1.3870400000000001</v>
      </c>
      <c r="Q1474" s="5" t="str">
        <f t="shared" si="111"/>
        <v>Funded</v>
      </c>
      <c r="R1474" s="7">
        <f t="shared" si="112"/>
        <v>103.20238095238095</v>
      </c>
      <c r="S1474" t="s">
        <v>8321</v>
      </c>
      <c r="T1474" t="s">
        <v>8341</v>
      </c>
      <c r="U1474" s="17">
        <f t="shared" si="113"/>
        <v>41563.33452546296</v>
      </c>
      <c r="V1474" s="17">
        <f t="shared" si="114"/>
        <v>41533.33452546296</v>
      </c>
    </row>
    <row r="1475" spans="1:22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tr">
        <f>VLOOKUP(G1475,'Country Codes'!C:D,2,FALSE)</f>
        <v>United States</v>
      </c>
      <c r="I1475" t="s">
        <v>8246</v>
      </c>
      <c r="J1475" s="15">
        <v>1330644639</v>
      </c>
      <c r="K1475" s="15">
        <v>1328052639</v>
      </c>
      <c r="L1475" t="b">
        <v>1</v>
      </c>
      <c r="M1475">
        <v>47</v>
      </c>
      <c r="N1475" t="b">
        <v>1</v>
      </c>
      <c r="O1475" t="s">
        <v>8288</v>
      </c>
      <c r="P1475" s="5">
        <f t="shared" ref="P1475:P1538" si="115">(E1475/D1475)</f>
        <v>1.20516</v>
      </c>
      <c r="Q1475" s="5" t="str">
        <f t="shared" ref="Q1475:Q1538" si="116">IF(P1475&gt;=1,"Funded","Not Funded")</f>
        <v>Funded</v>
      </c>
      <c r="R1475" s="7">
        <f t="shared" ref="R1475:R1538" si="117">(E1475/M1475)</f>
        <v>38.462553191489363</v>
      </c>
      <c r="S1475" t="s">
        <v>8321</v>
      </c>
      <c r="T1475" t="s">
        <v>8341</v>
      </c>
      <c r="U1475" s="17">
        <f t="shared" ref="U1475:U1538" si="118">(((J1475/60)/60)/24)+DATE(1970,1,1)+(-5/24)</f>
        <v>40969.771284722221</v>
      </c>
      <c r="V1475" s="17">
        <f t="shared" ref="V1475:V1538" si="119">(((K1475/60)/60)/24)+DATE(1970,1,1)+(-5/24)</f>
        <v>40939.771284722221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tr">
        <f>VLOOKUP(G1476,'Country Codes'!C:D,2,FALSE)</f>
        <v>United States</v>
      </c>
      <c r="I1476" t="s">
        <v>8246</v>
      </c>
      <c r="J1476" s="15">
        <v>1379093292</v>
      </c>
      <c r="K1476" s="15">
        <v>1376501292</v>
      </c>
      <c r="L1476" t="b">
        <v>1</v>
      </c>
      <c r="M1476">
        <v>76</v>
      </c>
      <c r="N1476" t="b">
        <v>1</v>
      </c>
      <c r="O1476" t="s">
        <v>8288</v>
      </c>
      <c r="P1476" s="5">
        <f t="shared" si="115"/>
        <v>1.1226666666666667</v>
      </c>
      <c r="Q1476" s="5" t="str">
        <f t="shared" si="116"/>
        <v>Funded</v>
      </c>
      <c r="R1476" s="7">
        <f t="shared" si="117"/>
        <v>44.315789473684212</v>
      </c>
      <c r="S1476" t="s">
        <v>8321</v>
      </c>
      <c r="T1476" t="s">
        <v>8341</v>
      </c>
      <c r="U1476" s="17">
        <f t="shared" si="118"/>
        <v>41530.519583333327</v>
      </c>
      <c r="V1476" s="17">
        <f t="shared" si="119"/>
        <v>41500.519583333327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tr">
        <f>VLOOKUP(G1477,'Country Codes'!C:D,2,FALSE)</f>
        <v>United States</v>
      </c>
      <c r="I1477" t="s">
        <v>8246</v>
      </c>
      <c r="J1477" s="15">
        <v>1419051540</v>
      </c>
      <c r="K1477" s="15">
        <v>1416244863</v>
      </c>
      <c r="L1477" t="b">
        <v>1</v>
      </c>
      <c r="M1477">
        <v>441</v>
      </c>
      <c r="N1477" t="b">
        <v>1</v>
      </c>
      <c r="O1477" t="s">
        <v>8288</v>
      </c>
      <c r="P1477" s="5">
        <f t="shared" si="115"/>
        <v>1.8866966666666667</v>
      </c>
      <c r="Q1477" s="5" t="str">
        <f t="shared" si="116"/>
        <v>Funded</v>
      </c>
      <c r="R1477" s="7">
        <f t="shared" si="117"/>
        <v>64.173356009070289</v>
      </c>
      <c r="S1477" t="s">
        <v>8321</v>
      </c>
      <c r="T1477" t="s">
        <v>8341</v>
      </c>
      <c r="U1477" s="17">
        <f t="shared" si="118"/>
        <v>41992.999305555553</v>
      </c>
      <c r="V1477" s="17">
        <f t="shared" si="119"/>
        <v>41960.514618055553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tr">
        <f>VLOOKUP(G1478,'Country Codes'!C:D,2,FALSE)</f>
        <v>United States</v>
      </c>
      <c r="I1478" t="s">
        <v>8246</v>
      </c>
      <c r="J1478" s="15">
        <v>1315616422</v>
      </c>
      <c r="K1478" s="15">
        <v>1313024422</v>
      </c>
      <c r="L1478" t="b">
        <v>1</v>
      </c>
      <c r="M1478">
        <v>916</v>
      </c>
      <c r="N1478" t="b">
        <v>1</v>
      </c>
      <c r="O1478" t="s">
        <v>8288</v>
      </c>
      <c r="P1478" s="5">
        <f t="shared" si="115"/>
        <v>6.6155466666666669</v>
      </c>
      <c r="Q1478" s="5" t="str">
        <f t="shared" si="116"/>
        <v>Funded</v>
      </c>
      <c r="R1478" s="7">
        <f t="shared" si="117"/>
        <v>43.333275109170302</v>
      </c>
      <c r="S1478" t="s">
        <v>8321</v>
      </c>
      <c r="T1478" t="s">
        <v>8341</v>
      </c>
      <c r="U1478" s="17">
        <f t="shared" si="118"/>
        <v>40795.833587962959</v>
      </c>
      <c r="V1478" s="17">
        <f t="shared" si="119"/>
        <v>40765.833587962959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tr">
        <f>VLOOKUP(G1479,'Country Codes'!C:D,2,FALSE)</f>
        <v>United States</v>
      </c>
      <c r="I1479" t="s">
        <v>8246</v>
      </c>
      <c r="J1479" s="15">
        <v>1324609200</v>
      </c>
      <c r="K1479" s="15">
        <v>1319467604</v>
      </c>
      <c r="L1479" t="b">
        <v>1</v>
      </c>
      <c r="M1479">
        <v>369</v>
      </c>
      <c r="N1479" t="b">
        <v>1</v>
      </c>
      <c r="O1479" t="s">
        <v>8288</v>
      </c>
      <c r="P1479" s="5">
        <f t="shared" si="115"/>
        <v>1.1131</v>
      </c>
      <c r="Q1479" s="5" t="str">
        <f t="shared" si="116"/>
        <v>Funded</v>
      </c>
      <c r="R1479" s="7">
        <f t="shared" si="117"/>
        <v>90.495934959349597</v>
      </c>
      <c r="S1479" t="s">
        <v>8321</v>
      </c>
      <c r="T1479" t="s">
        <v>8341</v>
      </c>
      <c r="U1479" s="17">
        <f t="shared" si="118"/>
        <v>40899.916666666664</v>
      </c>
      <c r="V1479" s="17">
        <f t="shared" si="119"/>
        <v>40840.407453703701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tr">
        <f>VLOOKUP(G1480,'Country Codes'!C:D,2,FALSE)</f>
        <v>United States</v>
      </c>
      <c r="I1480" t="s">
        <v>8246</v>
      </c>
      <c r="J1480" s="15">
        <v>1368564913</v>
      </c>
      <c r="K1480" s="15">
        <v>1367355313</v>
      </c>
      <c r="L1480" t="b">
        <v>1</v>
      </c>
      <c r="M1480">
        <v>20242</v>
      </c>
      <c r="N1480" t="b">
        <v>1</v>
      </c>
      <c r="O1480" t="s">
        <v>8288</v>
      </c>
      <c r="P1480" s="5">
        <f t="shared" si="115"/>
        <v>11.8161422</v>
      </c>
      <c r="Q1480" s="5" t="str">
        <f t="shared" si="116"/>
        <v>Funded</v>
      </c>
      <c r="R1480" s="7">
        <f t="shared" si="117"/>
        <v>29.187190495010373</v>
      </c>
      <c r="S1480" t="s">
        <v>8321</v>
      </c>
      <c r="T1480" t="s">
        <v>8341</v>
      </c>
      <c r="U1480" s="17">
        <f t="shared" si="118"/>
        <v>41408.663344907407</v>
      </c>
      <c r="V1480" s="17">
        <f t="shared" si="119"/>
        <v>41394.663344907407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tr">
        <f>VLOOKUP(G1481,'Country Codes'!C:D,2,FALSE)</f>
        <v>United States</v>
      </c>
      <c r="I1481" t="s">
        <v>8246</v>
      </c>
      <c r="J1481" s="15">
        <v>1399694340</v>
      </c>
      <c r="K1481" s="15">
        <v>1398448389</v>
      </c>
      <c r="L1481" t="b">
        <v>1</v>
      </c>
      <c r="M1481">
        <v>71</v>
      </c>
      <c r="N1481" t="b">
        <v>1</v>
      </c>
      <c r="O1481" t="s">
        <v>8288</v>
      </c>
      <c r="P1481" s="5">
        <f t="shared" si="115"/>
        <v>1.37375</v>
      </c>
      <c r="Q1481" s="5" t="str">
        <f t="shared" si="116"/>
        <v>Funded</v>
      </c>
      <c r="R1481" s="7">
        <f t="shared" si="117"/>
        <v>30.95774647887324</v>
      </c>
      <c r="S1481" t="s">
        <v>8321</v>
      </c>
      <c r="T1481" t="s">
        <v>8341</v>
      </c>
      <c r="U1481" s="17">
        <f t="shared" si="118"/>
        <v>41768.957638888889</v>
      </c>
      <c r="V1481" s="17">
        <f t="shared" si="119"/>
        <v>41754.536909722221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tr">
        <f>VLOOKUP(G1482,'Country Codes'!C:D,2,FALSE)</f>
        <v>United States</v>
      </c>
      <c r="I1482" t="s">
        <v>8246</v>
      </c>
      <c r="J1482" s="15">
        <v>1374858000</v>
      </c>
      <c r="K1482" s="15">
        <v>1373408699</v>
      </c>
      <c r="L1482" t="b">
        <v>1</v>
      </c>
      <c r="M1482">
        <v>635</v>
      </c>
      <c r="N1482" t="b">
        <v>1</v>
      </c>
      <c r="O1482" t="s">
        <v>8288</v>
      </c>
      <c r="P1482" s="5">
        <f t="shared" si="115"/>
        <v>1.170404</v>
      </c>
      <c r="Q1482" s="5" t="str">
        <f t="shared" si="116"/>
        <v>Funded</v>
      </c>
      <c r="R1482" s="7">
        <f t="shared" si="117"/>
        <v>92.157795275590544</v>
      </c>
      <c r="S1482" t="s">
        <v>8321</v>
      </c>
      <c r="T1482" t="s">
        <v>8341</v>
      </c>
      <c r="U1482" s="17">
        <f t="shared" si="118"/>
        <v>41481.5</v>
      </c>
      <c r="V1482" s="17">
        <f t="shared" si="119"/>
        <v>41464.725682870368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tr">
        <f>VLOOKUP(G1483,'Country Codes'!C:D,2,FALSE)</f>
        <v>Canada</v>
      </c>
      <c r="I1483" t="s">
        <v>8251</v>
      </c>
      <c r="J1483" s="15">
        <v>1383430145</v>
      </c>
      <c r="K1483" s="15">
        <v>1380838145</v>
      </c>
      <c r="L1483" t="b">
        <v>0</v>
      </c>
      <c r="M1483">
        <v>6</v>
      </c>
      <c r="N1483" t="b">
        <v>0</v>
      </c>
      <c r="O1483" t="s">
        <v>8275</v>
      </c>
      <c r="P1483" s="5">
        <f t="shared" si="115"/>
        <v>2.1000000000000001E-2</v>
      </c>
      <c r="Q1483" s="5" t="str">
        <f t="shared" si="116"/>
        <v>Not Funded</v>
      </c>
      <c r="R1483" s="7">
        <f t="shared" si="117"/>
        <v>17.5</v>
      </c>
      <c r="S1483" t="s">
        <v>8321</v>
      </c>
      <c r="T1483" t="s">
        <v>8323</v>
      </c>
      <c r="U1483" s="17">
        <f t="shared" si="118"/>
        <v>41580.714641203704</v>
      </c>
      <c r="V1483" s="17">
        <f t="shared" si="119"/>
        <v>41550.714641203704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tr">
        <f>VLOOKUP(G1484,'Country Codes'!C:D,2,FALSE)</f>
        <v>United States</v>
      </c>
      <c r="I1484" t="s">
        <v>8246</v>
      </c>
      <c r="J1484" s="15">
        <v>1347004260</v>
      </c>
      <c r="K1484" s="15">
        <v>1345062936</v>
      </c>
      <c r="L1484" t="b">
        <v>0</v>
      </c>
      <c r="M1484">
        <v>1</v>
      </c>
      <c r="N1484" t="b">
        <v>0</v>
      </c>
      <c r="O1484" t="s">
        <v>8275</v>
      </c>
      <c r="P1484" s="5">
        <f t="shared" si="115"/>
        <v>1E-3</v>
      </c>
      <c r="Q1484" s="5" t="str">
        <f t="shared" si="116"/>
        <v>Not Funded</v>
      </c>
      <c r="R1484" s="7">
        <f t="shared" si="117"/>
        <v>5</v>
      </c>
      <c r="S1484" t="s">
        <v>8321</v>
      </c>
      <c r="T1484" t="s">
        <v>8323</v>
      </c>
      <c r="U1484" s="17">
        <f t="shared" si="118"/>
        <v>41159.118749999994</v>
      </c>
      <c r="V1484" s="17">
        <f t="shared" si="119"/>
        <v>41136.649722222224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tr">
        <f>VLOOKUP(G1485,'Country Codes'!C:D,2,FALSE)</f>
        <v>United States</v>
      </c>
      <c r="I1485" t="s">
        <v>8246</v>
      </c>
      <c r="J1485" s="15">
        <v>1469162275</v>
      </c>
      <c r="K1485" s="15">
        <v>1467002275</v>
      </c>
      <c r="L1485" t="b">
        <v>0</v>
      </c>
      <c r="M1485">
        <v>2</v>
      </c>
      <c r="N1485" t="b">
        <v>0</v>
      </c>
      <c r="O1485" t="s">
        <v>8275</v>
      </c>
      <c r="P1485" s="5">
        <f t="shared" si="115"/>
        <v>7.1428571428571426E-3</v>
      </c>
      <c r="Q1485" s="5" t="str">
        <f t="shared" si="116"/>
        <v>Not Funded</v>
      </c>
      <c r="R1485" s="7">
        <f t="shared" si="117"/>
        <v>25</v>
      </c>
      <c r="S1485" t="s">
        <v>8321</v>
      </c>
      <c r="T1485" t="s">
        <v>8323</v>
      </c>
      <c r="U1485" s="17">
        <f t="shared" si="118"/>
        <v>42572.984664351847</v>
      </c>
      <c r="V1485" s="17">
        <f t="shared" si="119"/>
        <v>42547.984664351847</v>
      </c>
    </row>
    <row r="1486" spans="1:22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tr">
        <f>VLOOKUP(G1486,'Country Codes'!C:D,2,FALSE)</f>
        <v>United States</v>
      </c>
      <c r="I1486" t="s">
        <v>8246</v>
      </c>
      <c r="J1486" s="15">
        <v>1342882260</v>
      </c>
      <c r="K1486" s="15">
        <v>1337834963</v>
      </c>
      <c r="L1486" t="b">
        <v>0</v>
      </c>
      <c r="M1486">
        <v>0</v>
      </c>
      <c r="N1486" t="b">
        <v>0</v>
      </c>
      <c r="O1486" t="s">
        <v>8275</v>
      </c>
      <c r="P1486" s="5">
        <f t="shared" si="115"/>
        <v>0</v>
      </c>
      <c r="Q1486" s="5" t="str">
        <f t="shared" si="116"/>
        <v>Not Funded</v>
      </c>
      <c r="R1486" s="7" t="e">
        <f t="shared" si="117"/>
        <v>#DIV/0!</v>
      </c>
      <c r="S1486" t="s">
        <v>8321</v>
      </c>
      <c r="T1486" t="s">
        <v>8323</v>
      </c>
      <c r="U1486" s="17">
        <f t="shared" si="118"/>
        <v>41111.410416666666</v>
      </c>
      <c r="V1486" s="17">
        <f t="shared" si="119"/>
        <v>41052.992627314808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tr">
        <f>VLOOKUP(G1487,'Country Codes'!C:D,2,FALSE)</f>
        <v>United States</v>
      </c>
      <c r="I1487" t="s">
        <v>8246</v>
      </c>
      <c r="J1487" s="15">
        <v>1434827173</v>
      </c>
      <c r="K1487" s="15">
        <v>1430939173</v>
      </c>
      <c r="L1487" t="b">
        <v>0</v>
      </c>
      <c r="M1487">
        <v>3</v>
      </c>
      <c r="N1487" t="b">
        <v>0</v>
      </c>
      <c r="O1487" t="s">
        <v>8275</v>
      </c>
      <c r="P1487" s="5">
        <f t="shared" si="115"/>
        <v>2.2388059701492536E-2</v>
      </c>
      <c r="Q1487" s="5" t="str">
        <f t="shared" si="116"/>
        <v>Not Funded</v>
      </c>
      <c r="R1487" s="7">
        <f t="shared" si="117"/>
        <v>50</v>
      </c>
      <c r="S1487" t="s">
        <v>8321</v>
      </c>
      <c r="T1487" t="s">
        <v>8323</v>
      </c>
      <c r="U1487" s="17">
        <f t="shared" si="118"/>
        <v>42175.587650462963</v>
      </c>
      <c r="V1487" s="17">
        <f t="shared" si="119"/>
        <v>42130.587650462963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tr">
        <f>VLOOKUP(G1488,'Country Codes'!C:D,2,FALSE)</f>
        <v>United States</v>
      </c>
      <c r="I1488" t="s">
        <v>8246</v>
      </c>
      <c r="J1488" s="15">
        <v>1425009761</v>
      </c>
      <c r="K1488" s="15">
        <v>1422417761</v>
      </c>
      <c r="L1488" t="b">
        <v>0</v>
      </c>
      <c r="M1488">
        <v>3</v>
      </c>
      <c r="N1488" t="b">
        <v>0</v>
      </c>
      <c r="O1488" t="s">
        <v>8275</v>
      </c>
      <c r="P1488" s="5">
        <f t="shared" si="115"/>
        <v>2.3999999999999998E-3</v>
      </c>
      <c r="Q1488" s="5" t="str">
        <f t="shared" si="116"/>
        <v>Not Funded</v>
      </c>
      <c r="R1488" s="7">
        <f t="shared" si="117"/>
        <v>16</v>
      </c>
      <c r="S1488" t="s">
        <v>8321</v>
      </c>
      <c r="T1488" t="s">
        <v>8323</v>
      </c>
      <c r="U1488" s="17">
        <f t="shared" si="118"/>
        <v>42061.960196759253</v>
      </c>
      <c r="V1488" s="17">
        <f t="shared" si="119"/>
        <v>42031.960196759253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tr">
        <f>VLOOKUP(G1489,'Country Codes'!C:D,2,FALSE)</f>
        <v>United States</v>
      </c>
      <c r="I1489" t="s">
        <v>8246</v>
      </c>
      <c r="J1489" s="15">
        <v>1470175271</v>
      </c>
      <c r="K1489" s="15">
        <v>1467583271</v>
      </c>
      <c r="L1489" t="b">
        <v>0</v>
      </c>
      <c r="M1489">
        <v>0</v>
      </c>
      <c r="N1489" t="b">
        <v>0</v>
      </c>
      <c r="O1489" t="s">
        <v>8275</v>
      </c>
      <c r="P1489" s="5">
        <f t="shared" si="115"/>
        <v>0</v>
      </c>
      <c r="Q1489" s="5" t="str">
        <f t="shared" si="116"/>
        <v>Not Funded</v>
      </c>
      <c r="R1489" s="7" t="e">
        <f t="shared" si="117"/>
        <v>#DIV/0!</v>
      </c>
      <c r="S1489" t="s">
        <v>8321</v>
      </c>
      <c r="T1489" t="s">
        <v>8323</v>
      </c>
      <c r="U1489" s="17">
        <f t="shared" si="118"/>
        <v>42584.709155092591</v>
      </c>
      <c r="V1489" s="17">
        <f t="shared" si="119"/>
        <v>42554.709155092591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tr">
        <f>VLOOKUP(G1490,'Country Codes'!C:D,2,FALSE)</f>
        <v>Australia</v>
      </c>
      <c r="I1490" t="s">
        <v>8248</v>
      </c>
      <c r="J1490" s="15">
        <v>1388928660</v>
      </c>
      <c r="K1490" s="15">
        <v>1386336660</v>
      </c>
      <c r="L1490" t="b">
        <v>0</v>
      </c>
      <c r="M1490">
        <v>6</v>
      </c>
      <c r="N1490" t="b">
        <v>0</v>
      </c>
      <c r="O1490" t="s">
        <v>8275</v>
      </c>
      <c r="P1490" s="5">
        <f t="shared" si="115"/>
        <v>2.4E-2</v>
      </c>
      <c r="Q1490" s="5" t="str">
        <f t="shared" si="116"/>
        <v>Not Funded</v>
      </c>
      <c r="R1490" s="7">
        <f t="shared" si="117"/>
        <v>60</v>
      </c>
      <c r="S1490" t="s">
        <v>8321</v>
      </c>
      <c r="T1490" t="s">
        <v>8323</v>
      </c>
      <c r="U1490" s="17">
        <f t="shared" si="118"/>
        <v>41644.354861111111</v>
      </c>
      <c r="V1490" s="17">
        <f t="shared" si="119"/>
        <v>41614.354861111111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tr">
        <f>VLOOKUP(G1491,'Country Codes'!C:D,2,FALSE)</f>
        <v>United States</v>
      </c>
      <c r="I1491" t="s">
        <v>8246</v>
      </c>
      <c r="J1491" s="15">
        <v>1352994052</v>
      </c>
      <c r="K1491" s="15">
        <v>1350398452</v>
      </c>
      <c r="L1491" t="b">
        <v>0</v>
      </c>
      <c r="M1491">
        <v>0</v>
      </c>
      <c r="N1491" t="b">
        <v>0</v>
      </c>
      <c r="O1491" t="s">
        <v>8275</v>
      </c>
      <c r="P1491" s="5">
        <f t="shared" si="115"/>
        <v>0</v>
      </c>
      <c r="Q1491" s="5" t="str">
        <f t="shared" si="116"/>
        <v>Not Funded</v>
      </c>
      <c r="R1491" s="7" t="e">
        <f t="shared" si="117"/>
        <v>#DIV/0!</v>
      </c>
      <c r="S1491" t="s">
        <v>8321</v>
      </c>
      <c r="T1491" t="s">
        <v>8323</v>
      </c>
      <c r="U1491" s="17">
        <f t="shared" si="118"/>
        <v>41228.445046296292</v>
      </c>
      <c r="V1491" s="17">
        <f t="shared" si="119"/>
        <v>41198.403379629628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tr">
        <f>VLOOKUP(G1492,'Country Codes'!C:D,2,FALSE)</f>
        <v>United States</v>
      </c>
      <c r="I1492" t="s">
        <v>8246</v>
      </c>
      <c r="J1492" s="15">
        <v>1380720474</v>
      </c>
      <c r="K1492" s="15">
        <v>1378214874</v>
      </c>
      <c r="L1492" t="b">
        <v>0</v>
      </c>
      <c r="M1492">
        <v>19</v>
      </c>
      <c r="N1492" t="b">
        <v>0</v>
      </c>
      <c r="O1492" t="s">
        <v>8275</v>
      </c>
      <c r="P1492" s="5">
        <f t="shared" si="115"/>
        <v>0.30862068965517242</v>
      </c>
      <c r="Q1492" s="5" t="str">
        <f t="shared" si="116"/>
        <v>Not Funded</v>
      </c>
      <c r="R1492" s="7">
        <f t="shared" si="117"/>
        <v>47.10526315789474</v>
      </c>
      <c r="S1492" t="s">
        <v>8321</v>
      </c>
      <c r="T1492" t="s">
        <v>8323</v>
      </c>
      <c r="U1492" s="17">
        <f t="shared" si="118"/>
        <v>41549.352708333332</v>
      </c>
      <c r="V1492" s="17">
        <f t="shared" si="119"/>
        <v>41520.352708333332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tr">
        <f>VLOOKUP(G1493,'Country Codes'!C:D,2,FALSE)</f>
        <v>United States</v>
      </c>
      <c r="I1493" t="s">
        <v>8246</v>
      </c>
      <c r="J1493" s="15">
        <v>1424014680</v>
      </c>
      <c r="K1493" s="15">
        <v>1418922443</v>
      </c>
      <c r="L1493" t="b">
        <v>0</v>
      </c>
      <c r="M1493">
        <v>1</v>
      </c>
      <c r="N1493" t="b">
        <v>0</v>
      </c>
      <c r="O1493" t="s">
        <v>8275</v>
      </c>
      <c r="P1493" s="5">
        <f t="shared" si="115"/>
        <v>8.3333333333333329E-2</v>
      </c>
      <c r="Q1493" s="5" t="str">
        <f t="shared" si="116"/>
        <v>Not Funded</v>
      </c>
      <c r="R1493" s="7">
        <f t="shared" si="117"/>
        <v>100</v>
      </c>
      <c r="S1493" t="s">
        <v>8321</v>
      </c>
      <c r="T1493" t="s">
        <v>8323</v>
      </c>
      <c r="U1493" s="17">
        <f t="shared" si="118"/>
        <v>42050.443055555552</v>
      </c>
      <c r="V1493" s="17">
        <f t="shared" si="119"/>
        <v>41991.505127314813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tr">
        <f>VLOOKUP(G1494,'Country Codes'!C:D,2,FALSE)</f>
        <v>United States</v>
      </c>
      <c r="I1494" t="s">
        <v>8246</v>
      </c>
      <c r="J1494" s="15">
        <v>1308431646</v>
      </c>
      <c r="K1494" s="15">
        <v>1305839646</v>
      </c>
      <c r="L1494" t="b">
        <v>0</v>
      </c>
      <c r="M1494">
        <v>2</v>
      </c>
      <c r="N1494" t="b">
        <v>0</v>
      </c>
      <c r="O1494" t="s">
        <v>8275</v>
      </c>
      <c r="P1494" s="5">
        <f t="shared" si="115"/>
        <v>7.4999999999999997E-3</v>
      </c>
      <c r="Q1494" s="5" t="str">
        <f t="shared" si="116"/>
        <v>Not Funded</v>
      </c>
      <c r="R1494" s="7">
        <f t="shared" si="117"/>
        <v>15</v>
      </c>
      <c r="S1494" t="s">
        <v>8321</v>
      </c>
      <c r="T1494" t="s">
        <v>8323</v>
      </c>
      <c r="U1494" s="17">
        <f t="shared" si="118"/>
        <v>40712.676458333335</v>
      </c>
      <c r="V1494" s="17">
        <f t="shared" si="119"/>
        <v>40682.676458333335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tr">
        <f>VLOOKUP(G1495,'Country Codes'!C:D,2,FALSE)</f>
        <v>United States</v>
      </c>
      <c r="I1495" t="s">
        <v>8246</v>
      </c>
      <c r="J1495" s="15">
        <v>1371415675</v>
      </c>
      <c r="K1495" s="15">
        <v>1368823675</v>
      </c>
      <c r="L1495" t="b">
        <v>0</v>
      </c>
      <c r="M1495">
        <v>0</v>
      </c>
      <c r="N1495" t="b">
        <v>0</v>
      </c>
      <c r="O1495" t="s">
        <v>8275</v>
      </c>
      <c r="P1495" s="5">
        <f t="shared" si="115"/>
        <v>0</v>
      </c>
      <c r="Q1495" s="5" t="str">
        <f t="shared" si="116"/>
        <v>Not Funded</v>
      </c>
      <c r="R1495" s="7" t="e">
        <f t="shared" si="117"/>
        <v>#DIV/0!</v>
      </c>
      <c r="S1495" t="s">
        <v>8321</v>
      </c>
      <c r="T1495" t="s">
        <v>8323</v>
      </c>
      <c r="U1495" s="17">
        <f t="shared" si="118"/>
        <v>41441.658275462964</v>
      </c>
      <c r="V1495" s="17">
        <f t="shared" si="119"/>
        <v>41411.658275462964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tr">
        <f>VLOOKUP(G1496,'Country Codes'!C:D,2,FALSE)</f>
        <v>United States</v>
      </c>
      <c r="I1496" t="s">
        <v>8246</v>
      </c>
      <c r="J1496" s="15">
        <v>1428075480</v>
      </c>
      <c r="K1496" s="15">
        <v>1425489613</v>
      </c>
      <c r="L1496" t="b">
        <v>0</v>
      </c>
      <c r="M1496">
        <v>11</v>
      </c>
      <c r="N1496" t="b">
        <v>0</v>
      </c>
      <c r="O1496" t="s">
        <v>8275</v>
      </c>
      <c r="P1496" s="5">
        <f t="shared" si="115"/>
        <v>8.8999999999999996E-2</v>
      </c>
      <c r="Q1496" s="5" t="str">
        <f t="shared" si="116"/>
        <v>Not Funded</v>
      </c>
      <c r="R1496" s="7">
        <f t="shared" si="117"/>
        <v>40.454545454545453</v>
      </c>
      <c r="S1496" t="s">
        <v>8321</v>
      </c>
      <c r="T1496" t="s">
        <v>8323</v>
      </c>
      <c r="U1496" s="17">
        <f t="shared" si="118"/>
        <v>42097.443055555552</v>
      </c>
      <c r="V1496" s="17">
        <f t="shared" si="119"/>
        <v>42067.514039351845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tr">
        <f>VLOOKUP(G1497,'Country Codes'!C:D,2,FALSE)</f>
        <v>United States</v>
      </c>
      <c r="I1497" t="s">
        <v>8246</v>
      </c>
      <c r="J1497" s="15">
        <v>1314471431</v>
      </c>
      <c r="K1497" s="15">
        <v>1311879431</v>
      </c>
      <c r="L1497" t="b">
        <v>0</v>
      </c>
      <c r="M1497">
        <v>0</v>
      </c>
      <c r="N1497" t="b">
        <v>0</v>
      </c>
      <c r="O1497" t="s">
        <v>8275</v>
      </c>
      <c r="P1497" s="5">
        <f t="shared" si="115"/>
        <v>0</v>
      </c>
      <c r="Q1497" s="5" t="str">
        <f t="shared" si="116"/>
        <v>Not Funded</v>
      </c>
      <c r="R1497" s="7" t="e">
        <f t="shared" si="117"/>
        <v>#DIV/0!</v>
      </c>
      <c r="S1497" t="s">
        <v>8321</v>
      </c>
      <c r="T1497" t="s">
        <v>8323</v>
      </c>
      <c r="U1497" s="17">
        <f t="shared" si="118"/>
        <v>40782.581377314811</v>
      </c>
      <c r="V1497" s="17">
        <f t="shared" si="119"/>
        <v>40752.581377314811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tr">
        <f>VLOOKUP(G1498,'Country Codes'!C:D,2,FALSE)</f>
        <v>United States</v>
      </c>
      <c r="I1498" t="s">
        <v>8246</v>
      </c>
      <c r="J1498" s="15">
        <v>1410866659</v>
      </c>
      <c r="K1498" s="15">
        <v>1405682659</v>
      </c>
      <c r="L1498" t="b">
        <v>0</v>
      </c>
      <c r="M1498">
        <v>0</v>
      </c>
      <c r="N1498" t="b">
        <v>0</v>
      </c>
      <c r="O1498" t="s">
        <v>8275</v>
      </c>
      <c r="P1498" s="5">
        <f t="shared" si="115"/>
        <v>0</v>
      </c>
      <c r="Q1498" s="5" t="str">
        <f t="shared" si="116"/>
        <v>Not Funded</v>
      </c>
      <c r="R1498" s="7" t="e">
        <f t="shared" si="117"/>
        <v>#DIV/0!</v>
      </c>
      <c r="S1498" t="s">
        <v>8321</v>
      </c>
      <c r="T1498" t="s">
        <v>8323</v>
      </c>
      <c r="U1498" s="17">
        <f t="shared" si="118"/>
        <v>41898.266886574071</v>
      </c>
      <c r="V1498" s="17">
        <f t="shared" si="119"/>
        <v>41838.266886574071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tr">
        <f>VLOOKUP(G1499,'Country Codes'!C:D,2,FALSE)</f>
        <v>United States</v>
      </c>
      <c r="I1499" t="s">
        <v>8246</v>
      </c>
      <c r="J1499" s="15">
        <v>1375299780</v>
      </c>
      <c r="K1499" s="15">
        <v>1371655522</v>
      </c>
      <c r="L1499" t="b">
        <v>0</v>
      </c>
      <c r="M1499">
        <v>1</v>
      </c>
      <c r="N1499" t="b">
        <v>0</v>
      </c>
      <c r="O1499" t="s">
        <v>8275</v>
      </c>
      <c r="P1499" s="5">
        <f t="shared" si="115"/>
        <v>6.666666666666667E-5</v>
      </c>
      <c r="Q1499" s="5" t="str">
        <f t="shared" si="116"/>
        <v>Not Funded</v>
      </c>
      <c r="R1499" s="7">
        <f t="shared" si="117"/>
        <v>1</v>
      </c>
      <c r="S1499" t="s">
        <v>8321</v>
      </c>
      <c r="T1499" t="s">
        <v>8323</v>
      </c>
      <c r="U1499" s="17">
        <f t="shared" si="118"/>
        <v>41486.613194444442</v>
      </c>
      <c r="V1499" s="17">
        <f t="shared" si="119"/>
        <v>41444.434282407405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tr">
        <f>VLOOKUP(G1500,'Country Codes'!C:D,2,FALSE)</f>
        <v>United States</v>
      </c>
      <c r="I1500" t="s">
        <v>8246</v>
      </c>
      <c r="J1500" s="15">
        <v>1409787378</v>
      </c>
      <c r="K1500" s="15">
        <v>1405899378</v>
      </c>
      <c r="L1500" t="b">
        <v>0</v>
      </c>
      <c r="M1500">
        <v>3</v>
      </c>
      <c r="N1500" t="b">
        <v>0</v>
      </c>
      <c r="O1500" t="s">
        <v>8275</v>
      </c>
      <c r="P1500" s="5">
        <f t="shared" si="115"/>
        <v>1.9E-2</v>
      </c>
      <c r="Q1500" s="5" t="str">
        <f t="shared" si="116"/>
        <v>Not Funded</v>
      </c>
      <c r="R1500" s="7">
        <f t="shared" si="117"/>
        <v>19</v>
      </c>
      <c r="S1500" t="s">
        <v>8321</v>
      </c>
      <c r="T1500" t="s">
        <v>8323</v>
      </c>
      <c r="U1500" s="17">
        <f t="shared" si="118"/>
        <v>41885.775208333333</v>
      </c>
      <c r="V1500" s="17">
        <f t="shared" si="119"/>
        <v>41840.775208333333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tr">
        <f>VLOOKUP(G1501,'Country Codes'!C:D,2,FALSE)</f>
        <v>United States</v>
      </c>
      <c r="I1501" t="s">
        <v>8246</v>
      </c>
      <c r="J1501" s="15">
        <v>1470355833</v>
      </c>
      <c r="K1501" s="15">
        <v>1465171833</v>
      </c>
      <c r="L1501" t="b">
        <v>0</v>
      </c>
      <c r="M1501">
        <v>1</v>
      </c>
      <c r="N1501" t="b">
        <v>0</v>
      </c>
      <c r="O1501" t="s">
        <v>8275</v>
      </c>
      <c r="P1501" s="5">
        <f t="shared" si="115"/>
        <v>2.5000000000000001E-3</v>
      </c>
      <c r="Q1501" s="5" t="str">
        <f t="shared" si="116"/>
        <v>Not Funded</v>
      </c>
      <c r="R1501" s="7">
        <f t="shared" si="117"/>
        <v>5</v>
      </c>
      <c r="S1501" t="s">
        <v>8321</v>
      </c>
      <c r="T1501" t="s">
        <v>8323</v>
      </c>
      <c r="U1501" s="17">
        <f t="shared" si="118"/>
        <v>42586.798993055556</v>
      </c>
      <c r="V1501" s="17">
        <f t="shared" si="119"/>
        <v>42526.798993055556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tr">
        <f>VLOOKUP(G1502,'Country Codes'!C:D,2,FALSE)</f>
        <v>United States</v>
      </c>
      <c r="I1502" t="s">
        <v>8246</v>
      </c>
      <c r="J1502" s="15">
        <v>1367444557</v>
      </c>
      <c r="K1502" s="15">
        <v>1364852557</v>
      </c>
      <c r="L1502" t="b">
        <v>0</v>
      </c>
      <c r="M1502">
        <v>15</v>
      </c>
      <c r="N1502" t="b">
        <v>0</v>
      </c>
      <c r="O1502" t="s">
        <v>8275</v>
      </c>
      <c r="P1502" s="5">
        <f t="shared" si="115"/>
        <v>0.25035714285714283</v>
      </c>
      <c r="Q1502" s="5" t="str">
        <f t="shared" si="116"/>
        <v>Not Funded</v>
      </c>
      <c r="R1502" s="7">
        <f t="shared" si="117"/>
        <v>46.733333333333334</v>
      </c>
      <c r="S1502" t="s">
        <v>8321</v>
      </c>
      <c r="T1502" t="s">
        <v>8323</v>
      </c>
      <c r="U1502" s="17">
        <f t="shared" si="118"/>
        <v>41395.69626157407</v>
      </c>
      <c r="V1502" s="17">
        <f t="shared" si="119"/>
        <v>41365.69626157407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tr">
        <f>VLOOKUP(G1503,'Country Codes'!C:D,2,FALSE)</f>
        <v>Canada</v>
      </c>
      <c r="I1503" t="s">
        <v>8251</v>
      </c>
      <c r="J1503" s="15">
        <v>1436364023</v>
      </c>
      <c r="K1503" s="15">
        <v>1433772023</v>
      </c>
      <c r="L1503" t="b">
        <v>1</v>
      </c>
      <c r="M1503">
        <v>885</v>
      </c>
      <c r="N1503" t="b">
        <v>1</v>
      </c>
      <c r="O1503" t="s">
        <v>8285</v>
      </c>
      <c r="P1503" s="5">
        <f t="shared" si="115"/>
        <v>1.6633076923076924</v>
      </c>
      <c r="Q1503" s="5" t="str">
        <f t="shared" si="116"/>
        <v>Funded</v>
      </c>
      <c r="R1503" s="7">
        <f t="shared" si="117"/>
        <v>97.731073446327684</v>
      </c>
      <c r="S1503" t="s">
        <v>8337</v>
      </c>
      <c r="T1503" t="s">
        <v>8338</v>
      </c>
      <c r="U1503" s="17">
        <f t="shared" si="118"/>
        <v>42193.3752662037</v>
      </c>
      <c r="V1503" s="17">
        <f t="shared" si="119"/>
        <v>42163.3752662037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tr">
        <f>VLOOKUP(G1504,'Country Codes'!C:D,2,FALSE)</f>
        <v>United Kingdom</v>
      </c>
      <c r="I1504" t="s">
        <v>8247</v>
      </c>
      <c r="J1504" s="15">
        <v>1458943200</v>
      </c>
      <c r="K1504" s="15">
        <v>1456491680</v>
      </c>
      <c r="L1504" t="b">
        <v>1</v>
      </c>
      <c r="M1504">
        <v>329</v>
      </c>
      <c r="N1504" t="b">
        <v>1</v>
      </c>
      <c r="O1504" t="s">
        <v>8285</v>
      </c>
      <c r="P1504" s="5">
        <f t="shared" si="115"/>
        <v>1.0144545454545455</v>
      </c>
      <c r="Q1504" s="5" t="str">
        <f t="shared" si="116"/>
        <v>Funded</v>
      </c>
      <c r="R1504" s="7">
        <f t="shared" si="117"/>
        <v>67.835866261398181</v>
      </c>
      <c r="S1504" t="s">
        <v>8337</v>
      </c>
      <c r="T1504" t="s">
        <v>8338</v>
      </c>
      <c r="U1504" s="17">
        <f t="shared" si="118"/>
        <v>42454.708333333336</v>
      </c>
      <c r="V1504" s="17">
        <f t="shared" si="119"/>
        <v>42426.33425925926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tr">
        <f>VLOOKUP(G1505,'Country Codes'!C:D,2,FALSE)</f>
        <v>Belgium</v>
      </c>
      <c r="I1505" t="s">
        <v>8249</v>
      </c>
      <c r="J1505" s="15">
        <v>1477210801</v>
      </c>
      <c r="K1505" s="15">
        <v>1472026801</v>
      </c>
      <c r="L1505" t="b">
        <v>1</v>
      </c>
      <c r="M1505">
        <v>71</v>
      </c>
      <c r="N1505" t="b">
        <v>1</v>
      </c>
      <c r="O1505" t="s">
        <v>8285</v>
      </c>
      <c r="P1505" s="5">
        <f t="shared" si="115"/>
        <v>1.0789146666666667</v>
      </c>
      <c r="Q1505" s="5" t="str">
        <f t="shared" si="116"/>
        <v>Funded</v>
      </c>
      <c r="R1505" s="7">
        <f t="shared" si="117"/>
        <v>56.98492957746479</v>
      </c>
      <c r="S1505" t="s">
        <v>8337</v>
      </c>
      <c r="T1505" t="s">
        <v>8338</v>
      </c>
      <c r="U1505" s="17">
        <f t="shared" si="118"/>
        <v>42666.13890046296</v>
      </c>
      <c r="V1505" s="17">
        <f t="shared" si="119"/>
        <v>42606.13890046296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tr">
        <f>VLOOKUP(G1506,'Country Codes'!C:D,2,FALSE)</f>
        <v>United Kingdom</v>
      </c>
      <c r="I1506" t="s">
        <v>8247</v>
      </c>
      <c r="J1506" s="15">
        <v>1402389180</v>
      </c>
      <c r="K1506" s="15">
        <v>1399996024</v>
      </c>
      <c r="L1506" t="b">
        <v>1</v>
      </c>
      <c r="M1506">
        <v>269</v>
      </c>
      <c r="N1506" t="b">
        <v>1</v>
      </c>
      <c r="O1506" t="s">
        <v>8285</v>
      </c>
      <c r="P1506" s="5">
        <f t="shared" si="115"/>
        <v>2.7793846153846156</v>
      </c>
      <c r="Q1506" s="5" t="str">
        <f t="shared" si="116"/>
        <v>Funded</v>
      </c>
      <c r="R1506" s="7">
        <f t="shared" si="117"/>
        <v>67.159851301115239</v>
      </c>
      <c r="S1506" t="s">
        <v>8337</v>
      </c>
      <c r="T1506" t="s">
        <v>8338</v>
      </c>
      <c r="U1506" s="17">
        <f t="shared" si="118"/>
        <v>41800.147916666661</v>
      </c>
      <c r="V1506" s="17">
        <f t="shared" si="119"/>
        <v>41772.44935185185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tr">
        <f>VLOOKUP(G1507,'Country Codes'!C:D,2,FALSE)</f>
        <v>Germany</v>
      </c>
      <c r="I1507" t="s">
        <v>8249</v>
      </c>
      <c r="J1507" s="15">
        <v>1458676860</v>
      </c>
      <c r="K1507" s="15">
        <v>1455446303</v>
      </c>
      <c r="L1507" t="b">
        <v>1</v>
      </c>
      <c r="M1507">
        <v>345</v>
      </c>
      <c r="N1507" t="b">
        <v>1</v>
      </c>
      <c r="O1507" t="s">
        <v>8285</v>
      </c>
      <c r="P1507" s="5">
        <f t="shared" si="115"/>
        <v>1.0358125</v>
      </c>
      <c r="Q1507" s="5" t="str">
        <f t="shared" si="116"/>
        <v>Funded</v>
      </c>
      <c r="R1507" s="7">
        <f t="shared" si="117"/>
        <v>48.037681159420288</v>
      </c>
      <c r="S1507" t="s">
        <v>8337</v>
      </c>
      <c r="T1507" t="s">
        <v>8338</v>
      </c>
      <c r="U1507" s="17">
        <f t="shared" si="118"/>
        <v>42451.625694444439</v>
      </c>
      <c r="V1507" s="17">
        <f t="shared" si="119"/>
        <v>42414.234988425924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tr">
        <f>VLOOKUP(G1508,'Country Codes'!C:D,2,FALSE)</f>
        <v>United Kingdom</v>
      </c>
      <c r="I1508" t="s">
        <v>8247</v>
      </c>
      <c r="J1508" s="15">
        <v>1406227904</v>
      </c>
      <c r="K1508" s="15">
        <v>1403635904</v>
      </c>
      <c r="L1508" t="b">
        <v>1</v>
      </c>
      <c r="M1508">
        <v>43</v>
      </c>
      <c r="N1508" t="b">
        <v>1</v>
      </c>
      <c r="O1508" t="s">
        <v>8285</v>
      </c>
      <c r="P1508" s="5">
        <f t="shared" si="115"/>
        <v>1.1140000000000001</v>
      </c>
      <c r="Q1508" s="5" t="str">
        <f t="shared" si="116"/>
        <v>Funded</v>
      </c>
      <c r="R1508" s="7">
        <f t="shared" si="117"/>
        <v>38.860465116279073</v>
      </c>
      <c r="S1508" t="s">
        <v>8337</v>
      </c>
      <c r="T1508" t="s">
        <v>8338</v>
      </c>
      <c r="U1508" s="17">
        <f t="shared" si="118"/>
        <v>41844.577592592592</v>
      </c>
      <c r="V1508" s="17">
        <f t="shared" si="119"/>
        <v>41814.577592592592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tr">
        <f>VLOOKUP(G1509,'Country Codes'!C:D,2,FALSE)</f>
        <v>United States</v>
      </c>
      <c r="I1509" t="s">
        <v>8246</v>
      </c>
      <c r="J1509" s="15">
        <v>1273911000</v>
      </c>
      <c r="K1509" s="15">
        <v>1268822909</v>
      </c>
      <c r="L1509" t="b">
        <v>1</v>
      </c>
      <c r="M1509">
        <v>33</v>
      </c>
      <c r="N1509" t="b">
        <v>1</v>
      </c>
      <c r="O1509" t="s">
        <v>8285</v>
      </c>
      <c r="P1509" s="5">
        <f t="shared" si="115"/>
        <v>2.15</v>
      </c>
      <c r="Q1509" s="5" t="str">
        <f t="shared" si="116"/>
        <v>Funded</v>
      </c>
      <c r="R1509" s="7">
        <f t="shared" si="117"/>
        <v>78.181818181818187</v>
      </c>
      <c r="S1509" t="s">
        <v>8337</v>
      </c>
      <c r="T1509" t="s">
        <v>8338</v>
      </c>
      <c r="U1509" s="17">
        <f t="shared" si="118"/>
        <v>40313.131944444445</v>
      </c>
      <c r="V1509" s="17">
        <f t="shared" si="119"/>
        <v>40254.242002314815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tr">
        <f>VLOOKUP(G1510,'Country Codes'!C:D,2,FALSE)</f>
        <v>United States</v>
      </c>
      <c r="I1510" t="s">
        <v>8246</v>
      </c>
      <c r="J1510" s="15">
        <v>1403880281</v>
      </c>
      <c r="K1510" s="15">
        <v>1401201881</v>
      </c>
      <c r="L1510" t="b">
        <v>1</v>
      </c>
      <c r="M1510">
        <v>211</v>
      </c>
      <c r="N1510" t="b">
        <v>1</v>
      </c>
      <c r="O1510" t="s">
        <v>8285</v>
      </c>
      <c r="P1510" s="5">
        <f t="shared" si="115"/>
        <v>1.1076216216216217</v>
      </c>
      <c r="Q1510" s="5" t="str">
        <f t="shared" si="116"/>
        <v>Funded</v>
      </c>
      <c r="R1510" s="7">
        <f t="shared" si="117"/>
        <v>97.113744075829388</v>
      </c>
      <c r="S1510" t="s">
        <v>8337</v>
      </c>
      <c r="T1510" t="s">
        <v>8338</v>
      </c>
      <c r="U1510" s="17">
        <f t="shared" si="118"/>
        <v>41817.406030092592</v>
      </c>
      <c r="V1510" s="17">
        <f t="shared" si="119"/>
        <v>41786.406030092592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tr">
        <f>VLOOKUP(G1511,'Country Codes'!C:D,2,FALSE)</f>
        <v>Germany</v>
      </c>
      <c r="I1511" t="s">
        <v>8249</v>
      </c>
      <c r="J1511" s="15">
        <v>1487113140</v>
      </c>
      <c r="K1511" s="15">
        <v>1484570885</v>
      </c>
      <c r="L1511" t="b">
        <v>1</v>
      </c>
      <c r="M1511">
        <v>196</v>
      </c>
      <c r="N1511" t="b">
        <v>1</v>
      </c>
      <c r="O1511" t="s">
        <v>8285</v>
      </c>
      <c r="P1511" s="5">
        <f t="shared" si="115"/>
        <v>1.2364125714285714</v>
      </c>
      <c r="Q1511" s="5" t="str">
        <f t="shared" si="116"/>
        <v>Funded</v>
      </c>
      <c r="R1511" s="7">
        <f t="shared" si="117"/>
        <v>110.39397959183674</v>
      </c>
      <c r="S1511" t="s">
        <v>8337</v>
      </c>
      <c r="T1511" t="s">
        <v>8338</v>
      </c>
      <c r="U1511" s="17">
        <f t="shared" si="118"/>
        <v>42780.749305555553</v>
      </c>
      <c r="V1511" s="17">
        <f t="shared" si="119"/>
        <v>42751.325057870366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tr">
        <f>VLOOKUP(G1512,'Country Codes'!C:D,2,FALSE)</f>
        <v>United Kingdom</v>
      </c>
      <c r="I1512" t="s">
        <v>8247</v>
      </c>
      <c r="J1512" s="15">
        <v>1405761278</v>
      </c>
      <c r="K1512" s="15">
        <v>1403169278</v>
      </c>
      <c r="L1512" t="b">
        <v>1</v>
      </c>
      <c r="M1512">
        <v>405</v>
      </c>
      <c r="N1512" t="b">
        <v>1</v>
      </c>
      <c r="O1512" t="s">
        <v>8285</v>
      </c>
      <c r="P1512" s="5">
        <f t="shared" si="115"/>
        <v>1.0103500000000001</v>
      </c>
      <c r="Q1512" s="5" t="str">
        <f t="shared" si="116"/>
        <v>Funded</v>
      </c>
      <c r="R1512" s="7">
        <f t="shared" si="117"/>
        <v>39.91506172839506</v>
      </c>
      <c r="S1512" t="s">
        <v>8337</v>
      </c>
      <c r="T1512" t="s">
        <v>8338</v>
      </c>
      <c r="U1512" s="17">
        <f t="shared" si="118"/>
        <v>41839.176828703698</v>
      </c>
      <c r="V1512" s="17">
        <f t="shared" si="119"/>
        <v>41809.176828703698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tr">
        <f>VLOOKUP(G1513,'Country Codes'!C:D,2,FALSE)</f>
        <v>United States</v>
      </c>
      <c r="I1513" t="s">
        <v>8246</v>
      </c>
      <c r="J1513" s="15">
        <v>1447858804</v>
      </c>
      <c r="K1513" s="15">
        <v>1445263204</v>
      </c>
      <c r="L1513" t="b">
        <v>1</v>
      </c>
      <c r="M1513">
        <v>206</v>
      </c>
      <c r="N1513" t="b">
        <v>1</v>
      </c>
      <c r="O1513" t="s">
        <v>8285</v>
      </c>
      <c r="P1513" s="5">
        <f t="shared" si="115"/>
        <v>1.1179285714285714</v>
      </c>
      <c r="Q1513" s="5" t="str">
        <f t="shared" si="116"/>
        <v>Funded</v>
      </c>
      <c r="R1513" s="7">
        <f t="shared" si="117"/>
        <v>75.975728155339809</v>
      </c>
      <c r="S1513" t="s">
        <v>8337</v>
      </c>
      <c r="T1513" t="s">
        <v>8338</v>
      </c>
      <c r="U1513" s="17">
        <f t="shared" si="118"/>
        <v>42326.416712962957</v>
      </c>
      <c r="V1513" s="17">
        <f t="shared" si="119"/>
        <v>42296.375046296293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tr">
        <f>VLOOKUP(G1514,'Country Codes'!C:D,2,FALSE)</f>
        <v>United States</v>
      </c>
      <c r="I1514" t="s">
        <v>8246</v>
      </c>
      <c r="J1514" s="15">
        <v>1486311939</v>
      </c>
      <c r="K1514" s="15">
        <v>1483719939</v>
      </c>
      <c r="L1514" t="b">
        <v>1</v>
      </c>
      <c r="M1514">
        <v>335</v>
      </c>
      <c r="N1514" t="b">
        <v>1</v>
      </c>
      <c r="O1514" t="s">
        <v>8285</v>
      </c>
      <c r="P1514" s="5">
        <f t="shared" si="115"/>
        <v>5.5877142857142861</v>
      </c>
      <c r="Q1514" s="5" t="str">
        <f t="shared" si="116"/>
        <v>Funded</v>
      </c>
      <c r="R1514" s="7">
        <f t="shared" si="117"/>
        <v>58.379104477611939</v>
      </c>
      <c r="S1514" t="s">
        <v>8337</v>
      </c>
      <c r="T1514" t="s">
        <v>8338</v>
      </c>
      <c r="U1514" s="17">
        <f t="shared" si="118"/>
        <v>42771.476145833331</v>
      </c>
      <c r="V1514" s="17">
        <f t="shared" si="119"/>
        <v>42741.476145833331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tr">
        <f>VLOOKUP(G1515,'Country Codes'!C:D,2,FALSE)</f>
        <v>United Kingdom</v>
      </c>
      <c r="I1515" t="s">
        <v>8247</v>
      </c>
      <c r="J1515" s="15">
        <v>1405523866</v>
      </c>
      <c r="K1515" s="15">
        <v>1402931866</v>
      </c>
      <c r="L1515" t="b">
        <v>1</v>
      </c>
      <c r="M1515">
        <v>215</v>
      </c>
      <c r="N1515" t="b">
        <v>1</v>
      </c>
      <c r="O1515" t="s">
        <v>8285</v>
      </c>
      <c r="P1515" s="5">
        <f t="shared" si="115"/>
        <v>1.5001875</v>
      </c>
      <c r="Q1515" s="5" t="str">
        <f t="shared" si="116"/>
        <v>Funded</v>
      </c>
      <c r="R1515" s="7">
        <f t="shared" si="117"/>
        <v>55.82093023255814</v>
      </c>
      <c r="S1515" t="s">
        <v>8337</v>
      </c>
      <c r="T1515" t="s">
        <v>8338</v>
      </c>
      <c r="U1515" s="17">
        <f t="shared" si="118"/>
        <v>41836.42900462963</v>
      </c>
      <c r="V1515" s="17">
        <f t="shared" si="119"/>
        <v>41806.42900462963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tr">
        <f>VLOOKUP(G1516,'Country Codes'!C:D,2,FALSE)</f>
        <v>United States</v>
      </c>
      <c r="I1516" t="s">
        <v>8246</v>
      </c>
      <c r="J1516" s="15">
        <v>1443363640</v>
      </c>
      <c r="K1516" s="15">
        <v>1439907640</v>
      </c>
      <c r="L1516" t="b">
        <v>1</v>
      </c>
      <c r="M1516">
        <v>176</v>
      </c>
      <c r="N1516" t="b">
        <v>1</v>
      </c>
      <c r="O1516" t="s">
        <v>8285</v>
      </c>
      <c r="P1516" s="5">
        <f t="shared" si="115"/>
        <v>1.0647599999999999</v>
      </c>
      <c r="Q1516" s="5" t="str">
        <f t="shared" si="116"/>
        <v>Funded</v>
      </c>
      <c r="R1516" s="7">
        <f t="shared" si="117"/>
        <v>151.24431818181819</v>
      </c>
      <c r="S1516" t="s">
        <v>8337</v>
      </c>
      <c r="T1516" t="s">
        <v>8338</v>
      </c>
      <c r="U1516" s="17">
        <f t="shared" si="118"/>
        <v>42274.389351851853</v>
      </c>
      <c r="V1516" s="17">
        <f t="shared" si="119"/>
        <v>42234.389351851853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tr">
        <f>VLOOKUP(G1517,'Country Codes'!C:D,2,FALSE)</f>
        <v>Norway</v>
      </c>
      <c r="I1517" t="s">
        <v>8254</v>
      </c>
      <c r="J1517" s="15">
        <v>1458104697</v>
      </c>
      <c r="K1517" s="15">
        <v>1455516297</v>
      </c>
      <c r="L1517" t="b">
        <v>1</v>
      </c>
      <c r="M1517">
        <v>555</v>
      </c>
      <c r="N1517" t="b">
        <v>1</v>
      </c>
      <c r="O1517" t="s">
        <v>8285</v>
      </c>
      <c r="P1517" s="5">
        <f t="shared" si="115"/>
        <v>1.57189</v>
      </c>
      <c r="Q1517" s="5" t="str">
        <f t="shared" si="116"/>
        <v>Funded</v>
      </c>
      <c r="R1517" s="7">
        <f t="shared" si="117"/>
        <v>849.67027027027029</v>
      </c>
      <c r="S1517" t="s">
        <v>8337</v>
      </c>
      <c r="T1517" t="s">
        <v>8338</v>
      </c>
      <c r="U1517" s="17">
        <f t="shared" si="118"/>
        <v>42445.003437499996</v>
      </c>
      <c r="V1517" s="17">
        <f t="shared" si="119"/>
        <v>42415.04510416666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tr">
        <f>VLOOKUP(G1518,'Country Codes'!C:D,2,FALSE)</f>
        <v>United States</v>
      </c>
      <c r="I1518" t="s">
        <v>8246</v>
      </c>
      <c r="J1518" s="15">
        <v>1475762400</v>
      </c>
      <c r="K1518" s="15">
        <v>1473160292</v>
      </c>
      <c r="L1518" t="b">
        <v>1</v>
      </c>
      <c r="M1518">
        <v>116</v>
      </c>
      <c r="N1518" t="b">
        <v>1</v>
      </c>
      <c r="O1518" t="s">
        <v>8285</v>
      </c>
      <c r="P1518" s="5">
        <f t="shared" si="115"/>
        <v>1.0865882352941176</v>
      </c>
      <c r="Q1518" s="5" t="str">
        <f t="shared" si="116"/>
        <v>Funded</v>
      </c>
      <c r="R1518" s="7">
        <f t="shared" si="117"/>
        <v>159.24137931034483</v>
      </c>
      <c r="S1518" t="s">
        <v>8337</v>
      </c>
      <c r="T1518" t="s">
        <v>8338</v>
      </c>
      <c r="U1518" s="17">
        <f t="shared" si="118"/>
        <v>42649.374999999993</v>
      </c>
      <c r="V1518" s="17">
        <f t="shared" si="119"/>
        <v>42619.258009259262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tr">
        <f>VLOOKUP(G1519,'Country Codes'!C:D,2,FALSE)</f>
        <v>United States</v>
      </c>
      <c r="I1519" t="s">
        <v>8246</v>
      </c>
      <c r="J1519" s="15">
        <v>1417845600</v>
      </c>
      <c r="K1519" s="15">
        <v>1415194553</v>
      </c>
      <c r="L1519" t="b">
        <v>1</v>
      </c>
      <c r="M1519">
        <v>615</v>
      </c>
      <c r="N1519" t="b">
        <v>1</v>
      </c>
      <c r="O1519" t="s">
        <v>8285</v>
      </c>
      <c r="P1519" s="5">
        <f t="shared" si="115"/>
        <v>1.6197999999999999</v>
      </c>
      <c r="Q1519" s="5" t="str">
        <f t="shared" si="116"/>
        <v>Funded</v>
      </c>
      <c r="R1519" s="7">
        <f t="shared" si="117"/>
        <v>39.507317073170732</v>
      </c>
      <c r="S1519" t="s">
        <v>8337</v>
      </c>
      <c r="T1519" t="s">
        <v>8338</v>
      </c>
      <c r="U1519" s="17">
        <f t="shared" si="118"/>
        <v>41979.041666666664</v>
      </c>
      <c r="V1519" s="17">
        <f t="shared" si="119"/>
        <v>41948.358252314814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tr">
        <f>VLOOKUP(G1520,'Country Codes'!C:D,2,FALSE)</f>
        <v>United States</v>
      </c>
      <c r="I1520" t="s">
        <v>8246</v>
      </c>
      <c r="J1520" s="15">
        <v>1401565252</v>
      </c>
      <c r="K1520" s="15">
        <v>1398973252</v>
      </c>
      <c r="L1520" t="b">
        <v>1</v>
      </c>
      <c r="M1520">
        <v>236</v>
      </c>
      <c r="N1520" t="b">
        <v>1</v>
      </c>
      <c r="O1520" t="s">
        <v>8285</v>
      </c>
      <c r="P1520" s="5">
        <f t="shared" si="115"/>
        <v>2.0536666666666665</v>
      </c>
      <c r="Q1520" s="5" t="str">
        <f t="shared" si="116"/>
        <v>Funded</v>
      </c>
      <c r="R1520" s="7">
        <f t="shared" si="117"/>
        <v>130.52966101694915</v>
      </c>
      <c r="S1520" t="s">
        <v>8337</v>
      </c>
      <c r="T1520" t="s">
        <v>8338</v>
      </c>
      <c r="U1520" s="17">
        <f t="shared" si="118"/>
        <v>41790.611712962964</v>
      </c>
      <c r="V1520" s="17">
        <f t="shared" si="119"/>
        <v>41760.611712962964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tr">
        <f>VLOOKUP(G1521,'Country Codes'!C:D,2,FALSE)</f>
        <v>United States</v>
      </c>
      <c r="I1521" t="s">
        <v>8246</v>
      </c>
      <c r="J1521" s="15">
        <v>1403301540</v>
      </c>
      <c r="K1521" s="15">
        <v>1400867283</v>
      </c>
      <c r="L1521" t="b">
        <v>1</v>
      </c>
      <c r="M1521">
        <v>145</v>
      </c>
      <c r="N1521" t="b">
        <v>1</v>
      </c>
      <c r="O1521" t="s">
        <v>8285</v>
      </c>
      <c r="P1521" s="5">
        <f t="shared" si="115"/>
        <v>1.033638888888889</v>
      </c>
      <c r="Q1521" s="5" t="str">
        <f t="shared" si="116"/>
        <v>Funded</v>
      </c>
      <c r="R1521" s="7">
        <f t="shared" si="117"/>
        <v>64.156896551724131</v>
      </c>
      <c r="S1521" t="s">
        <v>8337</v>
      </c>
      <c r="T1521" t="s">
        <v>8338</v>
      </c>
      <c r="U1521" s="17">
        <f t="shared" si="118"/>
        <v>41810.707638888889</v>
      </c>
      <c r="V1521" s="17">
        <f t="shared" si="119"/>
        <v>41782.533368055556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tr">
        <f>VLOOKUP(G1522,'Country Codes'!C:D,2,FALSE)</f>
        <v>United States</v>
      </c>
      <c r="I1522" t="s">
        <v>8246</v>
      </c>
      <c r="J1522" s="15">
        <v>1418961600</v>
      </c>
      <c r="K1522" s="15">
        <v>1415824513</v>
      </c>
      <c r="L1522" t="b">
        <v>1</v>
      </c>
      <c r="M1522">
        <v>167</v>
      </c>
      <c r="N1522" t="b">
        <v>1</v>
      </c>
      <c r="O1522" t="s">
        <v>8285</v>
      </c>
      <c r="P1522" s="5">
        <f t="shared" si="115"/>
        <v>1.0347222222222223</v>
      </c>
      <c r="Q1522" s="5" t="str">
        <f t="shared" si="116"/>
        <v>Funded</v>
      </c>
      <c r="R1522" s="7">
        <f t="shared" si="117"/>
        <v>111.52694610778443</v>
      </c>
      <c r="S1522" t="s">
        <v>8337</v>
      </c>
      <c r="T1522" t="s">
        <v>8338</v>
      </c>
      <c r="U1522" s="17">
        <f t="shared" si="118"/>
        <v>41991.958333333336</v>
      </c>
      <c r="V1522" s="17">
        <f t="shared" si="119"/>
        <v>41955.649456018517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tr">
        <f>VLOOKUP(G1523,'Country Codes'!C:D,2,FALSE)</f>
        <v>United States</v>
      </c>
      <c r="I1523" t="s">
        <v>8246</v>
      </c>
      <c r="J1523" s="15">
        <v>1465272091</v>
      </c>
      <c r="K1523" s="15">
        <v>1462248091</v>
      </c>
      <c r="L1523" t="b">
        <v>1</v>
      </c>
      <c r="M1523">
        <v>235</v>
      </c>
      <c r="N1523" t="b">
        <v>1</v>
      </c>
      <c r="O1523" t="s">
        <v>8285</v>
      </c>
      <c r="P1523" s="5">
        <f t="shared" si="115"/>
        <v>1.0681333333333334</v>
      </c>
      <c r="Q1523" s="5" t="str">
        <f t="shared" si="116"/>
        <v>Funded</v>
      </c>
      <c r="R1523" s="7">
        <f t="shared" si="117"/>
        <v>170.44680851063831</v>
      </c>
      <c r="S1523" t="s">
        <v>8337</v>
      </c>
      <c r="T1523" t="s">
        <v>8338</v>
      </c>
      <c r="U1523" s="17">
        <f t="shared" si="118"/>
        <v>42527.959386574068</v>
      </c>
      <c r="V1523" s="17">
        <f t="shared" si="119"/>
        <v>42492.959386574068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tr">
        <f>VLOOKUP(G1524,'Country Codes'!C:D,2,FALSE)</f>
        <v>United States</v>
      </c>
      <c r="I1524" t="s">
        <v>8246</v>
      </c>
      <c r="J1524" s="15">
        <v>1413575739</v>
      </c>
      <c r="K1524" s="15">
        <v>1410983739</v>
      </c>
      <c r="L1524" t="b">
        <v>1</v>
      </c>
      <c r="M1524">
        <v>452</v>
      </c>
      <c r="N1524" t="b">
        <v>1</v>
      </c>
      <c r="O1524" t="s">
        <v>8285</v>
      </c>
      <c r="P1524" s="5">
        <f t="shared" si="115"/>
        <v>1.3896574712643677</v>
      </c>
      <c r="Q1524" s="5" t="str">
        <f t="shared" si="116"/>
        <v>Funded</v>
      </c>
      <c r="R1524" s="7">
        <f t="shared" si="117"/>
        <v>133.7391592920354</v>
      </c>
      <c r="S1524" t="s">
        <v>8337</v>
      </c>
      <c r="T1524" t="s">
        <v>8338</v>
      </c>
      <c r="U1524" s="17">
        <f t="shared" si="118"/>
        <v>41929.621979166666</v>
      </c>
      <c r="V1524" s="17">
        <f t="shared" si="119"/>
        <v>41899.621979166666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tr">
        <f>VLOOKUP(G1525,'Country Codes'!C:D,2,FALSE)</f>
        <v>United States</v>
      </c>
      <c r="I1525" t="s">
        <v>8246</v>
      </c>
      <c r="J1525" s="15">
        <v>1419292800</v>
      </c>
      <c r="K1525" s="15">
        <v>1416592916</v>
      </c>
      <c r="L1525" t="b">
        <v>1</v>
      </c>
      <c r="M1525">
        <v>241</v>
      </c>
      <c r="N1525" t="b">
        <v>1</v>
      </c>
      <c r="O1525" t="s">
        <v>8285</v>
      </c>
      <c r="P1525" s="5">
        <f t="shared" si="115"/>
        <v>1.2484324324324325</v>
      </c>
      <c r="Q1525" s="5" t="str">
        <f t="shared" si="116"/>
        <v>Funded</v>
      </c>
      <c r="R1525" s="7">
        <f t="shared" si="117"/>
        <v>95.834024896265561</v>
      </c>
      <c r="S1525" t="s">
        <v>8337</v>
      </c>
      <c r="T1525" t="s">
        <v>8338</v>
      </c>
      <c r="U1525" s="17">
        <f t="shared" si="118"/>
        <v>41995.791666666664</v>
      </c>
      <c r="V1525" s="17">
        <f t="shared" si="119"/>
        <v>41964.543009259258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tr">
        <f>VLOOKUP(G1526,'Country Codes'!C:D,2,FALSE)</f>
        <v>Sweden</v>
      </c>
      <c r="I1526" t="s">
        <v>8255</v>
      </c>
      <c r="J1526" s="15">
        <v>1487592090</v>
      </c>
      <c r="K1526" s="15">
        <v>1485000090</v>
      </c>
      <c r="L1526" t="b">
        <v>1</v>
      </c>
      <c r="M1526">
        <v>28</v>
      </c>
      <c r="N1526" t="b">
        <v>1</v>
      </c>
      <c r="O1526" t="s">
        <v>8285</v>
      </c>
      <c r="P1526" s="5">
        <f t="shared" si="115"/>
        <v>2.0699999999999998</v>
      </c>
      <c r="Q1526" s="5" t="str">
        <f t="shared" si="116"/>
        <v>Funded</v>
      </c>
      <c r="R1526" s="7">
        <f t="shared" si="117"/>
        <v>221.78571428571428</v>
      </c>
      <c r="S1526" t="s">
        <v>8337</v>
      </c>
      <c r="T1526" t="s">
        <v>8338</v>
      </c>
      <c r="U1526" s="17">
        <f t="shared" si="118"/>
        <v>42786.292708333327</v>
      </c>
      <c r="V1526" s="17">
        <f t="shared" si="119"/>
        <v>42756.292708333327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tr">
        <f>VLOOKUP(G1527,'Country Codes'!C:D,2,FALSE)</f>
        <v>United States</v>
      </c>
      <c r="I1527" t="s">
        <v>8246</v>
      </c>
      <c r="J1527" s="15">
        <v>1471539138</v>
      </c>
      <c r="K1527" s="15">
        <v>1468947138</v>
      </c>
      <c r="L1527" t="b">
        <v>1</v>
      </c>
      <c r="M1527">
        <v>140</v>
      </c>
      <c r="N1527" t="b">
        <v>1</v>
      </c>
      <c r="O1527" t="s">
        <v>8285</v>
      </c>
      <c r="P1527" s="5">
        <f t="shared" si="115"/>
        <v>1.7400576923076922</v>
      </c>
      <c r="Q1527" s="5" t="str">
        <f t="shared" si="116"/>
        <v>Funded</v>
      </c>
      <c r="R1527" s="7">
        <f t="shared" si="117"/>
        <v>32.315357142857138</v>
      </c>
      <c r="S1527" t="s">
        <v>8337</v>
      </c>
      <c r="T1527" t="s">
        <v>8338</v>
      </c>
      <c r="U1527" s="17">
        <f t="shared" si="118"/>
        <v>42600.494652777772</v>
      </c>
      <c r="V1527" s="17">
        <f t="shared" si="119"/>
        <v>42570.494652777772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tr">
        <f>VLOOKUP(G1528,'Country Codes'!C:D,2,FALSE)</f>
        <v>United States</v>
      </c>
      <c r="I1528" t="s">
        <v>8246</v>
      </c>
      <c r="J1528" s="15">
        <v>1453185447</v>
      </c>
      <c r="K1528" s="15">
        <v>1448951847</v>
      </c>
      <c r="L1528" t="b">
        <v>1</v>
      </c>
      <c r="M1528">
        <v>280</v>
      </c>
      <c r="N1528" t="b">
        <v>1</v>
      </c>
      <c r="O1528" t="s">
        <v>8285</v>
      </c>
      <c r="P1528" s="5">
        <f t="shared" si="115"/>
        <v>1.2032608695652174</v>
      </c>
      <c r="Q1528" s="5" t="str">
        <f t="shared" si="116"/>
        <v>Funded</v>
      </c>
      <c r="R1528" s="7">
        <f t="shared" si="117"/>
        <v>98.839285714285708</v>
      </c>
      <c r="S1528" t="s">
        <v>8337</v>
      </c>
      <c r="T1528" t="s">
        <v>8338</v>
      </c>
      <c r="U1528" s="17">
        <f t="shared" si="118"/>
        <v>42388.067673611113</v>
      </c>
      <c r="V1528" s="17">
        <f t="shared" si="119"/>
        <v>42339.067673611113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tr">
        <f>VLOOKUP(G1529,'Country Codes'!C:D,2,FALSE)</f>
        <v>United States</v>
      </c>
      <c r="I1529" t="s">
        <v>8246</v>
      </c>
      <c r="J1529" s="15">
        <v>1489497886</v>
      </c>
      <c r="K1529" s="15">
        <v>1487082286</v>
      </c>
      <c r="L1529" t="b">
        <v>1</v>
      </c>
      <c r="M1529">
        <v>70</v>
      </c>
      <c r="N1529" t="b">
        <v>1</v>
      </c>
      <c r="O1529" t="s">
        <v>8285</v>
      </c>
      <c r="P1529" s="5">
        <f t="shared" si="115"/>
        <v>1.1044428571428573</v>
      </c>
      <c r="Q1529" s="5" t="str">
        <f t="shared" si="116"/>
        <v>Funded</v>
      </c>
      <c r="R1529" s="7">
        <f t="shared" si="117"/>
        <v>55.222142857142863</v>
      </c>
      <c r="S1529" t="s">
        <v>8337</v>
      </c>
      <c r="T1529" t="s">
        <v>8338</v>
      </c>
      <c r="U1529" s="17">
        <f t="shared" si="118"/>
        <v>42808.350532407399</v>
      </c>
      <c r="V1529" s="17">
        <f t="shared" si="119"/>
        <v>42780.392199074071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tr">
        <f>VLOOKUP(G1530,'Country Codes'!C:D,2,FALSE)</f>
        <v>United States</v>
      </c>
      <c r="I1530" t="s">
        <v>8246</v>
      </c>
      <c r="J1530" s="15">
        <v>1485907200</v>
      </c>
      <c r="K1530" s="15">
        <v>1483292122</v>
      </c>
      <c r="L1530" t="b">
        <v>1</v>
      </c>
      <c r="M1530">
        <v>160</v>
      </c>
      <c r="N1530" t="b">
        <v>1</v>
      </c>
      <c r="O1530" t="s">
        <v>8285</v>
      </c>
      <c r="P1530" s="5">
        <f t="shared" si="115"/>
        <v>2.8156666666666665</v>
      </c>
      <c r="Q1530" s="5" t="str">
        <f t="shared" si="116"/>
        <v>Funded</v>
      </c>
      <c r="R1530" s="7">
        <f t="shared" si="117"/>
        <v>52.793750000000003</v>
      </c>
      <c r="S1530" t="s">
        <v>8337</v>
      </c>
      <c r="T1530" t="s">
        <v>8338</v>
      </c>
      <c r="U1530" s="17">
        <f t="shared" si="118"/>
        <v>42766.791666666664</v>
      </c>
      <c r="V1530" s="17">
        <f t="shared" si="119"/>
        <v>42736.524560185186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tr">
        <f>VLOOKUP(G1531,'Country Codes'!C:D,2,FALSE)</f>
        <v>United States</v>
      </c>
      <c r="I1531" t="s">
        <v>8246</v>
      </c>
      <c r="J1531" s="15">
        <v>1426773920</v>
      </c>
      <c r="K1531" s="15">
        <v>1424185520</v>
      </c>
      <c r="L1531" t="b">
        <v>1</v>
      </c>
      <c r="M1531">
        <v>141</v>
      </c>
      <c r="N1531" t="b">
        <v>1</v>
      </c>
      <c r="O1531" t="s">
        <v>8285</v>
      </c>
      <c r="P1531" s="5">
        <f t="shared" si="115"/>
        <v>1.0067894736842105</v>
      </c>
      <c r="Q1531" s="5" t="str">
        <f t="shared" si="116"/>
        <v>Funded</v>
      </c>
      <c r="R1531" s="7">
        <f t="shared" si="117"/>
        <v>135.66666666666666</v>
      </c>
      <c r="S1531" t="s">
        <v>8337</v>
      </c>
      <c r="T1531" t="s">
        <v>8338</v>
      </c>
      <c r="U1531" s="17">
        <f t="shared" si="118"/>
        <v>42082.378703703704</v>
      </c>
      <c r="V1531" s="17">
        <f t="shared" si="119"/>
        <v>42052.420370370368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tr">
        <f>VLOOKUP(G1532,'Country Codes'!C:D,2,FALSE)</f>
        <v>United States</v>
      </c>
      <c r="I1532" t="s">
        <v>8246</v>
      </c>
      <c r="J1532" s="15">
        <v>1445624695</v>
      </c>
      <c r="K1532" s="15">
        <v>1443464695</v>
      </c>
      <c r="L1532" t="b">
        <v>1</v>
      </c>
      <c r="M1532">
        <v>874</v>
      </c>
      <c r="N1532" t="b">
        <v>1</v>
      </c>
      <c r="O1532" t="s">
        <v>8285</v>
      </c>
      <c r="P1532" s="5">
        <f t="shared" si="115"/>
        <v>1.3482571428571428</v>
      </c>
      <c r="Q1532" s="5" t="str">
        <f t="shared" si="116"/>
        <v>Funded</v>
      </c>
      <c r="R1532" s="7">
        <f t="shared" si="117"/>
        <v>53.991990846681922</v>
      </c>
      <c r="S1532" t="s">
        <v>8337</v>
      </c>
      <c r="T1532" t="s">
        <v>8338</v>
      </c>
      <c r="U1532" s="17">
        <f t="shared" si="118"/>
        <v>42300.558969907412</v>
      </c>
      <c r="V1532" s="17">
        <f t="shared" si="119"/>
        <v>42275.558969907412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tr">
        <f>VLOOKUP(G1533,'Country Codes'!C:D,2,FALSE)</f>
        <v>United States</v>
      </c>
      <c r="I1533" t="s">
        <v>8246</v>
      </c>
      <c r="J1533" s="15">
        <v>1417402800</v>
      </c>
      <c r="K1533" s="15">
        <v>1414610126</v>
      </c>
      <c r="L1533" t="b">
        <v>1</v>
      </c>
      <c r="M1533">
        <v>73</v>
      </c>
      <c r="N1533" t="b">
        <v>1</v>
      </c>
      <c r="O1533" t="s">
        <v>8285</v>
      </c>
      <c r="P1533" s="5">
        <f t="shared" si="115"/>
        <v>1.7595744680851064</v>
      </c>
      <c r="Q1533" s="5" t="str">
        <f t="shared" si="116"/>
        <v>Funded</v>
      </c>
      <c r="R1533" s="7">
        <f t="shared" si="117"/>
        <v>56.643835616438359</v>
      </c>
      <c r="S1533" t="s">
        <v>8337</v>
      </c>
      <c r="T1533" t="s">
        <v>8338</v>
      </c>
      <c r="U1533" s="17">
        <f t="shared" si="118"/>
        <v>41973.916666666664</v>
      </c>
      <c r="V1533" s="17">
        <f t="shared" si="119"/>
        <v>41941.594050925924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tr">
        <f>VLOOKUP(G1534,'Country Codes'!C:D,2,FALSE)</f>
        <v>Australia</v>
      </c>
      <c r="I1534" t="s">
        <v>8248</v>
      </c>
      <c r="J1534" s="15">
        <v>1455548400</v>
      </c>
      <c r="K1534" s="15">
        <v>1453461865</v>
      </c>
      <c r="L1534" t="b">
        <v>1</v>
      </c>
      <c r="M1534">
        <v>294</v>
      </c>
      <c r="N1534" t="b">
        <v>1</v>
      </c>
      <c r="O1534" t="s">
        <v>8285</v>
      </c>
      <c r="P1534" s="5">
        <f t="shared" si="115"/>
        <v>4.8402000000000003</v>
      </c>
      <c r="Q1534" s="5" t="str">
        <f t="shared" si="116"/>
        <v>Funded</v>
      </c>
      <c r="R1534" s="7">
        <f t="shared" si="117"/>
        <v>82.316326530612244</v>
      </c>
      <c r="S1534" t="s">
        <v>8337</v>
      </c>
      <c r="T1534" t="s">
        <v>8338</v>
      </c>
      <c r="U1534" s="17">
        <f t="shared" si="118"/>
        <v>42415.416666666664</v>
      </c>
      <c r="V1534" s="17">
        <f t="shared" si="119"/>
        <v>42391.266956018517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tr">
        <f>VLOOKUP(G1535,'Country Codes'!C:D,2,FALSE)</f>
        <v>United States</v>
      </c>
      <c r="I1535" t="s">
        <v>8246</v>
      </c>
      <c r="J1535" s="15">
        <v>1462161540</v>
      </c>
      <c r="K1535" s="15">
        <v>1457913777</v>
      </c>
      <c r="L1535" t="b">
        <v>1</v>
      </c>
      <c r="M1535">
        <v>740</v>
      </c>
      <c r="N1535" t="b">
        <v>1</v>
      </c>
      <c r="O1535" t="s">
        <v>8285</v>
      </c>
      <c r="P1535" s="5">
        <f t="shared" si="115"/>
        <v>1.4514</v>
      </c>
      <c r="Q1535" s="5" t="str">
        <f t="shared" si="116"/>
        <v>Funded</v>
      </c>
      <c r="R1535" s="7">
        <f t="shared" si="117"/>
        <v>88.26081081081081</v>
      </c>
      <c r="S1535" t="s">
        <v>8337</v>
      </c>
      <c r="T1535" t="s">
        <v>8338</v>
      </c>
      <c r="U1535" s="17">
        <f t="shared" si="118"/>
        <v>42491.957638888889</v>
      </c>
      <c r="V1535" s="17">
        <f t="shared" si="119"/>
        <v>42442.793715277774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tr">
        <f>VLOOKUP(G1536,'Country Codes'!C:D,2,FALSE)</f>
        <v>United States</v>
      </c>
      <c r="I1536" t="s">
        <v>8246</v>
      </c>
      <c r="J1536" s="15">
        <v>1441383062</v>
      </c>
      <c r="K1536" s="15">
        <v>1438791062</v>
      </c>
      <c r="L1536" t="b">
        <v>1</v>
      </c>
      <c r="M1536">
        <v>369</v>
      </c>
      <c r="N1536" t="b">
        <v>1</v>
      </c>
      <c r="O1536" t="s">
        <v>8285</v>
      </c>
      <c r="P1536" s="5">
        <f t="shared" si="115"/>
        <v>4.1773333333333333</v>
      </c>
      <c r="Q1536" s="5" t="str">
        <f t="shared" si="116"/>
        <v>Funded</v>
      </c>
      <c r="R1536" s="7">
        <f t="shared" si="117"/>
        <v>84.905149051490511</v>
      </c>
      <c r="S1536" t="s">
        <v>8337</v>
      </c>
      <c r="T1536" t="s">
        <v>8338</v>
      </c>
      <c r="U1536" s="17">
        <f t="shared" si="118"/>
        <v>42251.465995370374</v>
      </c>
      <c r="V1536" s="17">
        <f t="shared" si="119"/>
        <v>42221.465995370374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tr">
        <f>VLOOKUP(G1537,'Country Codes'!C:D,2,FALSE)</f>
        <v>United States</v>
      </c>
      <c r="I1537" t="s">
        <v>8246</v>
      </c>
      <c r="J1537" s="15">
        <v>1464040800</v>
      </c>
      <c r="K1537" s="15">
        <v>1461527631</v>
      </c>
      <c r="L1537" t="b">
        <v>1</v>
      </c>
      <c r="M1537">
        <v>110</v>
      </c>
      <c r="N1537" t="b">
        <v>1</v>
      </c>
      <c r="O1537" t="s">
        <v>8285</v>
      </c>
      <c r="P1537" s="5">
        <f t="shared" si="115"/>
        <v>1.3242499999999999</v>
      </c>
      <c r="Q1537" s="5" t="str">
        <f t="shared" si="116"/>
        <v>Funded</v>
      </c>
      <c r="R1537" s="7">
        <f t="shared" si="117"/>
        <v>48.154545454545456</v>
      </c>
      <c r="S1537" t="s">
        <v>8337</v>
      </c>
      <c r="T1537" t="s">
        <v>8338</v>
      </c>
      <c r="U1537" s="17">
        <f t="shared" si="118"/>
        <v>42513.708333333336</v>
      </c>
      <c r="V1537" s="17">
        <f t="shared" si="119"/>
        <v>42484.620729166665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tr">
        <f>VLOOKUP(G1538,'Country Codes'!C:D,2,FALSE)</f>
        <v>United States</v>
      </c>
      <c r="I1538" t="s">
        <v>8246</v>
      </c>
      <c r="J1538" s="15">
        <v>1440702910</v>
      </c>
      <c r="K1538" s="15">
        <v>1438110910</v>
      </c>
      <c r="L1538" t="b">
        <v>1</v>
      </c>
      <c r="M1538">
        <v>455</v>
      </c>
      <c r="N1538" t="b">
        <v>1</v>
      </c>
      <c r="O1538" t="s">
        <v>8285</v>
      </c>
      <c r="P1538" s="5">
        <f t="shared" si="115"/>
        <v>2.5030841666666666</v>
      </c>
      <c r="Q1538" s="5" t="str">
        <f t="shared" si="116"/>
        <v>Funded</v>
      </c>
      <c r="R1538" s="7">
        <f t="shared" si="117"/>
        <v>66.015406593406595</v>
      </c>
      <c r="S1538" t="s">
        <v>8337</v>
      </c>
      <c r="T1538" t="s">
        <v>8338</v>
      </c>
      <c r="U1538" s="17">
        <f t="shared" si="118"/>
        <v>42243.593865740739</v>
      </c>
      <c r="V1538" s="17">
        <f t="shared" si="119"/>
        <v>42213.593865740739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tr">
        <f>VLOOKUP(G1539,'Country Codes'!C:D,2,FALSE)</f>
        <v>Germany</v>
      </c>
      <c r="I1539" t="s">
        <v>8249</v>
      </c>
      <c r="J1539" s="15">
        <v>1470506400</v>
      </c>
      <c r="K1539" s="15">
        <v>1467358427</v>
      </c>
      <c r="L1539" t="b">
        <v>1</v>
      </c>
      <c r="M1539">
        <v>224</v>
      </c>
      <c r="N1539" t="b">
        <v>1</v>
      </c>
      <c r="O1539" t="s">
        <v>8285</v>
      </c>
      <c r="P1539" s="5">
        <f t="shared" ref="P1539:P1602" si="120">(E1539/D1539)</f>
        <v>1.7989999999999999</v>
      </c>
      <c r="Q1539" s="5" t="str">
        <f t="shared" ref="Q1539:Q1602" si="121">IF(P1539&gt;=1,"Funded","Not Funded")</f>
        <v>Funded</v>
      </c>
      <c r="R1539" s="7">
        <f t="shared" ref="R1539:R1602" si="122">(E1539/M1539)</f>
        <v>96.375</v>
      </c>
      <c r="S1539" t="s">
        <v>8337</v>
      </c>
      <c r="T1539" t="s">
        <v>8338</v>
      </c>
      <c r="U1539" s="17">
        <f t="shared" ref="U1539:U1602" si="123">(((J1539/60)/60)/24)+DATE(1970,1,1)+(-5/24)</f>
        <v>42588.541666666664</v>
      </c>
      <c r="V1539" s="17">
        <f t="shared" ref="V1539:V1602" si="124">(((K1539/60)/60)/24)+DATE(1970,1,1)+(-5/24)</f>
        <v>42552.106793981475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tr">
        <f>VLOOKUP(G1540,'Country Codes'!C:D,2,FALSE)</f>
        <v>United States</v>
      </c>
      <c r="I1540" t="s">
        <v>8246</v>
      </c>
      <c r="J1540" s="15">
        <v>1421952370</v>
      </c>
      <c r="K1540" s="15">
        <v>1418064370</v>
      </c>
      <c r="L1540" t="b">
        <v>1</v>
      </c>
      <c r="M1540">
        <v>46</v>
      </c>
      <c r="N1540" t="b">
        <v>1</v>
      </c>
      <c r="O1540" t="s">
        <v>8285</v>
      </c>
      <c r="P1540" s="5">
        <f t="shared" si="120"/>
        <v>1.0262857142857142</v>
      </c>
      <c r="Q1540" s="5" t="str">
        <f t="shared" si="121"/>
        <v>Funded</v>
      </c>
      <c r="R1540" s="7">
        <f t="shared" si="122"/>
        <v>156.17391304347825</v>
      </c>
      <c r="S1540" t="s">
        <v>8337</v>
      </c>
      <c r="T1540" t="s">
        <v>8338</v>
      </c>
      <c r="U1540" s="17">
        <f t="shared" si="123"/>
        <v>42026.57372685185</v>
      </c>
      <c r="V1540" s="17">
        <f t="shared" si="124"/>
        <v>41981.57372685185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tr">
        <f>VLOOKUP(G1541,'Country Codes'!C:D,2,FALSE)</f>
        <v>United States</v>
      </c>
      <c r="I1541" t="s">
        <v>8246</v>
      </c>
      <c r="J1541" s="15">
        <v>1483481019</v>
      </c>
      <c r="K1541" s="15">
        <v>1480629819</v>
      </c>
      <c r="L1541" t="b">
        <v>0</v>
      </c>
      <c r="M1541">
        <v>284</v>
      </c>
      <c r="N1541" t="b">
        <v>1</v>
      </c>
      <c r="O1541" t="s">
        <v>8285</v>
      </c>
      <c r="P1541" s="5">
        <f t="shared" si="120"/>
        <v>1.359861</v>
      </c>
      <c r="Q1541" s="5" t="str">
        <f t="shared" si="121"/>
        <v>Funded</v>
      </c>
      <c r="R1541" s="7">
        <f t="shared" si="122"/>
        <v>95.764859154929582</v>
      </c>
      <c r="S1541" t="s">
        <v>8337</v>
      </c>
      <c r="T1541" t="s">
        <v>8338</v>
      </c>
      <c r="U1541" s="17">
        <f t="shared" si="123"/>
        <v>42738.710868055547</v>
      </c>
      <c r="V1541" s="17">
        <f t="shared" si="124"/>
        <v>42705.710868055547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tr">
        <f>VLOOKUP(G1542,'Country Codes'!C:D,2,FALSE)</f>
        <v>United States</v>
      </c>
      <c r="I1542" t="s">
        <v>8246</v>
      </c>
      <c r="J1542" s="15">
        <v>1416964500</v>
      </c>
      <c r="K1542" s="15">
        <v>1414368616</v>
      </c>
      <c r="L1542" t="b">
        <v>1</v>
      </c>
      <c r="M1542">
        <v>98</v>
      </c>
      <c r="N1542" t="b">
        <v>1</v>
      </c>
      <c r="O1542" t="s">
        <v>8285</v>
      </c>
      <c r="P1542" s="5">
        <f t="shared" si="120"/>
        <v>1.1786666666666668</v>
      </c>
      <c r="Q1542" s="5" t="str">
        <f t="shared" si="121"/>
        <v>Funded</v>
      </c>
      <c r="R1542" s="7">
        <f t="shared" si="122"/>
        <v>180.40816326530611</v>
      </c>
      <c r="S1542" t="s">
        <v>8337</v>
      </c>
      <c r="T1542" t="s">
        <v>8338</v>
      </c>
      <c r="U1542" s="17">
        <f t="shared" si="123"/>
        <v>41968.843749999993</v>
      </c>
      <c r="V1542" s="17">
        <f t="shared" si="124"/>
        <v>41938.798796296294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tr">
        <f>VLOOKUP(G1543,'Country Codes'!C:D,2,FALSE)</f>
        <v>United States</v>
      </c>
      <c r="I1543" t="s">
        <v>8246</v>
      </c>
      <c r="J1543" s="15">
        <v>1420045538</v>
      </c>
      <c r="K1543" s="15">
        <v>1417453538</v>
      </c>
      <c r="L1543" t="b">
        <v>0</v>
      </c>
      <c r="M1543">
        <v>2</v>
      </c>
      <c r="N1543" t="b">
        <v>0</v>
      </c>
      <c r="O1543" t="s">
        <v>8289</v>
      </c>
      <c r="P1543" s="5">
        <f t="shared" si="120"/>
        <v>3.3333333333333332E-4</v>
      </c>
      <c r="Q1543" s="5" t="str">
        <f t="shared" si="121"/>
        <v>Not Funded</v>
      </c>
      <c r="R1543" s="7">
        <f t="shared" si="122"/>
        <v>3</v>
      </c>
      <c r="S1543" t="s">
        <v>8337</v>
      </c>
      <c r="T1543" t="s">
        <v>8342</v>
      </c>
      <c r="U1543" s="17">
        <f t="shared" si="123"/>
        <v>42004.503912037035</v>
      </c>
      <c r="V1543" s="17">
        <f t="shared" si="124"/>
        <v>41974.503912037035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tr">
        <f>VLOOKUP(G1544,'Country Codes'!C:D,2,FALSE)</f>
        <v>Canada</v>
      </c>
      <c r="I1544" t="s">
        <v>8251</v>
      </c>
      <c r="J1544" s="15">
        <v>1435708500</v>
      </c>
      <c r="K1544" s="15">
        <v>1434412500</v>
      </c>
      <c r="L1544" t="b">
        <v>0</v>
      </c>
      <c r="M1544">
        <v>1</v>
      </c>
      <c r="N1544" t="b">
        <v>0</v>
      </c>
      <c r="O1544" t="s">
        <v>8289</v>
      </c>
      <c r="P1544" s="5">
        <f t="shared" si="120"/>
        <v>0.04</v>
      </c>
      <c r="Q1544" s="5" t="str">
        <f t="shared" si="121"/>
        <v>Not Funded</v>
      </c>
      <c r="R1544" s="7">
        <f t="shared" si="122"/>
        <v>20</v>
      </c>
      <c r="S1544" t="s">
        <v>8337</v>
      </c>
      <c r="T1544" t="s">
        <v>8342</v>
      </c>
      <c r="U1544" s="17">
        <f t="shared" si="123"/>
        <v>42185.788194444445</v>
      </c>
      <c r="V1544" s="17">
        <f t="shared" si="124"/>
        <v>42170.788194444445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tr">
        <f>VLOOKUP(G1545,'Country Codes'!C:D,2,FALSE)</f>
        <v>United States</v>
      </c>
      <c r="I1545" t="s">
        <v>8246</v>
      </c>
      <c r="J1545" s="15">
        <v>1416662034</v>
      </c>
      <c r="K1545" s="15">
        <v>1414066434</v>
      </c>
      <c r="L1545" t="b">
        <v>0</v>
      </c>
      <c r="M1545">
        <v>1</v>
      </c>
      <c r="N1545" t="b">
        <v>0</v>
      </c>
      <c r="O1545" t="s">
        <v>8289</v>
      </c>
      <c r="P1545" s="5">
        <f t="shared" si="120"/>
        <v>4.4444444444444444E-3</v>
      </c>
      <c r="Q1545" s="5" t="str">
        <f t="shared" si="121"/>
        <v>Not Funded</v>
      </c>
      <c r="R1545" s="7">
        <f t="shared" si="122"/>
        <v>10</v>
      </c>
      <c r="S1545" t="s">
        <v>8337</v>
      </c>
      <c r="T1545" t="s">
        <v>8342</v>
      </c>
      <c r="U1545" s="17">
        <f t="shared" si="123"/>
        <v>41965.342986111107</v>
      </c>
      <c r="V1545" s="17">
        <f t="shared" si="124"/>
        <v>41935.301319444443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tr">
        <f>VLOOKUP(G1546,'Country Codes'!C:D,2,FALSE)</f>
        <v>United States</v>
      </c>
      <c r="I1546" t="s">
        <v>8246</v>
      </c>
      <c r="J1546" s="15">
        <v>1427847480</v>
      </c>
      <c r="K1546" s="15">
        <v>1424222024</v>
      </c>
      <c r="L1546" t="b">
        <v>0</v>
      </c>
      <c r="M1546">
        <v>0</v>
      </c>
      <c r="N1546" t="b">
        <v>0</v>
      </c>
      <c r="O1546" t="s">
        <v>8289</v>
      </c>
      <c r="P1546" s="5">
        <f t="shared" si="120"/>
        <v>0</v>
      </c>
      <c r="Q1546" s="5" t="str">
        <f t="shared" si="121"/>
        <v>Not Funded</v>
      </c>
      <c r="R1546" s="7" t="e">
        <f t="shared" si="122"/>
        <v>#DIV/0!</v>
      </c>
      <c r="S1546" t="s">
        <v>8337</v>
      </c>
      <c r="T1546" t="s">
        <v>8342</v>
      </c>
      <c r="U1546" s="17">
        <f t="shared" si="123"/>
        <v>42094.804166666661</v>
      </c>
      <c r="V1546" s="17">
        <f t="shared" si="124"/>
        <v>42052.842870370368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tr">
        <f>VLOOKUP(G1547,'Country Codes'!C:D,2,FALSE)</f>
        <v>United States</v>
      </c>
      <c r="I1547" t="s">
        <v>8246</v>
      </c>
      <c r="J1547" s="15">
        <v>1425330960</v>
      </c>
      <c r="K1547" s="15">
        <v>1422393234</v>
      </c>
      <c r="L1547" t="b">
        <v>0</v>
      </c>
      <c r="M1547">
        <v>1</v>
      </c>
      <c r="N1547" t="b">
        <v>0</v>
      </c>
      <c r="O1547" t="s">
        <v>8289</v>
      </c>
      <c r="P1547" s="5">
        <f t="shared" si="120"/>
        <v>3.3333333333333332E-4</v>
      </c>
      <c r="Q1547" s="5" t="str">
        <f t="shared" si="121"/>
        <v>Not Funded</v>
      </c>
      <c r="R1547" s="7">
        <f t="shared" si="122"/>
        <v>1</v>
      </c>
      <c r="S1547" t="s">
        <v>8337</v>
      </c>
      <c r="T1547" t="s">
        <v>8342</v>
      </c>
      <c r="U1547" s="17">
        <f t="shared" si="123"/>
        <v>42065.677777777775</v>
      </c>
      <c r="V1547" s="17">
        <f t="shared" si="124"/>
        <v>42031.676319444443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tr">
        <f>VLOOKUP(G1548,'Country Codes'!C:D,2,FALSE)</f>
        <v>United Kingdom</v>
      </c>
      <c r="I1548" t="s">
        <v>8247</v>
      </c>
      <c r="J1548" s="15">
        <v>1410930399</v>
      </c>
      <c r="K1548" s="15">
        <v>1405746399</v>
      </c>
      <c r="L1548" t="b">
        <v>0</v>
      </c>
      <c r="M1548">
        <v>11</v>
      </c>
      <c r="N1548" t="b">
        <v>0</v>
      </c>
      <c r="O1548" t="s">
        <v>8289</v>
      </c>
      <c r="P1548" s="5">
        <f t="shared" si="120"/>
        <v>0.28899999999999998</v>
      </c>
      <c r="Q1548" s="5" t="str">
        <f t="shared" si="121"/>
        <v>Not Funded</v>
      </c>
      <c r="R1548" s="7">
        <f t="shared" si="122"/>
        <v>26.272727272727273</v>
      </c>
      <c r="S1548" t="s">
        <v>8337</v>
      </c>
      <c r="T1548" t="s">
        <v>8342</v>
      </c>
      <c r="U1548" s="17">
        <f t="shared" si="123"/>
        <v>41899.004618055551</v>
      </c>
      <c r="V1548" s="17">
        <f t="shared" si="124"/>
        <v>41839.004618055551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tr">
        <f>VLOOKUP(G1549,'Country Codes'!C:D,2,FALSE)</f>
        <v>United States</v>
      </c>
      <c r="I1549" t="s">
        <v>8246</v>
      </c>
      <c r="J1549" s="15">
        <v>1487844882</v>
      </c>
      <c r="K1549" s="15">
        <v>1487240082</v>
      </c>
      <c r="L1549" t="b">
        <v>0</v>
      </c>
      <c r="M1549">
        <v>0</v>
      </c>
      <c r="N1549" t="b">
        <v>0</v>
      </c>
      <c r="O1549" t="s">
        <v>8289</v>
      </c>
      <c r="P1549" s="5">
        <f t="shared" si="120"/>
        <v>0</v>
      </c>
      <c r="Q1549" s="5" t="str">
        <f t="shared" si="121"/>
        <v>Not Funded</v>
      </c>
      <c r="R1549" s="7" t="e">
        <f t="shared" si="122"/>
        <v>#DIV/0!</v>
      </c>
      <c r="S1549" t="s">
        <v>8337</v>
      </c>
      <c r="T1549" t="s">
        <v>8342</v>
      </c>
      <c r="U1549" s="17">
        <f t="shared" si="123"/>
        <v>42789.218541666669</v>
      </c>
      <c r="V1549" s="17">
        <f t="shared" si="124"/>
        <v>42782.218541666669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tr">
        <f>VLOOKUP(G1550,'Country Codes'!C:D,2,FALSE)</f>
        <v>United States</v>
      </c>
      <c r="I1550" t="s">
        <v>8246</v>
      </c>
      <c r="J1550" s="15">
        <v>1447020620</v>
      </c>
      <c r="K1550" s="15">
        <v>1444425020</v>
      </c>
      <c r="L1550" t="b">
        <v>0</v>
      </c>
      <c r="M1550">
        <v>1</v>
      </c>
      <c r="N1550" t="b">
        <v>0</v>
      </c>
      <c r="O1550" t="s">
        <v>8289</v>
      </c>
      <c r="P1550" s="5">
        <f t="shared" si="120"/>
        <v>8.5714285714285715E-2</v>
      </c>
      <c r="Q1550" s="5" t="str">
        <f t="shared" si="121"/>
        <v>Not Funded</v>
      </c>
      <c r="R1550" s="7">
        <f t="shared" si="122"/>
        <v>60</v>
      </c>
      <c r="S1550" t="s">
        <v>8337</v>
      </c>
      <c r="T1550" t="s">
        <v>8342</v>
      </c>
      <c r="U1550" s="17">
        <f t="shared" si="123"/>
        <v>42316.715509259251</v>
      </c>
      <c r="V1550" s="17">
        <f t="shared" si="124"/>
        <v>42286.673842592594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tr">
        <f>VLOOKUP(G1551,'Country Codes'!C:D,2,FALSE)</f>
        <v>United States</v>
      </c>
      <c r="I1551" t="s">
        <v>8246</v>
      </c>
      <c r="J1551" s="15">
        <v>1446524159</v>
      </c>
      <c r="K1551" s="15">
        <v>1443928559</v>
      </c>
      <c r="L1551" t="b">
        <v>0</v>
      </c>
      <c r="M1551">
        <v>6</v>
      </c>
      <c r="N1551" t="b">
        <v>0</v>
      </c>
      <c r="O1551" t="s">
        <v>8289</v>
      </c>
      <c r="P1551" s="5">
        <f t="shared" si="120"/>
        <v>0.34</v>
      </c>
      <c r="Q1551" s="5" t="str">
        <f t="shared" si="121"/>
        <v>Not Funded</v>
      </c>
      <c r="R1551" s="7">
        <f t="shared" si="122"/>
        <v>28.333333333333332</v>
      </c>
      <c r="S1551" t="s">
        <v>8337</v>
      </c>
      <c r="T1551" t="s">
        <v>8342</v>
      </c>
      <c r="U1551" s="17">
        <f t="shared" si="123"/>
        <v>42310.96943287037</v>
      </c>
      <c r="V1551" s="17">
        <f t="shared" si="124"/>
        <v>42280.927766203698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tr">
        <f>VLOOKUP(G1552,'Country Codes'!C:D,2,FALSE)</f>
        <v>United Kingdom</v>
      </c>
      <c r="I1552" t="s">
        <v>8247</v>
      </c>
      <c r="J1552" s="15">
        <v>1463050034</v>
      </c>
      <c r="K1552" s="15">
        <v>1460458034</v>
      </c>
      <c r="L1552" t="b">
        <v>0</v>
      </c>
      <c r="M1552">
        <v>7</v>
      </c>
      <c r="N1552" t="b">
        <v>0</v>
      </c>
      <c r="O1552" t="s">
        <v>8289</v>
      </c>
      <c r="P1552" s="5">
        <f t="shared" si="120"/>
        <v>0.13466666666666666</v>
      </c>
      <c r="Q1552" s="5" t="str">
        <f t="shared" si="121"/>
        <v>Not Funded</v>
      </c>
      <c r="R1552" s="7">
        <f t="shared" si="122"/>
        <v>14.428571428571429</v>
      </c>
      <c r="S1552" t="s">
        <v>8337</v>
      </c>
      <c r="T1552" t="s">
        <v>8342</v>
      </c>
      <c r="U1552" s="17">
        <f t="shared" si="123"/>
        <v>42502.24113425926</v>
      </c>
      <c r="V1552" s="17">
        <f t="shared" si="124"/>
        <v>42472.24113425926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tr">
        <f>VLOOKUP(G1553,'Country Codes'!C:D,2,FALSE)</f>
        <v>United States</v>
      </c>
      <c r="I1553" t="s">
        <v>8246</v>
      </c>
      <c r="J1553" s="15">
        <v>1432756039</v>
      </c>
      <c r="K1553" s="15">
        <v>1430164039</v>
      </c>
      <c r="L1553" t="b">
        <v>0</v>
      </c>
      <c r="M1553">
        <v>0</v>
      </c>
      <c r="N1553" t="b">
        <v>0</v>
      </c>
      <c r="O1553" t="s">
        <v>8289</v>
      </c>
      <c r="P1553" s="5">
        <f t="shared" si="120"/>
        <v>0</v>
      </c>
      <c r="Q1553" s="5" t="str">
        <f t="shared" si="121"/>
        <v>Not Funded</v>
      </c>
      <c r="R1553" s="7" t="e">
        <f t="shared" si="122"/>
        <v>#DIV/0!</v>
      </c>
      <c r="S1553" t="s">
        <v>8337</v>
      </c>
      <c r="T1553" t="s">
        <v>8342</v>
      </c>
      <c r="U1553" s="17">
        <f t="shared" si="123"/>
        <v>42151.616192129623</v>
      </c>
      <c r="V1553" s="17">
        <f t="shared" si="124"/>
        <v>42121.616192129623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tr">
        <f>VLOOKUP(G1554,'Country Codes'!C:D,2,FALSE)</f>
        <v>United States</v>
      </c>
      <c r="I1554" t="s">
        <v>8246</v>
      </c>
      <c r="J1554" s="15">
        <v>1412135940</v>
      </c>
      <c r="K1554" s="15">
        <v>1410366708</v>
      </c>
      <c r="L1554" t="b">
        <v>0</v>
      </c>
      <c r="M1554">
        <v>16</v>
      </c>
      <c r="N1554" t="b">
        <v>0</v>
      </c>
      <c r="O1554" t="s">
        <v>8289</v>
      </c>
      <c r="P1554" s="5">
        <f t="shared" si="120"/>
        <v>0.49186046511627907</v>
      </c>
      <c r="Q1554" s="5" t="str">
        <f t="shared" si="121"/>
        <v>Not Funded</v>
      </c>
      <c r="R1554" s="7">
        <f t="shared" si="122"/>
        <v>132.1875</v>
      </c>
      <c r="S1554" t="s">
        <v>8337</v>
      </c>
      <c r="T1554" t="s">
        <v>8342</v>
      </c>
      <c r="U1554" s="17">
        <f t="shared" si="123"/>
        <v>41912.957638888889</v>
      </c>
      <c r="V1554" s="17">
        <f t="shared" si="124"/>
        <v>41892.480416666665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tr">
        <f>VLOOKUP(G1555,'Country Codes'!C:D,2,FALSE)</f>
        <v>United States</v>
      </c>
      <c r="I1555" t="s">
        <v>8246</v>
      </c>
      <c r="J1555" s="15">
        <v>1441176447</v>
      </c>
      <c r="K1555" s="15">
        <v>1438584447</v>
      </c>
      <c r="L1555" t="b">
        <v>0</v>
      </c>
      <c r="M1555">
        <v>0</v>
      </c>
      <c r="N1555" t="b">
        <v>0</v>
      </c>
      <c r="O1555" t="s">
        <v>8289</v>
      </c>
      <c r="P1555" s="5">
        <f t="shared" si="120"/>
        <v>0</v>
      </c>
      <c r="Q1555" s="5" t="str">
        <f t="shared" si="121"/>
        <v>Not Funded</v>
      </c>
      <c r="R1555" s="7" t="e">
        <f t="shared" si="122"/>
        <v>#DIV/0!</v>
      </c>
      <c r="S1555" t="s">
        <v>8337</v>
      </c>
      <c r="T1555" t="s">
        <v>8342</v>
      </c>
      <c r="U1555" s="17">
        <f t="shared" si="123"/>
        <v>42249.074618055551</v>
      </c>
      <c r="V1555" s="17">
        <f t="shared" si="124"/>
        <v>42219.074618055551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tr">
        <f>VLOOKUP(G1556,'Country Codes'!C:D,2,FALSE)</f>
        <v>Australia</v>
      </c>
      <c r="I1556" t="s">
        <v>8248</v>
      </c>
      <c r="J1556" s="15">
        <v>1438495390</v>
      </c>
      <c r="K1556" s="15">
        <v>1435903390</v>
      </c>
      <c r="L1556" t="b">
        <v>0</v>
      </c>
      <c r="M1556">
        <v>0</v>
      </c>
      <c r="N1556" t="b">
        <v>0</v>
      </c>
      <c r="O1556" t="s">
        <v>8289</v>
      </c>
      <c r="P1556" s="5">
        <f t="shared" si="120"/>
        <v>0</v>
      </c>
      <c r="Q1556" s="5" t="str">
        <f t="shared" si="121"/>
        <v>Not Funded</v>
      </c>
      <c r="R1556" s="7" t="e">
        <f t="shared" si="122"/>
        <v>#DIV/0!</v>
      </c>
      <c r="S1556" t="s">
        <v>8337</v>
      </c>
      <c r="T1556" t="s">
        <v>8342</v>
      </c>
      <c r="U1556" s="17">
        <f t="shared" si="123"/>
        <v>42218.043865740743</v>
      </c>
      <c r="V1556" s="17">
        <f t="shared" si="124"/>
        <v>42188.043865740743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tr">
        <f>VLOOKUP(G1557,'Country Codes'!C:D,2,FALSE)</f>
        <v>United States</v>
      </c>
      <c r="I1557" t="s">
        <v>8246</v>
      </c>
      <c r="J1557" s="15">
        <v>1442509200</v>
      </c>
      <c r="K1557" s="15">
        <v>1440513832</v>
      </c>
      <c r="L1557" t="b">
        <v>0</v>
      </c>
      <c r="M1557">
        <v>0</v>
      </c>
      <c r="N1557" t="b">
        <v>0</v>
      </c>
      <c r="O1557" t="s">
        <v>8289</v>
      </c>
      <c r="P1557" s="5">
        <f t="shared" si="120"/>
        <v>0</v>
      </c>
      <c r="Q1557" s="5" t="str">
        <f t="shared" si="121"/>
        <v>Not Funded</v>
      </c>
      <c r="R1557" s="7" t="e">
        <f t="shared" si="122"/>
        <v>#DIV/0!</v>
      </c>
      <c r="S1557" t="s">
        <v>8337</v>
      </c>
      <c r="T1557" t="s">
        <v>8342</v>
      </c>
      <c r="U1557" s="17">
        <f t="shared" si="123"/>
        <v>42264.499999999993</v>
      </c>
      <c r="V1557" s="17">
        <f t="shared" si="124"/>
        <v>42241.405462962961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tr">
        <f>VLOOKUP(G1558,'Country Codes'!C:D,2,FALSE)</f>
        <v>Canada</v>
      </c>
      <c r="I1558" t="s">
        <v>8251</v>
      </c>
      <c r="J1558" s="15">
        <v>1467603624</v>
      </c>
      <c r="K1558" s="15">
        <v>1465011624</v>
      </c>
      <c r="L1558" t="b">
        <v>0</v>
      </c>
      <c r="M1558">
        <v>12</v>
      </c>
      <c r="N1558" t="b">
        <v>0</v>
      </c>
      <c r="O1558" t="s">
        <v>8289</v>
      </c>
      <c r="P1558" s="5">
        <f t="shared" si="120"/>
        <v>0.45133333333333331</v>
      </c>
      <c r="Q1558" s="5" t="str">
        <f t="shared" si="121"/>
        <v>Not Funded</v>
      </c>
      <c r="R1558" s="7">
        <f t="shared" si="122"/>
        <v>56.416666666666664</v>
      </c>
      <c r="S1558" t="s">
        <v>8337</v>
      </c>
      <c r="T1558" t="s">
        <v>8342</v>
      </c>
      <c r="U1558" s="17">
        <f t="shared" si="123"/>
        <v>42554.944722222215</v>
      </c>
      <c r="V1558" s="17">
        <f t="shared" si="124"/>
        <v>42524.944722222215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tr">
        <f>VLOOKUP(G1559,'Country Codes'!C:D,2,FALSE)</f>
        <v>United States</v>
      </c>
      <c r="I1559" t="s">
        <v>8246</v>
      </c>
      <c r="J1559" s="15">
        <v>1411227633</v>
      </c>
      <c r="K1559" s="15">
        <v>1408549233</v>
      </c>
      <c r="L1559" t="b">
        <v>0</v>
      </c>
      <c r="M1559">
        <v>1</v>
      </c>
      <c r="N1559" t="b">
        <v>0</v>
      </c>
      <c r="O1559" t="s">
        <v>8289</v>
      </c>
      <c r="P1559" s="5">
        <f t="shared" si="120"/>
        <v>0.04</v>
      </c>
      <c r="Q1559" s="5" t="str">
        <f t="shared" si="121"/>
        <v>Not Funded</v>
      </c>
      <c r="R1559" s="7">
        <f t="shared" si="122"/>
        <v>100</v>
      </c>
      <c r="S1559" t="s">
        <v>8337</v>
      </c>
      <c r="T1559" t="s">
        <v>8342</v>
      </c>
      <c r="U1559" s="17">
        <f t="shared" si="123"/>
        <v>41902.444826388884</v>
      </c>
      <c r="V1559" s="17">
        <f t="shared" si="124"/>
        <v>41871.444826388884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tr">
        <f>VLOOKUP(G1560,'Country Codes'!C:D,2,FALSE)</f>
        <v>United Kingdom</v>
      </c>
      <c r="I1560" t="s">
        <v>8247</v>
      </c>
      <c r="J1560" s="15">
        <v>1440763920</v>
      </c>
      <c r="K1560" s="15">
        <v>1435656759</v>
      </c>
      <c r="L1560" t="b">
        <v>0</v>
      </c>
      <c r="M1560">
        <v>3</v>
      </c>
      <c r="N1560" t="b">
        <v>0</v>
      </c>
      <c r="O1560" t="s">
        <v>8289</v>
      </c>
      <c r="P1560" s="5">
        <f t="shared" si="120"/>
        <v>4.6666666666666669E-2</v>
      </c>
      <c r="Q1560" s="5" t="str">
        <f t="shared" si="121"/>
        <v>Not Funded</v>
      </c>
      <c r="R1560" s="7">
        <f t="shared" si="122"/>
        <v>11.666666666666666</v>
      </c>
      <c r="S1560" t="s">
        <v>8337</v>
      </c>
      <c r="T1560" t="s">
        <v>8342</v>
      </c>
      <c r="U1560" s="17">
        <f t="shared" si="123"/>
        <v>42244.299999999996</v>
      </c>
      <c r="V1560" s="17">
        <f t="shared" si="124"/>
        <v>42185.189340277771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tr">
        <f>VLOOKUP(G1561,'Country Codes'!C:D,2,FALSE)</f>
        <v>United States</v>
      </c>
      <c r="I1561" t="s">
        <v>8246</v>
      </c>
      <c r="J1561" s="15">
        <v>1430270199</v>
      </c>
      <c r="K1561" s="15">
        <v>1428974199</v>
      </c>
      <c r="L1561" t="b">
        <v>0</v>
      </c>
      <c r="M1561">
        <v>1</v>
      </c>
      <c r="N1561" t="b">
        <v>0</v>
      </c>
      <c r="O1561" t="s">
        <v>8289</v>
      </c>
      <c r="P1561" s="5">
        <f t="shared" si="120"/>
        <v>3.3333333333333335E-3</v>
      </c>
      <c r="Q1561" s="5" t="str">
        <f t="shared" si="121"/>
        <v>Not Funded</v>
      </c>
      <c r="R1561" s="7">
        <f t="shared" si="122"/>
        <v>50</v>
      </c>
      <c r="S1561" t="s">
        <v>8337</v>
      </c>
      <c r="T1561" t="s">
        <v>8342</v>
      </c>
      <c r="U1561" s="17">
        <f t="shared" si="123"/>
        <v>42122.844895833325</v>
      </c>
      <c r="V1561" s="17">
        <f t="shared" si="124"/>
        <v>42107.844895833325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tr">
        <f>VLOOKUP(G1562,'Country Codes'!C:D,2,FALSE)</f>
        <v>United States</v>
      </c>
      <c r="I1562" t="s">
        <v>8246</v>
      </c>
      <c r="J1562" s="15">
        <v>1415842193</v>
      </c>
      <c r="K1562" s="15">
        <v>1414110593</v>
      </c>
      <c r="L1562" t="b">
        <v>0</v>
      </c>
      <c r="M1562">
        <v>4</v>
      </c>
      <c r="N1562" t="b">
        <v>0</v>
      </c>
      <c r="O1562" t="s">
        <v>8289</v>
      </c>
      <c r="P1562" s="5">
        <f t="shared" si="120"/>
        <v>3.7600000000000001E-2</v>
      </c>
      <c r="Q1562" s="5" t="str">
        <f t="shared" si="121"/>
        <v>Not Funded</v>
      </c>
      <c r="R1562" s="7">
        <f t="shared" si="122"/>
        <v>23.5</v>
      </c>
      <c r="S1562" t="s">
        <v>8337</v>
      </c>
      <c r="T1562" t="s">
        <v>8342</v>
      </c>
      <c r="U1562" s="17">
        <f t="shared" si="123"/>
        <v>41955.854085648149</v>
      </c>
      <c r="V1562" s="17">
        <f t="shared" si="124"/>
        <v>41935.812418981477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tr">
        <f>VLOOKUP(G1563,'Country Codes'!C:D,2,FALSE)</f>
        <v>United States</v>
      </c>
      <c r="I1563" t="s">
        <v>8246</v>
      </c>
      <c r="J1563" s="15">
        <v>1383789603</v>
      </c>
      <c r="K1563" s="15">
        <v>1381194003</v>
      </c>
      <c r="L1563" t="b">
        <v>0</v>
      </c>
      <c r="M1563">
        <v>1</v>
      </c>
      <c r="N1563" t="b">
        <v>0</v>
      </c>
      <c r="O1563" t="s">
        <v>8290</v>
      </c>
      <c r="P1563" s="5">
        <f t="shared" si="120"/>
        <v>6.7000000000000002E-3</v>
      </c>
      <c r="Q1563" s="5" t="str">
        <f t="shared" si="121"/>
        <v>Not Funded</v>
      </c>
      <c r="R1563" s="7">
        <f t="shared" si="122"/>
        <v>67</v>
      </c>
      <c r="S1563" t="s">
        <v>8321</v>
      </c>
      <c r="T1563" t="s">
        <v>8343</v>
      </c>
      <c r="U1563" s="17">
        <f t="shared" si="123"/>
        <v>41584.875034722223</v>
      </c>
      <c r="V1563" s="17">
        <f t="shared" si="124"/>
        <v>41554.833368055552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tr">
        <f>VLOOKUP(G1564,'Country Codes'!C:D,2,FALSE)</f>
        <v>United States</v>
      </c>
      <c r="I1564" t="s">
        <v>8246</v>
      </c>
      <c r="J1564" s="15">
        <v>1259715000</v>
      </c>
      <c r="K1564" s="15">
        <v>1253712916</v>
      </c>
      <c r="L1564" t="b">
        <v>0</v>
      </c>
      <c r="M1564">
        <v>0</v>
      </c>
      <c r="N1564" t="b">
        <v>0</v>
      </c>
      <c r="O1564" t="s">
        <v>8290</v>
      </c>
      <c r="P1564" s="5">
        <f t="shared" si="120"/>
        <v>0</v>
      </c>
      <c r="Q1564" s="5" t="str">
        <f t="shared" si="121"/>
        <v>Not Funded</v>
      </c>
      <c r="R1564" s="7" t="e">
        <f t="shared" si="122"/>
        <v>#DIV/0!</v>
      </c>
      <c r="S1564" t="s">
        <v>8321</v>
      </c>
      <c r="T1564" t="s">
        <v>8343</v>
      </c>
      <c r="U1564" s="17">
        <f t="shared" si="123"/>
        <v>40148.826388888883</v>
      </c>
      <c r="V1564" s="17">
        <f t="shared" si="124"/>
        <v>40079.357824074068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tr">
        <f>VLOOKUP(G1565,'Country Codes'!C:D,2,FALSE)</f>
        <v>United Kingdom</v>
      </c>
      <c r="I1565" t="s">
        <v>8247</v>
      </c>
      <c r="J1565" s="15">
        <v>1394815751</v>
      </c>
      <c r="K1565" s="15">
        <v>1389635351</v>
      </c>
      <c r="L1565" t="b">
        <v>0</v>
      </c>
      <c r="M1565">
        <v>2</v>
      </c>
      <c r="N1565" t="b">
        <v>0</v>
      </c>
      <c r="O1565" t="s">
        <v>8290</v>
      </c>
      <c r="P1565" s="5">
        <f t="shared" si="120"/>
        <v>1.4166666666666666E-2</v>
      </c>
      <c r="Q1565" s="5" t="str">
        <f t="shared" si="121"/>
        <v>Not Funded</v>
      </c>
      <c r="R1565" s="7">
        <f t="shared" si="122"/>
        <v>42.5</v>
      </c>
      <c r="S1565" t="s">
        <v>8321</v>
      </c>
      <c r="T1565" t="s">
        <v>8343</v>
      </c>
      <c r="U1565" s="17">
        <f t="shared" si="123"/>
        <v>41712.492488425924</v>
      </c>
      <c r="V1565" s="17">
        <f t="shared" si="124"/>
        <v>41652.534155092588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tr">
        <f>VLOOKUP(G1566,'Country Codes'!C:D,2,FALSE)</f>
        <v>United States</v>
      </c>
      <c r="I1566" t="s">
        <v>8246</v>
      </c>
      <c r="J1566" s="15">
        <v>1432843500</v>
      </c>
      <c r="K1566" s="15">
        <v>1430124509</v>
      </c>
      <c r="L1566" t="b">
        <v>0</v>
      </c>
      <c r="M1566">
        <v>1</v>
      </c>
      <c r="N1566" t="b">
        <v>0</v>
      </c>
      <c r="O1566" t="s">
        <v>8290</v>
      </c>
      <c r="P1566" s="5">
        <f t="shared" si="120"/>
        <v>1E-3</v>
      </c>
      <c r="Q1566" s="5" t="str">
        <f t="shared" si="121"/>
        <v>Not Funded</v>
      </c>
      <c r="R1566" s="7">
        <f t="shared" si="122"/>
        <v>10</v>
      </c>
      <c r="S1566" t="s">
        <v>8321</v>
      </c>
      <c r="T1566" t="s">
        <v>8343</v>
      </c>
      <c r="U1566" s="17">
        <f t="shared" si="123"/>
        <v>42152.628472222219</v>
      </c>
      <c r="V1566" s="17">
        <f t="shared" si="124"/>
        <v>42121.158668981479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tr">
        <f>VLOOKUP(G1567,'Country Codes'!C:D,2,FALSE)</f>
        <v>United States</v>
      </c>
      <c r="I1567" t="s">
        <v>8246</v>
      </c>
      <c r="J1567" s="15">
        <v>1307554261</v>
      </c>
      <c r="K1567" s="15">
        <v>1304962261</v>
      </c>
      <c r="L1567" t="b">
        <v>0</v>
      </c>
      <c r="M1567">
        <v>1</v>
      </c>
      <c r="N1567" t="b">
        <v>0</v>
      </c>
      <c r="O1567" t="s">
        <v>8290</v>
      </c>
      <c r="P1567" s="5">
        <f t="shared" si="120"/>
        <v>2.5000000000000001E-2</v>
      </c>
      <c r="Q1567" s="5" t="str">
        <f t="shared" si="121"/>
        <v>Not Funded</v>
      </c>
      <c r="R1567" s="7">
        <f t="shared" si="122"/>
        <v>100</v>
      </c>
      <c r="S1567" t="s">
        <v>8321</v>
      </c>
      <c r="T1567" t="s">
        <v>8343</v>
      </c>
      <c r="U1567" s="17">
        <f t="shared" si="123"/>
        <v>40702.521539351852</v>
      </c>
      <c r="V1567" s="17">
        <f t="shared" si="124"/>
        <v>40672.521539351852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tr">
        <f>VLOOKUP(G1568,'Country Codes'!C:D,2,FALSE)</f>
        <v>United States</v>
      </c>
      <c r="I1568" t="s">
        <v>8246</v>
      </c>
      <c r="J1568" s="15">
        <v>1469656800</v>
      </c>
      <c r="K1568" s="15">
        <v>1467151204</v>
      </c>
      <c r="L1568" t="b">
        <v>0</v>
      </c>
      <c r="M1568">
        <v>59</v>
      </c>
      <c r="N1568" t="b">
        <v>0</v>
      </c>
      <c r="O1568" t="s">
        <v>8290</v>
      </c>
      <c r="P1568" s="5">
        <f t="shared" si="120"/>
        <v>0.21249999999999999</v>
      </c>
      <c r="Q1568" s="5" t="str">
        <f t="shared" si="121"/>
        <v>Not Funded</v>
      </c>
      <c r="R1568" s="7">
        <f t="shared" si="122"/>
        <v>108.05084745762711</v>
      </c>
      <c r="S1568" t="s">
        <v>8321</v>
      </c>
      <c r="T1568" t="s">
        <v>8343</v>
      </c>
      <c r="U1568" s="17">
        <f t="shared" si="123"/>
        <v>42578.708333333336</v>
      </c>
      <c r="V1568" s="17">
        <f t="shared" si="124"/>
        <v>42549.708379629628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tr">
        <f>VLOOKUP(G1569,'Country Codes'!C:D,2,FALSE)</f>
        <v>United States</v>
      </c>
      <c r="I1569" t="s">
        <v>8246</v>
      </c>
      <c r="J1569" s="15">
        <v>1392595200</v>
      </c>
      <c r="K1569" s="15">
        <v>1391293745</v>
      </c>
      <c r="L1569" t="b">
        <v>0</v>
      </c>
      <c r="M1569">
        <v>13</v>
      </c>
      <c r="N1569" t="b">
        <v>0</v>
      </c>
      <c r="O1569" t="s">
        <v>8290</v>
      </c>
      <c r="P1569" s="5">
        <f t="shared" si="120"/>
        <v>4.1176470588235294E-2</v>
      </c>
      <c r="Q1569" s="5" t="str">
        <f t="shared" si="121"/>
        <v>Not Funded</v>
      </c>
      <c r="R1569" s="7">
        <f t="shared" si="122"/>
        <v>26.923076923076923</v>
      </c>
      <c r="S1569" t="s">
        <v>8321</v>
      </c>
      <c r="T1569" t="s">
        <v>8343</v>
      </c>
      <c r="U1569" s="17">
        <f t="shared" si="123"/>
        <v>41686.791666666664</v>
      </c>
      <c r="V1569" s="17">
        <f t="shared" si="124"/>
        <v>41671.728530092587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tr">
        <f>VLOOKUP(G1570,'Country Codes'!C:D,2,FALSE)</f>
        <v>United States</v>
      </c>
      <c r="I1570" t="s">
        <v>8246</v>
      </c>
      <c r="J1570" s="15">
        <v>1419384585</v>
      </c>
      <c r="K1570" s="15">
        <v>1416360585</v>
      </c>
      <c r="L1570" t="b">
        <v>0</v>
      </c>
      <c r="M1570">
        <v>22</v>
      </c>
      <c r="N1570" t="b">
        <v>0</v>
      </c>
      <c r="O1570" t="s">
        <v>8290</v>
      </c>
      <c r="P1570" s="5">
        <f t="shared" si="120"/>
        <v>0.13639999999999999</v>
      </c>
      <c r="Q1570" s="5" t="str">
        <f t="shared" si="121"/>
        <v>Not Funded</v>
      </c>
      <c r="R1570" s="7">
        <f t="shared" si="122"/>
        <v>155</v>
      </c>
      <c r="S1570" t="s">
        <v>8321</v>
      </c>
      <c r="T1570" t="s">
        <v>8343</v>
      </c>
      <c r="U1570" s="17">
        <f t="shared" si="123"/>
        <v>41996.853993055549</v>
      </c>
      <c r="V1570" s="17">
        <f t="shared" si="124"/>
        <v>41961.853993055549</v>
      </c>
    </row>
    <row r="1571" spans="1:22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tr">
        <f>VLOOKUP(G1571,'Country Codes'!C:D,2,FALSE)</f>
        <v>United States</v>
      </c>
      <c r="I1571" t="s">
        <v>8246</v>
      </c>
      <c r="J1571" s="15">
        <v>1369498714</v>
      </c>
      <c r="K1571" s="15">
        <v>1366906714</v>
      </c>
      <c r="L1571" t="b">
        <v>0</v>
      </c>
      <c r="M1571">
        <v>0</v>
      </c>
      <c r="N1571" t="b">
        <v>0</v>
      </c>
      <c r="O1571" t="s">
        <v>8290</v>
      </c>
      <c r="P1571" s="5">
        <f t="shared" si="120"/>
        <v>0</v>
      </c>
      <c r="Q1571" s="5" t="str">
        <f t="shared" si="121"/>
        <v>Not Funded</v>
      </c>
      <c r="R1571" s="7" t="e">
        <f t="shared" si="122"/>
        <v>#DIV/0!</v>
      </c>
      <c r="S1571" t="s">
        <v>8321</v>
      </c>
      <c r="T1571" t="s">
        <v>8343</v>
      </c>
      <c r="U1571" s="17">
        <f t="shared" si="123"/>
        <v>41419.471226851849</v>
      </c>
      <c r="V1571" s="17">
        <f t="shared" si="124"/>
        <v>41389.471226851849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tr">
        <f>VLOOKUP(G1572,'Country Codes'!C:D,2,FALSE)</f>
        <v>United States</v>
      </c>
      <c r="I1572" t="s">
        <v>8246</v>
      </c>
      <c r="J1572" s="15">
        <v>1460140282</v>
      </c>
      <c r="K1572" s="15">
        <v>1457551882</v>
      </c>
      <c r="L1572" t="b">
        <v>0</v>
      </c>
      <c r="M1572">
        <v>52</v>
      </c>
      <c r="N1572" t="b">
        <v>0</v>
      </c>
      <c r="O1572" t="s">
        <v>8290</v>
      </c>
      <c r="P1572" s="5">
        <f t="shared" si="120"/>
        <v>0.41399999999999998</v>
      </c>
      <c r="Q1572" s="5" t="str">
        <f t="shared" si="121"/>
        <v>Not Funded</v>
      </c>
      <c r="R1572" s="7">
        <f t="shared" si="122"/>
        <v>47.769230769230766</v>
      </c>
      <c r="S1572" t="s">
        <v>8321</v>
      </c>
      <c r="T1572" t="s">
        <v>8343</v>
      </c>
      <c r="U1572" s="17">
        <f t="shared" si="123"/>
        <v>42468.56344907407</v>
      </c>
      <c r="V1572" s="17">
        <f t="shared" si="124"/>
        <v>42438.605115740742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tr">
        <f>VLOOKUP(G1573,'Country Codes'!C:D,2,FALSE)</f>
        <v>United Kingdom</v>
      </c>
      <c r="I1573" t="s">
        <v>8247</v>
      </c>
      <c r="J1573" s="15">
        <v>1434738483</v>
      </c>
      <c r="K1573" s="15">
        <v>1432146483</v>
      </c>
      <c r="L1573" t="b">
        <v>0</v>
      </c>
      <c r="M1573">
        <v>4</v>
      </c>
      <c r="N1573" t="b">
        <v>0</v>
      </c>
      <c r="O1573" t="s">
        <v>8290</v>
      </c>
      <c r="P1573" s="5">
        <f t="shared" si="120"/>
        <v>6.6115702479338841E-3</v>
      </c>
      <c r="Q1573" s="5" t="str">
        <f t="shared" si="121"/>
        <v>Not Funded</v>
      </c>
      <c r="R1573" s="7">
        <f t="shared" si="122"/>
        <v>20</v>
      </c>
      <c r="S1573" t="s">
        <v>8321</v>
      </c>
      <c r="T1573" t="s">
        <v>8343</v>
      </c>
      <c r="U1573" s="17">
        <f t="shared" si="123"/>
        <v>42174.561145833337</v>
      </c>
      <c r="V1573" s="17">
        <f t="shared" si="124"/>
        <v>42144.561145833337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tr">
        <f>VLOOKUP(G1574,'Country Codes'!C:D,2,FALSE)</f>
        <v>United Kingdom</v>
      </c>
      <c r="I1574" t="s">
        <v>8247</v>
      </c>
      <c r="J1574" s="15">
        <v>1456703940</v>
      </c>
      <c r="K1574" s="15">
        <v>1454546859</v>
      </c>
      <c r="L1574" t="b">
        <v>0</v>
      </c>
      <c r="M1574">
        <v>3</v>
      </c>
      <c r="N1574" t="b">
        <v>0</v>
      </c>
      <c r="O1574" t="s">
        <v>8290</v>
      </c>
      <c r="P1574" s="5">
        <f t="shared" si="120"/>
        <v>0.05</v>
      </c>
      <c r="Q1574" s="5" t="str">
        <f t="shared" si="121"/>
        <v>Not Funded</v>
      </c>
      <c r="R1574" s="7">
        <f t="shared" si="122"/>
        <v>41.666666666666664</v>
      </c>
      <c r="S1574" t="s">
        <v>8321</v>
      </c>
      <c r="T1574" t="s">
        <v>8343</v>
      </c>
      <c r="U1574" s="17">
        <f t="shared" si="123"/>
        <v>42428.790972222218</v>
      </c>
      <c r="V1574" s="17">
        <f t="shared" si="124"/>
        <v>42403.824756944443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tr">
        <f>VLOOKUP(G1575,'Country Codes'!C:D,2,FALSE)</f>
        <v>Canada</v>
      </c>
      <c r="I1575" t="s">
        <v>8251</v>
      </c>
      <c r="J1575" s="15">
        <v>1491019140</v>
      </c>
      <c r="K1575" s="15">
        <v>1487548802</v>
      </c>
      <c r="L1575" t="b">
        <v>0</v>
      </c>
      <c r="M1575">
        <v>3</v>
      </c>
      <c r="N1575" t="b">
        <v>0</v>
      </c>
      <c r="O1575" t="s">
        <v>8290</v>
      </c>
      <c r="P1575" s="5">
        <f t="shared" si="120"/>
        <v>2.4777777777777777E-2</v>
      </c>
      <c r="Q1575" s="5" t="str">
        <f t="shared" si="121"/>
        <v>Not Funded</v>
      </c>
      <c r="R1575" s="7">
        <f t="shared" si="122"/>
        <v>74.333333333333329</v>
      </c>
      <c r="S1575" t="s">
        <v>8321</v>
      </c>
      <c r="T1575" t="s">
        <v>8343</v>
      </c>
      <c r="U1575" s="17">
        <f t="shared" si="123"/>
        <v>42825.957638888889</v>
      </c>
      <c r="V1575" s="17">
        <f t="shared" si="124"/>
        <v>42785.791689814818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tr">
        <f>VLOOKUP(G1576,'Country Codes'!C:D,2,FALSE)</f>
        <v>United States</v>
      </c>
      <c r="I1576" t="s">
        <v>8246</v>
      </c>
      <c r="J1576" s="15">
        <v>1424211329</v>
      </c>
      <c r="K1576" s="15">
        <v>1421187329</v>
      </c>
      <c r="L1576" t="b">
        <v>0</v>
      </c>
      <c r="M1576">
        <v>6</v>
      </c>
      <c r="N1576" t="b">
        <v>0</v>
      </c>
      <c r="O1576" t="s">
        <v>8290</v>
      </c>
      <c r="P1576" s="5">
        <f t="shared" si="120"/>
        <v>5.0599999999999999E-2</v>
      </c>
      <c r="Q1576" s="5" t="str">
        <f t="shared" si="121"/>
        <v>Not Funded</v>
      </c>
      <c r="R1576" s="7">
        <f t="shared" si="122"/>
        <v>84.333333333333329</v>
      </c>
      <c r="S1576" t="s">
        <v>8321</v>
      </c>
      <c r="T1576" t="s">
        <v>8343</v>
      </c>
      <c r="U1576" s="17">
        <f t="shared" si="123"/>
        <v>42052.719085648147</v>
      </c>
      <c r="V1576" s="17">
        <f t="shared" si="124"/>
        <v>42017.719085648147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tr">
        <f>VLOOKUP(G1577,'Country Codes'!C:D,2,FALSE)</f>
        <v>United States</v>
      </c>
      <c r="I1577" t="s">
        <v>8246</v>
      </c>
      <c r="J1577" s="15">
        <v>1404909296</v>
      </c>
      <c r="K1577" s="15">
        <v>1402317296</v>
      </c>
      <c r="L1577" t="b">
        <v>0</v>
      </c>
      <c r="M1577">
        <v>35</v>
      </c>
      <c r="N1577" t="b">
        <v>0</v>
      </c>
      <c r="O1577" t="s">
        <v>8290</v>
      </c>
      <c r="P1577" s="5">
        <f t="shared" si="120"/>
        <v>0.2291</v>
      </c>
      <c r="Q1577" s="5" t="str">
        <f t="shared" si="121"/>
        <v>Not Funded</v>
      </c>
      <c r="R1577" s="7">
        <f t="shared" si="122"/>
        <v>65.457142857142856</v>
      </c>
      <c r="S1577" t="s">
        <v>8321</v>
      </c>
      <c r="T1577" t="s">
        <v>8343</v>
      </c>
      <c r="U1577" s="17">
        <f t="shared" si="123"/>
        <v>41829.315925925926</v>
      </c>
      <c r="V1577" s="17">
        <f t="shared" si="124"/>
        <v>41799.315925925926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tr">
        <f>VLOOKUP(G1578,'Country Codes'!C:D,2,FALSE)</f>
        <v>United States</v>
      </c>
      <c r="I1578" t="s">
        <v>8246</v>
      </c>
      <c r="J1578" s="15">
        <v>1435698368</v>
      </c>
      <c r="K1578" s="15">
        <v>1431810368</v>
      </c>
      <c r="L1578" t="b">
        <v>0</v>
      </c>
      <c r="M1578">
        <v>10</v>
      </c>
      <c r="N1578" t="b">
        <v>0</v>
      </c>
      <c r="O1578" t="s">
        <v>8290</v>
      </c>
      <c r="P1578" s="5">
        <f t="shared" si="120"/>
        <v>0.13</v>
      </c>
      <c r="Q1578" s="5" t="str">
        <f t="shared" si="121"/>
        <v>Not Funded</v>
      </c>
      <c r="R1578" s="7">
        <f t="shared" si="122"/>
        <v>65</v>
      </c>
      <c r="S1578" t="s">
        <v>8321</v>
      </c>
      <c r="T1578" t="s">
        <v>8343</v>
      </c>
      <c r="U1578" s="17">
        <f t="shared" si="123"/>
        <v>42185.670925925922</v>
      </c>
      <c r="V1578" s="17">
        <f t="shared" si="124"/>
        <v>42140.670925925922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tr">
        <f>VLOOKUP(G1579,'Country Codes'!C:D,2,FALSE)</f>
        <v>United States</v>
      </c>
      <c r="I1579" t="s">
        <v>8246</v>
      </c>
      <c r="J1579" s="15">
        <v>1343161248</v>
      </c>
      <c r="K1579" s="15">
        <v>1337977248</v>
      </c>
      <c r="L1579" t="b">
        <v>0</v>
      </c>
      <c r="M1579">
        <v>2</v>
      </c>
      <c r="N1579" t="b">
        <v>0</v>
      </c>
      <c r="O1579" t="s">
        <v>8290</v>
      </c>
      <c r="P1579" s="5">
        <f t="shared" si="120"/>
        <v>5.4999999999999997E-3</v>
      </c>
      <c r="Q1579" s="5" t="str">
        <f t="shared" si="121"/>
        <v>Not Funded</v>
      </c>
      <c r="R1579" s="7">
        <f t="shared" si="122"/>
        <v>27.5</v>
      </c>
      <c r="S1579" t="s">
        <v>8321</v>
      </c>
      <c r="T1579" t="s">
        <v>8343</v>
      </c>
      <c r="U1579" s="17">
        <f t="shared" si="123"/>
        <v>41114.639444444445</v>
      </c>
      <c r="V1579" s="17">
        <f t="shared" si="124"/>
        <v>41054.639444444445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tr">
        <f>VLOOKUP(G1580,'Country Codes'!C:D,2,FALSE)</f>
        <v>United States</v>
      </c>
      <c r="I1580" t="s">
        <v>8246</v>
      </c>
      <c r="J1580" s="15">
        <v>1283392800</v>
      </c>
      <c r="K1580" s="15">
        <v>1281317691</v>
      </c>
      <c r="L1580" t="b">
        <v>0</v>
      </c>
      <c r="M1580">
        <v>4</v>
      </c>
      <c r="N1580" t="b">
        <v>0</v>
      </c>
      <c r="O1580" t="s">
        <v>8290</v>
      </c>
      <c r="P1580" s="5">
        <f t="shared" si="120"/>
        <v>0.10806536636794939</v>
      </c>
      <c r="Q1580" s="5" t="str">
        <f t="shared" si="121"/>
        <v>Not Funded</v>
      </c>
      <c r="R1580" s="7">
        <f t="shared" si="122"/>
        <v>51.25</v>
      </c>
      <c r="S1580" t="s">
        <v>8321</v>
      </c>
      <c r="T1580" t="s">
        <v>8343</v>
      </c>
      <c r="U1580" s="17">
        <f t="shared" si="123"/>
        <v>40422.875</v>
      </c>
      <c r="V1580" s="17">
        <f t="shared" si="124"/>
        <v>40398.857534722221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tr">
        <f>VLOOKUP(G1581,'Country Codes'!C:D,2,FALSE)</f>
        <v>United States</v>
      </c>
      <c r="I1581" t="s">
        <v>8246</v>
      </c>
      <c r="J1581" s="15">
        <v>1377734091</v>
      </c>
      <c r="K1581" s="15">
        <v>1374882891</v>
      </c>
      <c r="L1581" t="b">
        <v>0</v>
      </c>
      <c r="M1581">
        <v>2</v>
      </c>
      <c r="N1581" t="b">
        <v>0</v>
      </c>
      <c r="O1581" t="s">
        <v>8290</v>
      </c>
      <c r="P1581" s="5">
        <f t="shared" si="120"/>
        <v>8.4008400840084006E-3</v>
      </c>
      <c r="Q1581" s="5" t="str">
        <f t="shared" si="121"/>
        <v>Not Funded</v>
      </c>
      <c r="R1581" s="7">
        <f t="shared" si="122"/>
        <v>14</v>
      </c>
      <c r="S1581" t="s">
        <v>8321</v>
      </c>
      <c r="T1581" t="s">
        <v>8343</v>
      </c>
      <c r="U1581" s="17">
        <f t="shared" si="123"/>
        <v>41514.788090277776</v>
      </c>
      <c r="V1581" s="17">
        <f t="shared" si="124"/>
        <v>41481.788090277776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tr">
        <f>VLOOKUP(G1582,'Country Codes'!C:D,2,FALSE)</f>
        <v>United States</v>
      </c>
      <c r="I1582" t="s">
        <v>8246</v>
      </c>
      <c r="J1582" s="15">
        <v>1337562726</v>
      </c>
      <c r="K1582" s="15">
        <v>1332378726</v>
      </c>
      <c r="L1582" t="b">
        <v>0</v>
      </c>
      <c r="M1582">
        <v>0</v>
      </c>
      <c r="N1582" t="b">
        <v>0</v>
      </c>
      <c r="O1582" t="s">
        <v>8290</v>
      </c>
      <c r="P1582" s="5">
        <f t="shared" si="120"/>
        <v>0</v>
      </c>
      <c r="Q1582" s="5" t="str">
        <f t="shared" si="121"/>
        <v>Not Funded</v>
      </c>
      <c r="R1582" s="7" t="e">
        <f t="shared" si="122"/>
        <v>#DIV/0!</v>
      </c>
      <c r="S1582" t="s">
        <v>8321</v>
      </c>
      <c r="T1582" t="s">
        <v>8343</v>
      </c>
      <c r="U1582" s="17">
        <f t="shared" si="123"/>
        <v>41049.841736111113</v>
      </c>
      <c r="V1582" s="17">
        <f t="shared" si="124"/>
        <v>40989.841736111113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tr">
        <f>VLOOKUP(G1583,'Country Codes'!C:D,2,FALSE)</f>
        <v>United Kingdom</v>
      </c>
      <c r="I1583" t="s">
        <v>8247</v>
      </c>
      <c r="J1583" s="15">
        <v>1450521990</v>
      </c>
      <c r="K1583" s="15">
        <v>1447757190</v>
      </c>
      <c r="L1583" t="b">
        <v>0</v>
      </c>
      <c r="M1583">
        <v>1</v>
      </c>
      <c r="N1583" t="b">
        <v>0</v>
      </c>
      <c r="O1583" t="s">
        <v>8291</v>
      </c>
      <c r="P1583" s="5">
        <f t="shared" si="120"/>
        <v>5.0000000000000001E-3</v>
      </c>
      <c r="Q1583" s="5" t="str">
        <f t="shared" si="121"/>
        <v>Not Funded</v>
      </c>
      <c r="R1583" s="7">
        <f t="shared" si="122"/>
        <v>5</v>
      </c>
      <c r="S1583" t="s">
        <v>8337</v>
      </c>
      <c r="T1583" t="s">
        <v>8344</v>
      </c>
      <c r="U1583" s="17">
        <f t="shared" si="123"/>
        <v>42357.240624999999</v>
      </c>
      <c r="V1583" s="17">
        <f t="shared" si="124"/>
        <v>42325.240624999999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tr">
        <f>VLOOKUP(G1584,'Country Codes'!C:D,2,FALSE)</f>
        <v>United States</v>
      </c>
      <c r="I1584" t="s">
        <v>8246</v>
      </c>
      <c r="J1584" s="15">
        <v>1445894400</v>
      </c>
      <c r="K1584" s="15">
        <v>1440961053</v>
      </c>
      <c r="L1584" t="b">
        <v>0</v>
      </c>
      <c r="M1584">
        <v>3</v>
      </c>
      <c r="N1584" t="b">
        <v>0</v>
      </c>
      <c r="O1584" t="s">
        <v>8291</v>
      </c>
      <c r="P1584" s="5">
        <f t="shared" si="120"/>
        <v>9.2999999999999999E-2</v>
      </c>
      <c r="Q1584" s="5" t="str">
        <f t="shared" si="121"/>
        <v>Not Funded</v>
      </c>
      <c r="R1584" s="7">
        <f t="shared" si="122"/>
        <v>31</v>
      </c>
      <c r="S1584" t="s">
        <v>8337</v>
      </c>
      <c r="T1584" t="s">
        <v>8344</v>
      </c>
      <c r="U1584" s="17">
        <f t="shared" si="123"/>
        <v>42303.680555555555</v>
      </c>
      <c r="V1584" s="17">
        <f t="shared" si="124"/>
        <v>42246.581631944442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tr">
        <f>VLOOKUP(G1585,'Country Codes'!C:D,2,FALSE)</f>
        <v>United Kingdom</v>
      </c>
      <c r="I1585" t="s">
        <v>8247</v>
      </c>
      <c r="J1585" s="15">
        <v>1411681391</v>
      </c>
      <c r="K1585" s="15">
        <v>1409089391</v>
      </c>
      <c r="L1585" t="b">
        <v>0</v>
      </c>
      <c r="M1585">
        <v>1</v>
      </c>
      <c r="N1585" t="b">
        <v>0</v>
      </c>
      <c r="O1585" t="s">
        <v>8291</v>
      </c>
      <c r="P1585" s="5">
        <f t="shared" si="120"/>
        <v>7.5000000000000002E-4</v>
      </c>
      <c r="Q1585" s="5" t="str">
        <f t="shared" si="121"/>
        <v>Not Funded</v>
      </c>
      <c r="R1585" s="7">
        <f t="shared" si="122"/>
        <v>15</v>
      </c>
      <c r="S1585" t="s">
        <v>8337</v>
      </c>
      <c r="T1585" t="s">
        <v>8344</v>
      </c>
      <c r="U1585" s="17">
        <f t="shared" si="123"/>
        <v>41907.696655092594</v>
      </c>
      <c r="V1585" s="17">
        <f t="shared" si="124"/>
        <v>41877.696655092594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tr">
        <f>VLOOKUP(G1586,'Country Codes'!C:D,2,FALSE)</f>
        <v>United States</v>
      </c>
      <c r="I1586" t="s">
        <v>8246</v>
      </c>
      <c r="J1586" s="15">
        <v>1401464101</v>
      </c>
      <c r="K1586" s="15">
        <v>1400600101</v>
      </c>
      <c r="L1586" t="b">
        <v>0</v>
      </c>
      <c r="M1586">
        <v>0</v>
      </c>
      <c r="N1586" t="b">
        <v>0</v>
      </c>
      <c r="O1586" t="s">
        <v>8291</v>
      </c>
      <c r="P1586" s="5">
        <f t="shared" si="120"/>
        <v>0</v>
      </c>
      <c r="Q1586" s="5" t="str">
        <f t="shared" si="121"/>
        <v>Not Funded</v>
      </c>
      <c r="R1586" s="7" t="e">
        <f t="shared" si="122"/>
        <v>#DIV/0!</v>
      </c>
      <c r="S1586" t="s">
        <v>8337</v>
      </c>
      <c r="T1586" t="s">
        <v>8344</v>
      </c>
      <c r="U1586" s="17">
        <f t="shared" si="123"/>
        <v>41789.440983796296</v>
      </c>
      <c r="V1586" s="17">
        <f t="shared" si="124"/>
        <v>41779.440983796296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tr">
        <f>VLOOKUP(G1587,'Country Codes'!C:D,2,FALSE)</f>
        <v>Canada</v>
      </c>
      <c r="I1587" t="s">
        <v>8251</v>
      </c>
      <c r="J1587" s="15">
        <v>1482663600</v>
      </c>
      <c r="K1587" s="15">
        <v>1480800568</v>
      </c>
      <c r="L1587" t="b">
        <v>0</v>
      </c>
      <c r="M1587">
        <v>12</v>
      </c>
      <c r="N1587" t="b">
        <v>0</v>
      </c>
      <c r="O1587" t="s">
        <v>8291</v>
      </c>
      <c r="P1587" s="5">
        <f t="shared" si="120"/>
        <v>0.79</v>
      </c>
      <c r="Q1587" s="5" t="str">
        <f t="shared" si="121"/>
        <v>Not Funded</v>
      </c>
      <c r="R1587" s="7">
        <f t="shared" si="122"/>
        <v>131.66666666666666</v>
      </c>
      <c r="S1587" t="s">
        <v>8337</v>
      </c>
      <c r="T1587" t="s">
        <v>8344</v>
      </c>
      <c r="U1587" s="17">
        <f t="shared" si="123"/>
        <v>42729.249999999993</v>
      </c>
      <c r="V1587" s="17">
        <f t="shared" si="124"/>
        <v>42707.687129629623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tr">
        <f>VLOOKUP(G1588,'Country Codes'!C:D,2,FALSE)</f>
        <v>United States</v>
      </c>
      <c r="I1588" t="s">
        <v>8246</v>
      </c>
      <c r="J1588" s="15">
        <v>1428197422</v>
      </c>
      <c r="K1588" s="15">
        <v>1425609022</v>
      </c>
      <c r="L1588" t="b">
        <v>0</v>
      </c>
      <c r="M1588">
        <v>0</v>
      </c>
      <c r="N1588" t="b">
        <v>0</v>
      </c>
      <c r="O1588" t="s">
        <v>8291</v>
      </c>
      <c r="P1588" s="5">
        <f t="shared" si="120"/>
        <v>0</v>
      </c>
      <c r="Q1588" s="5" t="str">
        <f t="shared" si="121"/>
        <v>Not Funded</v>
      </c>
      <c r="R1588" s="7" t="e">
        <f t="shared" si="122"/>
        <v>#DIV/0!</v>
      </c>
      <c r="S1588" t="s">
        <v>8337</v>
      </c>
      <c r="T1588" t="s">
        <v>8344</v>
      </c>
      <c r="U1588" s="17">
        <f t="shared" si="123"/>
        <v>42098.854421296295</v>
      </c>
      <c r="V1588" s="17">
        <f t="shared" si="124"/>
        <v>42068.896087962967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tr">
        <f>VLOOKUP(G1589,'Country Codes'!C:D,2,FALSE)</f>
        <v>United States</v>
      </c>
      <c r="I1589" t="s">
        <v>8246</v>
      </c>
      <c r="J1589" s="15">
        <v>1418510965</v>
      </c>
      <c r="K1589" s="15">
        <v>1415918965</v>
      </c>
      <c r="L1589" t="b">
        <v>0</v>
      </c>
      <c r="M1589">
        <v>1</v>
      </c>
      <c r="N1589" t="b">
        <v>0</v>
      </c>
      <c r="O1589" t="s">
        <v>8291</v>
      </c>
      <c r="P1589" s="5">
        <f t="shared" si="120"/>
        <v>1.3333333333333334E-4</v>
      </c>
      <c r="Q1589" s="5" t="str">
        <f t="shared" si="121"/>
        <v>Not Funded</v>
      </c>
      <c r="R1589" s="7">
        <f t="shared" si="122"/>
        <v>1</v>
      </c>
      <c r="S1589" t="s">
        <v>8337</v>
      </c>
      <c r="T1589" t="s">
        <v>8344</v>
      </c>
      <c r="U1589" s="17">
        <f t="shared" si="123"/>
        <v>41986.742650462962</v>
      </c>
      <c r="V1589" s="17">
        <f t="shared" si="124"/>
        <v>41956.742650462962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tr">
        <f>VLOOKUP(G1590,'Country Codes'!C:D,2,FALSE)</f>
        <v>United States</v>
      </c>
      <c r="I1590" t="s">
        <v>8246</v>
      </c>
      <c r="J1590" s="15">
        <v>1422735120</v>
      </c>
      <c r="K1590" s="15">
        <v>1420091999</v>
      </c>
      <c r="L1590" t="b">
        <v>0</v>
      </c>
      <c r="M1590">
        <v>0</v>
      </c>
      <c r="N1590" t="b">
        <v>0</v>
      </c>
      <c r="O1590" t="s">
        <v>8291</v>
      </c>
      <c r="P1590" s="5">
        <f t="shared" si="120"/>
        <v>0</v>
      </c>
      <c r="Q1590" s="5" t="str">
        <f t="shared" si="121"/>
        <v>Not Funded</v>
      </c>
      <c r="R1590" s="7" t="e">
        <f t="shared" si="122"/>
        <v>#DIV/0!</v>
      </c>
      <c r="S1590" t="s">
        <v>8337</v>
      </c>
      <c r="T1590" t="s">
        <v>8344</v>
      </c>
      <c r="U1590" s="17">
        <f t="shared" si="123"/>
        <v>42035.633333333331</v>
      </c>
      <c r="V1590" s="17">
        <f t="shared" si="124"/>
        <v>42005.041655092595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tr">
        <f>VLOOKUP(G1591,'Country Codes'!C:D,2,FALSE)</f>
        <v>United States</v>
      </c>
      <c r="I1591" t="s">
        <v>8246</v>
      </c>
      <c r="J1591" s="15">
        <v>1444433886</v>
      </c>
      <c r="K1591" s="15">
        <v>1441841886</v>
      </c>
      <c r="L1591" t="b">
        <v>0</v>
      </c>
      <c r="M1591">
        <v>0</v>
      </c>
      <c r="N1591" t="b">
        <v>0</v>
      </c>
      <c r="O1591" t="s">
        <v>8291</v>
      </c>
      <c r="P1591" s="5">
        <f t="shared" si="120"/>
        <v>0</v>
      </c>
      <c r="Q1591" s="5" t="str">
        <f t="shared" si="121"/>
        <v>Not Funded</v>
      </c>
      <c r="R1591" s="7" t="e">
        <f t="shared" si="122"/>
        <v>#DIV/0!</v>
      </c>
      <c r="S1591" t="s">
        <v>8337</v>
      </c>
      <c r="T1591" t="s">
        <v>8344</v>
      </c>
      <c r="U1591" s="17">
        <f t="shared" si="123"/>
        <v>42286.776458333326</v>
      </c>
      <c r="V1591" s="17">
        <f t="shared" si="124"/>
        <v>42256.776458333326</v>
      </c>
    </row>
    <row r="1592" spans="1:22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tr">
        <f>VLOOKUP(G1592,'Country Codes'!C:D,2,FALSE)</f>
        <v>Italy</v>
      </c>
      <c r="I1592" t="s">
        <v>8249</v>
      </c>
      <c r="J1592" s="15">
        <v>1443040464</v>
      </c>
      <c r="K1592" s="15">
        <v>1440448464</v>
      </c>
      <c r="L1592" t="b">
        <v>0</v>
      </c>
      <c r="M1592">
        <v>2</v>
      </c>
      <c r="N1592" t="b">
        <v>0</v>
      </c>
      <c r="O1592" t="s">
        <v>8291</v>
      </c>
      <c r="P1592" s="5">
        <f t="shared" si="120"/>
        <v>1.7000000000000001E-2</v>
      </c>
      <c r="Q1592" s="5" t="str">
        <f t="shared" si="121"/>
        <v>Not Funded</v>
      </c>
      <c r="R1592" s="7">
        <f t="shared" si="122"/>
        <v>510</v>
      </c>
      <c r="S1592" t="s">
        <v>8337</v>
      </c>
      <c r="T1592" t="s">
        <v>8344</v>
      </c>
      <c r="U1592" s="17">
        <f t="shared" si="123"/>
        <v>42270.648888888885</v>
      </c>
      <c r="V1592" s="17">
        <f t="shared" si="124"/>
        <v>42240.648888888885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tr">
        <f>VLOOKUP(G1593,'Country Codes'!C:D,2,FALSE)</f>
        <v>United Kingdom</v>
      </c>
      <c r="I1593" t="s">
        <v>8247</v>
      </c>
      <c r="J1593" s="15">
        <v>1459700741</v>
      </c>
      <c r="K1593" s="15">
        <v>1457112341</v>
      </c>
      <c r="L1593" t="b">
        <v>0</v>
      </c>
      <c r="M1593">
        <v>92</v>
      </c>
      <c r="N1593" t="b">
        <v>0</v>
      </c>
      <c r="O1593" t="s">
        <v>8291</v>
      </c>
      <c r="P1593" s="5">
        <f t="shared" si="120"/>
        <v>0.29228571428571426</v>
      </c>
      <c r="Q1593" s="5" t="str">
        <f t="shared" si="121"/>
        <v>Not Funded</v>
      </c>
      <c r="R1593" s="7">
        <f t="shared" si="122"/>
        <v>44.478260869565219</v>
      </c>
      <c r="S1593" t="s">
        <v>8337</v>
      </c>
      <c r="T1593" t="s">
        <v>8344</v>
      </c>
      <c r="U1593" s="17">
        <f t="shared" si="123"/>
        <v>42463.476168981484</v>
      </c>
      <c r="V1593" s="17">
        <f t="shared" si="124"/>
        <v>42433.517835648141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tr">
        <f>VLOOKUP(G1594,'Country Codes'!C:D,2,FALSE)</f>
        <v>United States</v>
      </c>
      <c r="I1594" t="s">
        <v>8246</v>
      </c>
      <c r="J1594" s="15">
        <v>1427503485</v>
      </c>
      <c r="K1594" s="15">
        <v>1423619085</v>
      </c>
      <c r="L1594" t="b">
        <v>0</v>
      </c>
      <c r="M1594">
        <v>0</v>
      </c>
      <c r="N1594" t="b">
        <v>0</v>
      </c>
      <c r="O1594" t="s">
        <v>8291</v>
      </c>
      <c r="P1594" s="5">
        <f t="shared" si="120"/>
        <v>0</v>
      </c>
      <c r="Q1594" s="5" t="str">
        <f t="shared" si="121"/>
        <v>Not Funded</v>
      </c>
      <c r="R1594" s="7" t="e">
        <f t="shared" si="122"/>
        <v>#DIV/0!</v>
      </c>
      <c r="S1594" t="s">
        <v>8337</v>
      </c>
      <c r="T1594" t="s">
        <v>8344</v>
      </c>
      <c r="U1594" s="17">
        <f t="shared" si="123"/>
        <v>42090.822743055549</v>
      </c>
      <c r="V1594" s="17">
        <f t="shared" si="124"/>
        <v>42045.86440972222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tr">
        <f>VLOOKUP(G1595,'Country Codes'!C:D,2,FALSE)</f>
        <v>United States</v>
      </c>
      <c r="I1595" t="s">
        <v>8246</v>
      </c>
      <c r="J1595" s="15">
        <v>1425154655</v>
      </c>
      <c r="K1595" s="15">
        <v>1422562655</v>
      </c>
      <c r="L1595" t="b">
        <v>0</v>
      </c>
      <c r="M1595">
        <v>3</v>
      </c>
      <c r="N1595" t="b">
        <v>0</v>
      </c>
      <c r="O1595" t="s">
        <v>8291</v>
      </c>
      <c r="P1595" s="5">
        <f t="shared" si="120"/>
        <v>1.3636363636363637E-4</v>
      </c>
      <c r="Q1595" s="5" t="str">
        <f t="shared" si="121"/>
        <v>Not Funded</v>
      </c>
      <c r="R1595" s="7">
        <f t="shared" si="122"/>
        <v>1</v>
      </c>
      <c r="S1595" t="s">
        <v>8337</v>
      </c>
      <c r="T1595" t="s">
        <v>8344</v>
      </c>
      <c r="U1595" s="17">
        <f t="shared" si="123"/>
        <v>42063.63721064815</v>
      </c>
      <c r="V1595" s="17">
        <f t="shared" si="124"/>
        <v>42033.63721064815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tr">
        <f>VLOOKUP(G1596,'Country Codes'!C:D,2,FALSE)</f>
        <v>United States</v>
      </c>
      <c r="I1596" t="s">
        <v>8246</v>
      </c>
      <c r="J1596" s="15">
        <v>1463329260</v>
      </c>
      <c r="K1596" s="15">
        <v>1458147982</v>
      </c>
      <c r="L1596" t="b">
        <v>0</v>
      </c>
      <c r="M1596">
        <v>10</v>
      </c>
      <c r="N1596" t="b">
        <v>0</v>
      </c>
      <c r="O1596" t="s">
        <v>8291</v>
      </c>
      <c r="P1596" s="5">
        <f t="shared" si="120"/>
        <v>0.20499999999999999</v>
      </c>
      <c r="Q1596" s="5" t="str">
        <f t="shared" si="121"/>
        <v>Not Funded</v>
      </c>
      <c r="R1596" s="7">
        <f t="shared" si="122"/>
        <v>20.5</v>
      </c>
      <c r="S1596" t="s">
        <v>8337</v>
      </c>
      <c r="T1596" t="s">
        <v>8344</v>
      </c>
      <c r="U1596" s="17">
        <f t="shared" si="123"/>
        <v>42505.472916666658</v>
      </c>
      <c r="V1596" s="17">
        <f t="shared" si="124"/>
        <v>42445.504421296289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tr">
        <f>VLOOKUP(G1597,'Country Codes'!C:D,2,FALSE)</f>
        <v>United States</v>
      </c>
      <c r="I1597" t="s">
        <v>8246</v>
      </c>
      <c r="J1597" s="15">
        <v>1403122380</v>
      </c>
      <c r="K1597" s="15">
        <v>1400634728</v>
      </c>
      <c r="L1597" t="b">
        <v>0</v>
      </c>
      <c r="M1597">
        <v>7</v>
      </c>
      <c r="N1597" t="b">
        <v>0</v>
      </c>
      <c r="O1597" t="s">
        <v>8291</v>
      </c>
      <c r="P1597" s="5">
        <f t="shared" si="120"/>
        <v>2.8E-3</v>
      </c>
      <c r="Q1597" s="5" t="str">
        <f t="shared" si="121"/>
        <v>Not Funded</v>
      </c>
      <c r="R1597" s="7">
        <f t="shared" si="122"/>
        <v>40</v>
      </c>
      <c r="S1597" t="s">
        <v>8337</v>
      </c>
      <c r="T1597" t="s">
        <v>8344</v>
      </c>
      <c r="U1597" s="17">
        <f t="shared" si="123"/>
        <v>41808.634027777778</v>
      </c>
      <c r="V1597" s="17">
        <f t="shared" si="124"/>
        <v>41779.84175925926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tr">
        <f>VLOOKUP(G1598,'Country Codes'!C:D,2,FALSE)</f>
        <v>United Kingdom</v>
      </c>
      <c r="I1598" t="s">
        <v>8247</v>
      </c>
      <c r="J1598" s="15">
        <v>1418469569</v>
      </c>
      <c r="K1598" s="15">
        <v>1414577969</v>
      </c>
      <c r="L1598" t="b">
        <v>0</v>
      </c>
      <c r="M1598">
        <v>3</v>
      </c>
      <c r="N1598" t="b">
        <v>0</v>
      </c>
      <c r="O1598" t="s">
        <v>8291</v>
      </c>
      <c r="P1598" s="5">
        <f t="shared" si="120"/>
        <v>2.3076923076923078E-2</v>
      </c>
      <c r="Q1598" s="5" t="str">
        <f t="shared" si="121"/>
        <v>Not Funded</v>
      </c>
      <c r="R1598" s="7">
        <f t="shared" si="122"/>
        <v>25</v>
      </c>
      <c r="S1598" t="s">
        <v>8337</v>
      </c>
      <c r="T1598" t="s">
        <v>8344</v>
      </c>
      <c r="U1598" s="17">
        <f t="shared" si="123"/>
        <v>41986.26353009259</v>
      </c>
      <c r="V1598" s="17">
        <f t="shared" si="124"/>
        <v>41941.221863425926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tr">
        <f>VLOOKUP(G1599,'Country Codes'!C:D,2,FALSE)</f>
        <v>United States</v>
      </c>
      <c r="I1599" t="s">
        <v>8246</v>
      </c>
      <c r="J1599" s="15">
        <v>1474360197</v>
      </c>
      <c r="K1599" s="15">
        <v>1471768197</v>
      </c>
      <c r="L1599" t="b">
        <v>0</v>
      </c>
      <c r="M1599">
        <v>0</v>
      </c>
      <c r="N1599" t="b">
        <v>0</v>
      </c>
      <c r="O1599" t="s">
        <v>8291</v>
      </c>
      <c r="P1599" s="5">
        <f t="shared" si="120"/>
        <v>0</v>
      </c>
      <c r="Q1599" s="5" t="str">
        <f t="shared" si="121"/>
        <v>Not Funded</v>
      </c>
      <c r="R1599" s="7" t="e">
        <f t="shared" si="122"/>
        <v>#DIV/0!</v>
      </c>
      <c r="S1599" t="s">
        <v>8337</v>
      </c>
      <c r="T1599" t="s">
        <v>8344</v>
      </c>
      <c r="U1599" s="17">
        <f t="shared" si="123"/>
        <v>42633.145798611113</v>
      </c>
      <c r="V1599" s="17">
        <f t="shared" si="124"/>
        <v>42603.145798611113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tr">
        <f>VLOOKUP(G1600,'Country Codes'!C:D,2,FALSE)</f>
        <v>United States</v>
      </c>
      <c r="I1600" t="s">
        <v>8246</v>
      </c>
      <c r="J1600" s="15">
        <v>1437926458</v>
      </c>
      <c r="K1600" s="15">
        <v>1432742458</v>
      </c>
      <c r="L1600" t="b">
        <v>0</v>
      </c>
      <c r="M1600">
        <v>1</v>
      </c>
      <c r="N1600" t="b">
        <v>0</v>
      </c>
      <c r="O1600" t="s">
        <v>8291</v>
      </c>
      <c r="P1600" s="5">
        <f t="shared" si="120"/>
        <v>1.25E-3</v>
      </c>
      <c r="Q1600" s="5" t="str">
        <f t="shared" si="121"/>
        <v>Not Funded</v>
      </c>
      <c r="R1600" s="7">
        <f t="shared" si="122"/>
        <v>1</v>
      </c>
      <c r="S1600" t="s">
        <v>8337</v>
      </c>
      <c r="T1600" t="s">
        <v>8344</v>
      </c>
      <c r="U1600" s="17">
        <f t="shared" si="123"/>
        <v>42211.459004629629</v>
      </c>
      <c r="V1600" s="17">
        <f t="shared" si="124"/>
        <v>42151.459004629629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tr">
        <f>VLOOKUP(G1601,'Country Codes'!C:D,2,FALSE)</f>
        <v>United Kingdom</v>
      </c>
      <c r="I1601" t="s">
        <v>8247</v>
      </c>
      <c r="J1601" s="15">
        <v>1460116576</v>
      </c>
      <c r="K1601" s="15">
        <v>1457528176</v>
      </c>
      <c r="L1601" t="b">
        <v>0</v>
      </c>
      <c r="M1601">
        <v>0</v>
      </c>
      <c r="N1601" t="b">
        <v>0</v>
      </c>
      <c r="O1601" t="s">
        <v>8291</v>
      </c>
      <c r="P1601" s="5">
        <f t="shared" si="120"/>
        <v>0</v>
      </c>
      <c r="Q1601" s="5" t="str">
        <f t="shared" si="121"/>
        <v>Not Funded</v>
      </c>
      <c r="R1601" s="7" t="e">
        <f t="shared" si="122"/>
        <v>#DIV/0!</v>
      </c>
      <c r="S1601" t="s">
        <v>8337</v>
      </c>
      <c r="T1601" t="s">
        <v>8344</v>
      </c>
      <c r="U1601" s="17">
        <f t="shared" si="123"/>
        <v>42468.289074074077</v>
      </c>
      <c r="V1601" s="17">
        <f t="shared" si="124"/>
        <v>42438.330740740734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tr">
        <f>VLOOKUP(G1602,'Country Codes'!C:D,2,FALSE)</f>
        <v>United States</v>
      </c>
      <c r="I1602" t="s">
        <v>8246</v>
      </c>
      <c r="J1602" s="15">
        <v>1405401060</v>
      </c>
      <c r="K1602" s="15">
        <v>1401585752</v>
      </c>
      <c r="L1602" t="b">
        <v>0</v>
      </c>
      <c r="M1602">
        <v>9</v>
      </c>
      <c r="N1602" t="b">
        <v>0</v>
      </c>
      <c r="O1602" t="s">
        <v>8291</v>
      </c>
      <c r="P1602" s="5">
        <f t="shared" si="120"/>
        <v>7.3400000000000007E-2</v>
      </c>
      <c r="Q1602" s="5" t="str">
        <f t="shared" si="121"/>
        <v>Not Funded</v>
      </c>
      <c r="R1602" s="7">
        <f t="shared" si="122"/>
        <v>40.777777777777779</v>
      </c>
      <c r="S1602" t="s">
        <v>8337</v>
      </c>
      <c r="T1602" t="s">
        <v>8344</v>
      </c>
      <c r="U1602" s="17">
        <f t="shared" si="123"/>
        <v>41835.007638888885</v>
      </c>
      <c r="V1602" s="17">
        <f t="shared" si="124"/>
        <v>41790.848981481482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tr">
        <f>VLOOKUP(G1603,'Country Codes'!C:D,2,FALSE)</f>
        <v>United States</v>
      </c>
      <c r="I1603" t="s">
        <v>8246</v>
      </c>
      <c r="J1603" s="15">
        <v>1304561633</v>
      </c>
      <c r="K1603" s="15">
        <v>1301969633</v>
      </c>
      <c r="L1603" t="b">
        <v>0</v>
      </c>
      <c r="M1603">
        <v>56</v>
      </c>
      <c r="N1603" t="b">
        <v>1</v>
      </c>
      <c r="O1603" t="s">
        <v>8276</v>
      </c>
      <c r="P1603" s="5">
        <f t="shared" ref="P1603:P1666" si="125">(E1603/D1603)</f>
        <v>1.082492</v>
      </c>
      <c r="Q1603" s="5" t="str">
        <f t="shared" ref="Q1603:Q1666" si="126">IF(P1603&gt;=1,"Funded","Not Funded")</f>
        <v>Funded</v>
      </c>
      <c r="R1603" s="7">
        <f t="shared" ref="R1603:R1666" si="127">(E1603/M1603)</f>
        <v>48.325535714285714</v>
      </c>
      <c r="S1603" t="s">
        <v>8324</v>
      </c>
      <c r="T1603" t="s">
        <v>8325</v>
      </c>
      <c r="U1603" s="17">
        <f t="shared" ref="U1603:U1666" si="128">(((J1603/60)/60)/24)+DATE(1970,1,1)+(-5/24)</f>
        <v>40667.884641203702</v>
      </c>
      <c r="V1603" s="17">
        <f t="shared" ref="V1603:V1666" si="129">(((K1603/60)/60)/24)+DATE(1970,1,1)+(-5/24)</f>
        <v>40637.884641203702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tr">
        <f>VLOOKUP(G1604,'Country Codes'!C:D,2,FALSE)</f>
        <v>United States</v>
      </c>
      <c r="I1604" t="s">
        <v>8246</v>
      </c>
      <c r="J1604" s="15">
        <v>1318633200</v>
      </c>
      <c r="K1604" s="15">
        <v>1314947317</v>
      </c>
      <c r="L1604" t="b">
        <v>0</v>
      </c>
      <c r="M1604">
        <v>32</v>
      </c>
      <c r="N1604" t="b">
        <v>1</v>
      </c>
      <c r="O1604" t="s">
        <v>8276</v>
      </c>
      <c r="P1604" s="5">
        <f t="shared" si="125"/>
        <v>1.0016666666666667</v>
      </c>
      <c r="Q1604" s="5" t="str">
        <f t="shared" si="126"/>
        <v>Funded</v>
      </c>
      <c r="R1604" s="7">
        <f t="shared" si="127"/>
        <v>46.953125</v>
      </c>
      <c r="S1604" t="s">
        <v>8324</v>
      </c>
      <c r="T1604" t="s">
        <v>8325</v>
      </c>
      <c r="U1604" s="17">
        <f t="shared" si="128"/>
        <v>40830.75</v>
      </c>
      <c r="V1604" s="17">
        <f t="shared" si="129"/>
        <v>40788.089317129627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tr">
        <f>VLOOKUP(G1605,'Country Codes'!C:D,2,FALSE)</f>
        <v>United States</v>
      </c>
      <c r="I1605" t="s">
        <v>8246</v>
      </c>
      <c r="J1605" s="15">
        <v>1327723459</v>
      </c>
      <c r="K1605" s="15">
        <v>1322539459</v>
      </c>
      <c r="L1605" t="b">
        <v>0</v>
      </c>
      <c r="M1605">
        <v>30</v>
      </c>
      <c r="N1605" t="b">
        <v>1</v>
      </c>
      <c r="O1605" t="s">
        <v>8276</v>
      </c>
      <c r="P1605" s="5">
        <f t="shared" si="125"/>
        <v>1.0003299999999999</v>
      </c>
      <c r="Q1605" s="5" t="str">
        <f t="shared" si="126"/>
        <v>Funded</v>
      </c>
      <c r="R1605" s="7">
        <f t="shared" si="127"/>
        <v>66.688666666666663</v>
      </c>
      <c r="S1605" t="s">
        <v>8324</v>
      </c>
      <c r="T1605" t="s">
        <v>8325</v>
      </c>
      <c r="U1605" s="17">
        <f t="shared" si="128"/>
        <v>40935.961331018516</v>
      </c>
      <c r="V1605" s="17">
        <f t="shared" si="129"/>
        <v>40875.961331018516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tr">
        <f>VLOOKUP(G1606,'Country Codes'!C:D,2,FALSE)</f>
        <v>United States</v>
      </c>
      <c r="I1606" t="s">
        <v>8246</v>
      </c>
      <c r="J1606" s="15">
        <v>1332011835</v>
      </c>
      <c r="K1606" s="15">
        <v>1328559435</v>
      </c>
      <c r="L1606" t="b">
        <v>0</v>
      </c>
      <c r="M1606">
        <v>70</v>
      </c>
      <c r="N1606" t="b">
        <v>1</v>
      </c>
      <c r="O1606" t="s">
        <v>8276</v>
      </c>
      <c r="P1606" s="5">
        <f t="shared" si="125"/>
        <v>1.2210714285714286</v>
      </c>
      <c r="Q1606" s="5" t="str">
        <f t="shared" si="126"/>
        <v>Funded</v>
      </c>
      <c r="R1606" s="7">
        <f t="shared" si="127"/>
        <v>48.842857142857142</v>
      </c>
      <c r="S1606" t="s">
        <v>8324</v>
      </c>
      <c r="T1606" t="s">
        <v>8325</v>
      </c>
      <c r="U1606" s="17">
        <f t="shared" si="128"/>
        <v>40985.595312499994</v>
      </c>
      <c r="V1606" s="17">
        <f t="shared" si="129"/>
        <v>40945.636979166666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tr">
        <f>VLOOKUP(G1607,'Country Codes'!C:D,2,FALSE)</f>
        <v>United States</v>
      </c>
      <c r="I1607" t="s">
        <v>8246</v>
      </c>
      <c r="J1607" s="15">
        <v>1312182000</v>
      </c>
      <c r="K1607" s="15">
        <v>1311380313</v>
      </c>
      <c r="L1607" t="b">
        <v>0</v>
      </c>
      <c r="M1607">
        <v>44</v>
      </c>
      <c r="N1607" t="b">
        <v>1</v>
      </c>
      <c r="O1607" t="s">
        <v>8276</v>
      </c>
      <c r="P1607" s="5">
        <f t="shared" si="125"/>
        <v>1.0069333333333335</v>
      </c>
      <c r="Q1607" s="5" t="str">
        <f t="shared" si="126"/>
        <v>Funded</v>
      </c>
      <c r="R1607" s="7">
        <f t="shared" si="127"/>
        <v>137.30909090909091</v>
      </c>
      <c r="S1607" t="s">
        <v>8324</v>
      </c>
      <c r="T1607" t="s">
        <v>8325</v>
      </c>
      <c r="U1607" s="17">
        <f t="shared" si="128"/>
        <v>40756.083333333328</v>
      </c>
      <c r="V1607" s="17">
        <f t="shared" si="129"/>
        <v>40746.804548611108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tr">
        <f>VLOOKUP(G1608,'Country Codes'!C:D,2,FALSE)</f>
        <v>United States</v>
      </c>
      <c r="I1608" t="s">
        <v>8246</v>
      </c>
      <c r="J1608" s="15">
        <v>1300930838</v>
      </c>
      <c r="K1608" s="15">
        <v>1293158438</v>
      </c>
      <c r="L1608" t="b">
        <v>0</v>
      </c>
      <c r="M1608">
        <v>92</v>
      </c>
      <c r="N1608" t="b">
        <v>1</v>
      </c>
      <c r="O1608" t="s">
        <v>8276</v>
      </c>
      <c r="P1608" s="5">
        <f t="shared" si="125"/>
        <v>1.01004125</v>
      </c>
      <c r="Q1608" s="5" t="str">
        <f t="shared" si="126"/>
        <v>Funded</v>
      </c>
      <c r="R1608" s="7">
        <f t="shared" si="127"/>
        <v>87.829673913043479</v>
      </c>
      <c r="S1608" t="s">
        <v>8324</v>
      </c>
      <c r="T1608" t="s">
        <v>8325</v>
      </c>
      <c r="U1608" s="17">
        <f t="shared" si="128"/>
        <v>40625.861550925925</v>
      </c>
      <c r="V1608" s="17">
        <f t="shared" si="129"/>
        <v>40535.903217592589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tr">
        <f>VLOOKUP(G1609,'Country Codes'!C:D,2,FALSE)</f>
        <v>United States</v>
      </c>
      <c r="I1609" t="s">
        <v>8246</v>
      </c>
      <c r="J1609" s="15">
        <v>1339701851</v>
      </c>
      <c r="K1609" s="15">
        <v>1337887451</v>
      </c>
      <c r="L1609" t="b">
        <v>0</v>
      </c>
      <c r="M1609">
        <v>205</v>
      </c>
      <c r="N1609" t="b">
        <v>1</v>
      </c>
      <c r="O1609" t="s">
        <v>8276</v>
      </c>
      <c r="P1609" s="5">
        <f t="shared" si="125"/>
        <v>1.4511000000000001</v>
      </c>
      <c r="Q1609" s="5" t="str">
        <f t="shared" si="126"/>
        <v>Funded</v>
      </c>
      <c r="R1609" s="7">
        <f t="shared" si="127"/>
        <v>70.785365853658533</v>
      </c>
      <c r="S1609" t="s">
        <v>8324</v>
      </c>
      <c r="T1609" t="s">
        <v>8325</v>
      </c>
      <c r="U1609" s="17">
        <f t="shared" si="128"/>
        <v>41074.600127314814</v>
      </c>
      <c r="V1609" s="17">
        <f t="shared" si="129"/>
        <v>41053.600127314814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tr">
        <f>VLOOKUP(G1610,'Country Codes'!C:D,2,FALSE)</f>
        <v>United States</v>
      </c>
      <c r="I1610" t="s">
        <v>8246</v>
      </c>
      <c r="J1610" s="15">
        <v>1388553960</v>
      </c>
      <c r="K1610" s="15">
        <v>1385754986</v>
      </c>
      <c r="L1610" t="b">
        <v>0</v>
      </c>
      <c r="M1610">
        <v>23</v>
      </c>
      <c r="N1610" t="b">
        <v>1</v>
      </c>
      <c r="O1610" t="s">
        <v>8276</v>
      </c>
      <c r="P1610" s="5">
        <f t="shared" si="125"/>
        <v>1.0125</v>
      </c>
      <c r="Q1610" s="5" t="str">
        <f t="shared" si="126"/>
        <v>Funded</v>
      </c>
      <c r="R1610" s="7">
        <f t="shared" si="127"/>
        <v>52.826086956521742</v>
      </c>
      <c r="S1610" t="s">
        <v>8324</v>
      </c>
      <c r="T1610" t="s">
        <v>8325</v>
      </c>
      <c r="U1610" s="17">
        <f t="shared" si="128"/>
        <v>41640.018055555556</v>
      </c>
      <c r="V1610" s="17">
        <f t="shared" si="129"/>
        <v>41607.622523148144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tr">
        <f>VLOOKUP(G1611,'Country Codes'!C:D,2,FALSE)</f>
        <v>United States</v>
      </c>
      <c r="I1611" t="s">
        <v>8246</v>
      </c>
      <c r="J1611" s="15">
        <v>1320220800</v>
      </c>
      <c r="K1611" s="15">
        <v>1315612909</v>
      </c>
      <c r="L1611" t="b">
        <v>0</v>
      </c>
      <c r="M1611">
        <v>4</v>
      </c>
      <c r="N1611" t="b">
        <v>1</v>
      </c>
      <c r="O1611" t="s">
        <v>8276</v>
      </c>
      <c r="P1611" s="5">
        <f t="shared" si="125"/>
        <v>1.1833333333333333</v>
      </c>
      <c r="Q1611" s="5" t="str">
        <f t="shared" si="126"/>
        <v>Funded</v>
      </c>
      <c r="R1611" s="7">
        <f t="shared" si="127"/>
        <v>443.75</v>
      </c>
      <c r="S1611" t="s">
        <v>8324</v>
      </c>
      <c r="T1611" t="s">
        <v>8325</v>
      </c>
      <c r="U1611" s="17">
        <f t="shared" si="128"/>
        <v>40849.125</v>
      </c>
      <c r="V1611" s="17">
        <f t="shared" si="129"/>
        <v>40795.792928240735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tr">
        <f>VLOOKUP(G1612,'Country Codes'!C:D,2,FALSE)</f>
        <v>United States</v>
      </c>
      <c r="I1612" t="s">
        <v>8246</v>
      </c>
      <c r="J1612" s="15">
        <v>1355609510</v>
      </c>
      <c r="K1612" s="15">
        <v>1353017510</v>
      </c>
      <c r="L1612" t="b">
        <v>0</v>
      </c>
      <c r="M1612">
        <v>112</v>
      </c>
      <c r="N1612" t="b">
        <v>1</v>
      </c>
      <c r="O1612" t="s">
        <v>8276</v>
      </c>
      <c r="P1612" s="5">
        <f t="shared" si="125"/>
        <v>2.7185000000000001</v>
      </c>
      <c r="Q1612" s="5" t="str">
        <f t="shared" si="126"/>
        <v>Funded</v>
      </c>
      <c r="R1612" s="7">
        <f t="shared" si="127"/>
        <v>48.544642857142854</v>
      </c>
      <c r="S1612" t="s">
        <v>8324</v>
      </c>
      <c r="T1612" t="s">
        <v>8325</v>
      </c>
      <c r="U1612" s="17">
        <f t="shared" si="128"/>
        <v>41258.716550925921</v>
      </c>
      <c r="V1612" s="17">
        <f t="shared" si="129"/>
        <v>41228.716550925921</v>
      </c>
    </row>
    <row r="1613" spans="1:22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tr">
        <f>VLOOKUP(G1613,'Country Codes'!C:D,2,FALSE)</f>
        <v>United States</v>
      </c>
      <c r="I1613" t="s">
        <v>8246</v>
      </c>
      <c r="J1613" s="15">
        <v>1370390432</v>
      </c>
      <c r="K1613" s="15">
        <v>1368576032</v>
      </c>
      <c r="L1613" t="b">
        <v>0</v>
      </c>
      <c r="M1613">
        <v>27</v>
      </c>
      <c r="N1613" t="b">
        <v>1</v>
      </c>
      <c r="O1613" t="s">
        <v>8276</v>
      </c>
      <c r="P1613" s="5">
        <f t="shared" si="125"/>
        <v>1.25125</v>
      </c>
      <c r="Q1613" s="5" t="str">
        <f t="shared" si="126"/>
        <v>Funded</v>
      </c>
      <c r="R1613" s="7">
        <f t="shared" si="127"/>
        <v>37.074074074074076</v>
      </c>
      <c r="S1613" t="s">
        <v>8324</v>
      </c>
      <c r="T1613" t="s">
        <v>8325</v>
      </c>
      <c r="U1613" s="17">
        <f t="shared" si="128"/>
        <v>41429.792037037034</v>
      </c>
      <c r="V1613" s="17">
        <f t="shared" si="129"/>
        <v>41408.792037037034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tr">
        <f>VLOOKUP(G1614,'Country Codes'!C:D,2,FALSE)</f>
        <v>United States</v>
      </c>
      <c r="I1614" t="s">
        <v>8246</v>
      </c>
      <c r="J1614" s="15">
        <v>1357160384</v>
      </c>
      <c r="K1614" s="15">
        <v>1354568384</v>
      </c>
      <c r="L1614" t="b">
        <v>0</v>
      </c>
      <c r="M1614">
        <v>11</v>
      </c>
      <c r="N1614" t="b">
        <v>1</v>
      </c>
      <c r="O1614" t="s">
        <v>8276</v>
      </c>
      <c r="P1614" s="5">
        <f t="shared" si="125"/>
        <v>1.1000000000000001</v>
      </c>
      <c r="Q1614" s="5" t="str">
        <f t="shared" si="126"/>
        <v>Funded</v>
      </c>
      <c r="R1614" s="7">
        <f t="shared" si="127"/>
        <v>50</v>
      </c>
      <c r="S1614" t="s">
        <v>8324</v>
      </c>
      <c r="T1614" t="s">
        <v>8325</v>
      </c>
      <c r="U1614" s="17">
        <f t="shared" si="128"/>
        <v>41276.666481481479</v>
      </c>
      <c r="V1614" s="17">
        <f t="shared" si="129"/>
        <v>41246.666481481479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tr">
        <f>VLOOKUP(G1615,'Country Codes'!C:D,2,FALSE)</f>
        <v>United States</v>
      </c>
      <c r="I1615" t="s">
        <v>8246</v>
      </c>
      <c r="J1615" s="15">
        <v>1342921202</v>
      </c>
      <c r="K1615" s="15">
        <v>1340329202</v>
      </c>
      <c r="L1615" t="b">
        <v>0</v>
      </c>
      <c r="M1615">
        <v>26</v>
      </c>
      <c r="N1615" t="b">
        <v>1</v>
      </c>
      <c r="O1615" t="s">
        <v>8276</v>
      </c>
      <c r="P1615" s="5">
        <f t="shared" si="125"/>
        <v>1.0149999999999999</v>
      </c>
      <c r="Q1615" s="5" t="str">
        <f t="shared" si="126"/>
        <v>Funded</v>
      </c>
      <c r="R1615" s="7">
        <f t="shared" si="127"/>
        <v>39.03846153846154</v>
      </c>
      <c r="S1615" t="s">
        <v>8324</v>
      </c>
      <c r="T1615" t="s">
        <v>8325</v>
      </c>
      <c r="U1615" s="17">
        <f t="shared" si="128"/>
        <v>41111.861134259256</v>
      </c>
      <c r="V1615" s="17">
        <f t="shared" si="129"/>
        <v>41081.861134259256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tr">
        <f>VLOOKUP(G1616,'Country Codes'!C:D,2,FALSE)</f>
        <v>United States</v>
      </c>
      <c r="I1616" t="s">
        <v>8246</v>
      </c>
      <c r="J1616" s="15">
        <v>1407085200</v>
      </c>
      <c r="K1616" s="15">
        <v>1401924769</v>
      </c>
      <c r="L1616" t="b">
        <v>0</v>
      </c>
      <c r="M1616">
        <v>77</v>
      </c>
      <c r="N1616" t="b">
        <v>1</v>
      </c>
      <c r="O1616" t="s">
        <v>8276</v>
      </c>
      <c r="P1616" s="5">
        <f t="shared" si="125"/>
        <v>1.0269999999999999</v>
      </c>
      <c r="Q1616" s="5" t="str">
        <f t="shared" si="126"/>
        <v>Funded</v>
      </c>
      <c r="R1616" s="7">
        <f t="shared" si="127"/>
        <v>66.688311688311686</v>
      </c>
      <c r="S1616" t="s">
        <v>8324</v>
      </c>
      <c r="T1616" t="s">
        <v>8325</v>
      </c>
      <c r="U1616" s="17">
        <f t="shared" si="128"/>
        <v>41854.5</v>
      </c>
      <c r="V1616" s="17">
        <f t="shared" si="129"/>
        <v>41794.772789351846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tr">
        <f>VLOOKUP(G1617,'Country Codes'!C:D,2,FALSE)</f>
        <v>United States</v>
      </c>
      <c r="I1617" t="s">
        <v>8246</v>
      </c>
      <c r="J1617" s="15">
        <v>1323742396</v>
      </c>
      <c r="K1617" s="15">
        <v>1319850796</v>
      </c>
      <c r="L1617" t="b">
        <v>0</v>
      </c>
      <c r="M1617">
        <v>136</v>
      </c>
      <c r="N1617" t="b">
        <v>1</v>
      </c>
      <c r="O1617" t="s">
        <v>8276</v>
      </c>
      <c r="P1617" s="5">
        <f t="shared" si="125"/>
        <v>1.1412500000000001</v>
      </c>
      <c r="Q1617" s="5" t="str">
        <f t="shared" si="126"/>
        <v>Funded</v>
      </c>
      <c r="R1617" s="7">
        <f t="shared" si="127"/>
        <v>67.132352941176464</v>
      </c>
      <c r="S1617" t="s">
        <v>8324</v>
      </c>
      <c r="T1617" t="s">
        <v>8325</v>
      </c>
      <c r="U1617" s="17">
        <f t="shared" si="128"/>
        <v>40889.884212962963</v>
      </c>
      <c r="V1617" s="17">
        <f t="shared" si="129"/>
        <v>40844.842546296291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tr">
        <f>VLOOKUP(G1618,'Country Codes'!C:D,2,FALSE)</f>
        <v>United States</v>
      </c>
      <c r="I1618" t="s">
        <v>8246</v>
      </c>
      <c r="J1618" s="15">
        <v>1353621600</v>
      </c>
      <c r="K1618" s="15">
        <v>1350061821</v>
      </c>
      <c r="L1618" t="b">
        <v>0</v>
      </c>
      <c r="M1618">
        <v>157</v>
      </c>
      <c r="N1618" t="b">
        <v>1</v>
      </c>
      <c r="O1618" t="s">
        <v>8276</v>
      </c>
      <c r="P1618" s="5">
        <f t="shared" si="125"/>
        <v>1.042</v>
      </c>
      <c r="Q1618" s="5" t="str">
        <f t="shared" si="126"/>
        <v>Funded</v>
      </c>
      <c r="R1618" s="7">
        <f t="shared" si="127"/>
        <v>66.369426751592357</v>
      </c>
      <c r="S1618" t="s">
        <v>8324</v>
      </c>
      <c r="T1618" t="s">
        <v>8325</v>
      </c>
      <c r="U1618" s="17">
        <f t="shared" si="128"/>
        <v>41235.708333333328</v>
      </c>
      <c r="V1618" s="17">
        <f t="shared" si="129"/>
        <v>41194.507187499999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tr">
        <f>VLOOKUP(G1619,'Country Codes'!C:D,2,FALSE)</f>
        <v>United States</v>
      </c>
      <c r="I1619" t="s">
        <v>8246</v>
      </c>
      <c r="J1619" s="15">
        <v>1383332400</v>
      </c>
      <c r="K1619" s="15">
        <v>1380470188</v>
      </c>
      <c r="L1619" t="b">
        <v>0</v>
      </c>
      <c r="M1619">
        <v>158</v>
      </c>
      <c r="N1619" t="b">
        <v>1</v>
      </c>
      <c r="O1619" t="s">
        <v>8276</v>
      </c>
      <c r="P1619" s="5">
        <f t="shared" si="125"/>
        <v>1.4585714285714286</v>
      </c>
      <c r="Q1619" s="5" t="str">
        <f t="shared" si="126"/>
        <v>Funded</v>
      </c>
      <c r="R1619" s="7">
        <f t="shared" si="127"/>
        <v>64.620253164556956</v>
      </c>
      <c r="S1619" t="s">
        <v>8324</v>
      </c>
      <c r="T1619" t="s">
        <v>8325</v>
      </c>
      <c r="U1619" s="17">
        <f t="shared" si="128"/>
        <v>41579.583333333328</v>
      </c>
      <c r="V1619" s="17">
        <f t="shared" si="129"/>
        <v>41546.455879629626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tr">
        <f>VLOOKUP(G1620,'Country Codes'!C:D,2,FALSE)</f>
        <v>United States</v>
      </c>
      <c r="I1620" t="s">
        <v>8246</v>
      </c>
      <c r="J1620" s="15">
        <v>1362757335</v>
      </c>
      <c r="K1620" s="15">
        <v>1359301335</v>
      </c>
      <c r="L1620" t="b">
        <v>0</v>
      </c>
      <c r="M1620">
        <v>27</v>
      </c>
      <c r="N1620" t="b">
        <v>1</v>
      </c>
      <c r="O1620" t="s">
        <v>8276</v>
      </c>
      <c r="P1620" s="5">
        <f t="shared" si="125"/>
        <v>1.0506666666666666</v>
      </c>
      <c r="Q1620" s="5" t="str">
        <f t="shared" si="126"/>
        <v>Funded</v>
      </c>
      <c r="R1620" s="7">
        <f t="shared" si="127"/>
        <v>58.370370370370374</v>
      </c>
      <c r="S1620" t="s">
        <v>8324</v>
      </c>
      <c r="T1620" t="s">
        <v>8325</v>
      </c>
      <c r="U1620" s="17">
        <f t="shared" si="128"/>
        <v>41341.446006944439</v>
      </c>
      <c r="V1620" s="17">
        <f t="shared" si="129"/>
        <v>41301.446006944439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tr">
        <f>VLOOKUP(G1621,'Country Codes'!C:D,2,FALSE)</f>
        <v>United States</v>
      </c>
      <c r="I1621" t="s">
        <v>8246</v>
      </c>
      <c r="J1621" s="15">
        <v>1410755286</v>
      </c>
      <c r="K1621" s="15">
        <v>1408940886</v>
      </c>
      <c r="L1621" t="b">
        <v>0</v>
      </c>
      <c r="M1621">
        <v>23</v>
      </c>
      <c r="N1621" t="b">
        <v>1</v>
      </c>
      <c r="O1621" t="s">
        <v>8276</v>
      </c>
      <c r="P1621" s="5">
        <f t="shared" si="125"/>
        <v>1.3333333333333333</v>
      </c>
      <c r="Q1621" s="5" t="str">
        <f t="shared" si="126"/>
        <v>Funded</v>
      </c>
      <c r="R1621" s="7">
        <f t="shared" si="127"/>
        <v>86.956521739130437</v>
      </c>
      <c r="S1621" t="s">
        <v>8324</v>
      </c>
      <c r="T1621" t="s">
        <v>8325</v>
      </c>
      <c r="U1621" s="17">
        <f t="shared" si="128"/>
        <v>41896.977847222224</v>
      </c>
      <c r="V1621" s="17">
        <f t="shared" si="129"/>
        <v>41875.977847222224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tr">
        <f>VLOOKUP(G1622,'Country Codes'!C:D,2,FALSE)</f>
        <v>United States</v>
      </c>
      <c r="I1622" t="s">
        <v>8246</v>
      </c>
      <c r="J1622" s="15">
        <v>1361606940</v>
      </c>
      <c r="K1622" s="15">
        <v>1361002140</v>
      </c>
      <c r="L1622" t="b">
        <v>0</v>
      </c>
      <c r="M1622">
        <v>17</v>
      </c>
      <c r="N1622" t="b">
        <v>1</v>
      </c>
      <c r="O1622" t="s">
        <v>8276</v>
      </c>
      <c r="P1622" s="5">
        <f t="shared" si="125"/>
        <v>1.1299999999999999</v>
      </c>
      <c r="Q1622" s="5" t="str">
        <f t="shared" si="126"/>
        <v>Funded</v>
      </c>
      <c r="R1622" s="7">
        <f t="shared" si="127"/>
        <v>66.470588235294116</v>
      </c>
      <c r="S1622" t="s">
        <v>8324</v>
      </c>
      <c r="T1622" t="s">
        <v>8325</v>
      </c>
      <c r="U1622" s="17">
        <f t="shared" si="128"/>
        <v>41328.131249999999</v>
      </c>
      <c r="V1622" s="17">
        <f t="shared" si="129"/>
        <v>41321.131249999999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tr">
        <f>VLOOKUP(G1623,'Country Codes'!C:D,2,FALSE)</f>
        <v>United States</v>
      </c>
      <c r="I1623" t="s">
        <v>8246</v>
      </c>
      <c r="J1623" s="15">
        <v>1338177540</v>
      </c>
      <c r="K1623" s="15">
        <v>1333550015</v>
      </c>
      <c r="L1623" t="b">
        <v>0</v>
      </c>
      <c r="M1623">
        <v>37</v>
      </c>
      <c r="N1623" t="b">
        <v>1</v>
      </c>
      <c r="O1623" t="s">
        <v>8276</v>
      </c>
      <c r="P1623" s="5">
        <f t="shared" si="125"/>
        <v>1.212</v>
      </c>
      <c r="Q1623" s="5" t="str">
        <f t="shared" si="126"/>
        <v>Funded</v>
      </c>
      <c r="R1623" s="7">
        <f t="shared" si="127"/>
        <v>163.78378378378378</v>
      </c>
      <c r="S1623" t="s">
        <v>8324</v>
      </c>
      <c r="T1623" t="s">
        <v>8325</v>
      </c>
      <c r="U1623" s="17">
        <f t="shared" si="128"/>
        <v>41056.957638888889</v>
      </c>
      <c r="V1623" s="17">
        <f t="shared" si="129"/>
        <v>41003.398321759254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tr">
        <f>VLOOKUP(G1624,'Country Codes'!C:D,2,FALSE)</f>
        <v>United States</v>
      </c>
      <c r="I1624" t="s">
        <v>8246</v>
      </c>
      <c r="J1624" s="15">
        <v>1418803140</v>
      </c>
      <c r="K1624" s="15">
        <v>1415343874</v>
      </c>
      <c r="L1624" t="b">
        <v>0</v>
      </c>
      <c r="M1624">
        <v>65</v>
      </c>
      <c r="N1624" t="b">
        <v>1</v>
      </c>
      <c r="O1624" t="s">
        <v>8276</v>
      </c>
      <c r="P1624" s="5">
        <f t="shared" si="125"/>
        <v>1.0172463768115942</v>
      </c>
      <c r="Q1624" s="5" t="str">
        <f t="shared" si="126"/>
        <v>Funded</v>
      </c>
      <c r="R1624" s="7">
        <f t="shared" si="127"/>
        <v>107.98461538461538</v>
      </c>
      <c r="S1624" t="s">
        <v>8324</v>
      </c>
      <c r="T1624" t="s">
        <v>8325</v>
      </c>
      <c r="U1624" s="17">
        <f t="shared" si="128"/>
        <v>41990.124305555553</v>
      </c>
      <c r="V1624" s="17">
        <f t="shared" si="129"/>
        <v>41950.086504629624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tr">
        <f>VLOOKUP(G1625,'Country Codes'!C:D,2,FALSE)</f>
        <v>United Kingdom</v>
      </c>
      <c r="I1625" t="s">
        <v>8247</v>
      </c>
      <c r="J1625" s="15">
        <v>1377621089</v>
      </c>
      <c r="K1625" s="15">
        <v>1372437089</v>
      </c>
      <c r="L1625" t="b">
        <v>0</v>
      </c>
      <c r="M1625">
        <v>18</v>
      </c>
      <c r="N1625" t="b">
        <v>1</v>
      </c>
      <c r="O1625" t="s">
        <v>8276</v>
      </c>
      <c r="P1625" s="5">
        <f t="shared" si="125"/>
        <v>1.0106666666666666</v>
      </c>
      <c r="Q1625" s="5" t="str">
        <f t="shared" si="126"/>
        <v>Funded</v>
      </c>
      <c r="R1625" s="7">
        <f t="shared" si="127"/>
        <v>42.111111111111114</v>
      </c>
      <c r="S1625" t="s">
        <v>8324</v>
      </c>
      <c r="T1625" t="s">
        <v>8325</v>
      </c>
      <c r="U1625" s="17">
        <f t="shared" si="128"/>
        <v>41513.480196759258</v>
      </c>
      <c r="V1625" s="17">
        <f t="shared" si="129"/>
        <v>41453.480196759258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tr">
        <f>VLOOKUP(G1626,'Country Codes'!C:D,2,FALSE)</f>
        <v>United States</v>
      </c>
      <c r="I1626" t="s">
        <v>8246</v>
      </c>
      <c r="J1626" s="15">
        <v>1357721335</v>
      </c>
      <c r="K1626" s="15">
        <v>1354265335</v>
      </c>
      <c r="L1626" t="b">
        <v>0</v>
      </c>
      <c r="M1626">
        <v>25</v>
      </c>
      <c r="N1626" t="b">
        <v>1</v>
      </c>
      <c r="O1626" t="s">
        <v>8276</v>
      </c>
      <c r="P1626" s="5">
        <f t="shared" si="125"/>
        <v>1.18</v>
      </c>
      <c r="Q1626" s="5" t="str">
        <f t="shared" si="126"/>
        <v>Funded</v>
      </c>
      <c r="R1626" s="7">
        <f t="shared" si="127"/>
        <v>47.2</v>
      </c>
      <c r="S1626" t="s">
        <v>8324</v>
      </c>
      <c r="T1626" t="s">
        <v>8325</v>
      </c>
      <c r="U1626" s="17">
        <f t="shared" si="128"/>
        <v>41283.158969907403</v>
      </c>
      <c r="V1626" s="17">
        <f t="shared" si="129"/>
        <v>41243.158969907403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tr">
        <f>VLOOKUP(G1627,'Country Codes'!C:D,2,FALSE)</f>
        <v>United States</v>
      </c>
      <c r="I1627" t="s">
        <v>8246</v>
      </c>
      <c r="J1627" s="15">
        <v>1347382053</v>
      </c>
      <c r="K1627" s="15">
        <v>1344962853</v>
      </c>
      <c r="L1627" t="b">
        <v>0</v>
      </c>
      <c r="M1627">
        <v>104</v>
      </c>
      <c r="N1627" t="b">
        <v>1</v>
      </c>
      <c r="O1627" t="s">
        <v>8276</v>
      </c>
      <c r="P1627" s="5">
        <f t="shared" si="125"/>
        <v>1.5533333333333332</v>
      </c>
      <c r="Q1627" s="5" t="str">
        <f t="shared" si="126"/>
        <v>Funded</v>
      </c>
      <c r="R1627" s="7">
        <f t="shared" si="127"/>
        <v>112.01923076923077</v>
      </c>
      <c r="S1627" t="s">
        <v>8324</v>
      </c>
      <c r="T1627" t="s">
        <v>8325</v>
      </c>
      <c r="U1627" s="17">
        <f t="shared" si="128"/>
        <v>41163.491354166668</v>
      </c>
      <c r="V1627" s="17">
        <f t="shared" si="129"/>
        <v>41135.491354166668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tr">
        <f>VLOOKUP(G1628,'Country Codes'!C:D,2,FALSE)</f>
        <v>United States</v>
      </c>
      <c r="I1628" t="s">
        <v>8246</v>
      </c>
      <c r="J1628" s="15">
        <v>1385932867</v>
      </c>
      <c r="K1628" s="15">
        <v>1383337267</v>
      </c>
      <c r="L1628" t="b">
        <v>0</v>
      </c>
      <c r="M1628">
        <v>108</v>
      </c>
      <c r="N1628" t="b">
        <v>1</v>
      </c>
      <c r="O1628" t="s">
        <v>8276</v>
      </c>
      <c r="P1628" s="5">
        <f t="shared" si="125"/>
        <v>1.0118750000000001</v>
      </c>
      <c r="Q1628" s="5" t="str">
        <f t="shared" si="126"/>
        <v>Funded</v>
      </c>
      <c r="R1628" s="7">
        <f t="shared" si="127"/>
        <v>74.953703703703709</v>
      </c>
      <c r="S1628" t="s">
        <v>8324</v>
      </c>
      <c r="T1628" t="s">
        <v>8325</v>
      </c>
      <c r="U1628" s="17">
        <f t="shared" si="128"/>
        <v>41609.681331018517</v>
      </c>
      <c r="V1628" s="17">
        <f t="shared" si="129"/>
        <v>41579.639664351853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tr">
        <f>VLOOKUP(G1629,'Country Codes'!C:D,2,FALSE)</f>
        <v>United States</v>
      </c>
      <c r="I1629" t="s">
        <v>8246</v>
      </c>
      <c r="J1629" s="15">
        <v>1353905940</v>
      </c>
      <c r="K1629" s="15">
        <v>1351011489</v>
      </c>
      <c r="L1629" t="b">
        <v>0</v>
      </c>
      <c r="M1629">
        <v>38</v>
      </c>
      <c r="N1629" t="b">
        <v>1</v>
      </c>
      <c r="O1629" t="s">
        <v>8276</v>
      </c>
      <c r="P1629" s="5">
        <f t="shared" si="125"/>
        <v>1.17</v>
      </c>
      <c r="Q1629" s="5" t="str">
        <f t="shared" si="126"/>
        <v>Funded</v>
      </c>
      <c r="R1629" s="7">
        <f t="shared" si="127"/>
        <v>61.578947368421055</v>
      </c>
      <c r="S1629" t="s">
        <v>8324</v>
      </c>
      <c r="T1629" t="s">
        <v>8325</v>
      </c>
      <c r="U1629" s="17">
        <f t="shared" si="128"/>
        <v>41238.999305555553</v>
      </c>
      <c r="V1629" s="17">
        <f t="shared" si="129"/>
        <v>41205.498715277776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tr">
        <f>VLOOKUP(G1630,'Country Codes'!C:D,2,FALSE)</f>
        <v>United States</v>
      </c>
      <c r="I1630" t="s">
        <v>8246</v>
      </c>
      <c r="J1630" s="15">
        <v>1403026882</v>
      </c>
      <c r="K1630" s="15">
        <v>1400175682</v>
      </c>
      <c r="L1630" t="b">
        <v>0</v>
      </c>
      <c r="M1630">
        <v>88</v>
      </c>
      <c r="N1630" t="b">
        <v>1</v>
      </c>
      <c r="O1630" t="s">
        <v>8276</v>
      </c>
      <c r="P1630" s="5">
        <f t="shared" si="125"/>
        <v>1.00925</v>
      </c>
      <c r="Q1630" s="5" t="str">
        <f t="shared" si="126"/>
        <v>Funded</v>
      </c>
      <c r="R1630" s="7">
        <f t="shared" si="127"/>
        <v>45.875</v>
      </c>
      <c r="S1630" t="s">
        <v>8324</v>
      </c>
      <c r="T1630" t="s">
        <v>8325</v>
      </c>
      <c r="U1630" s="17">
        <f t="shared" si="128"/>
        <v>41807.528726851851</v>
      </c>
      <c r="V1630" s="17">
        <f t="shared" si="129"/>
        <v>41774.528726851851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tr">
        <f>VLOOKUP(G1631,'Country Codes'!C:D,2,FALSE)</f>
        <v>United States</v>
      </c>
      <c r="I1631" t="s">
        <v>8246</v>
      </c>
      <c r="J1631" s="15">
        <v>1392929333</v>
      </c>
      <c r="K1631" s="15">
        <v>1389041333</v>
      </c>
      <c r="L1631" t="b">
        <v>0</v>
      </c>
      <c r="M1631">
        <v>82</v>
      </c>
      <c r="N1631" t="b">
        <v>1</v>
      </c>
      <c r="O1631" t="s">
        <v>8276</v>
      </c>
      <c r="P1631" s="5">
        <f t="shared" si="125"/>
        <v>1.0366666666666666</v>
      </c>
      <c r="Q1631" s="5" t="str">
        <f t="shared" si="126"/>
        <v>Funded</v>
      </c>
      <c r="R1631" s="7">
        <f t="shared" si="127"/>
        <v>75.853658536585371</v>
      </c>
      <c r="S1631" t="s">
        <v>8324</v>
      </c>
      <c r="T1631" t="s">
        <v>8325</v>
      </c>
      <c r="U1631" s="17">
        <f t="shared" si="128"/>
        <v>41690.658946759257</v>
      </c>
      <c r="V1631" s="17">
        <f t="shared" si="129"/>
        <v>41645.658946759257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tr">
        <f>VLOOKUP(G1632,'Country Codes'!C:D,2,FALSE)</f>
        <v>United States</v>
      </c>
      <c r="I1632" t="s">
        <v>8246</v>
      </c>
      <c r="J1632" s="15">
        <v>1330671540</v>
      </c>
      <c r="K1632" s="15">
        <v>1328040375</v>
      </c>
      <c r="L1632" t="b">
        <v>0</v>
      </c>
      <c r="M1632">
        <v>126</v>
      </c>
      <c r="N1632" t="b">
        <v>1</v>
      </c>
      <c r="O1632" t="s">
        <v>8276</v>
      </c>
      <c r="P1632" s="5">
        <f t="shared" si="125"/>
        <v>2.6524999999999999</v>
      </c>
      <c r="Q1632" s="5" t="str">
        <f t="shared" si="126"/>
        <v>Funded</v>
      </c>
      <c r="R1632" s="7">
        <f t="shared" si="127"/>
        <v>84.206349206349202</v>
      </c>
      <c r="S1632" t="s">
        <v>8324</v>
      </c>
      <c r="T1632" t="s">
        <v>8325</v>
      </c>
      <c r="U1632" s="17">
        <f t="shared" si="128"/>
        <v>40970.082638888889</v>
      </c>
      <c r="V1632" s="17">
        <f t="shared" si="129"/>
        <v>40939.629340277774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tr">
        <f>VLOOKUP(G1633,'Country Codes'!C:D,2,FALSE)</f>
        <v>United States</v>
      </c>
      <c r="I1633" t="s">
        <v>8246</v>
      </c>
      <c r="J1633" s="15">
        <v>1350074261</v>
      </c>
      <c r="K1633" s="15">
        <v>1347482261</v>
      </c>
      <c r="L1633" t="b">
        <v>0</v>
      </c>
      <c r="M1633">
        <v>133</v>
      </c>
      <c r="N1633" t="b">
        <v>1</v>
      </c>
      <c r="O1633" t="s">
        <v>8276</v>
      </c>
      <c r="P1633" s="5">
        <f t="shared" si="125"/>
        <v>1.5590999999999999</v>
      </c>
      <c r="Q1633" s="5" t="str">
        <f t="shared" si="126"/>
        <v>Funded</v>
      </c>
      <c r="R1633" s="7">
        <f t="shared" si="127"/>
        <v>117.22556390977444</v>
      </c>
      <c r="S1633" t="s">
        <v>8324</v>
      </c>
      <c r="T1633" t="s">
        <v>8325</v>
      </c>
      <c r="U1633" s="17">
        <f t="shared" si="128"/>
        <v>41194.65116898148</v>
      </c>
      <c r="V1633" s="17">
        <f t="shared" si="129"/>
        <v>41164.65116898148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tr">
        <f>VLOOKUP(G1634,'Country Codes'!C:D,2,FALSE)</f>
        <v>United States</v>
      </c>
      <c r="I1634" t="s">
        <v>8246</v>
      </c>
      <c r="J1634" s="15">
        <v>1316851854</v>
      </c>
      <c r="K1634" s="15">
        <v>1311667854</v>
      </c>
      <c r="L1634" t="b">
        <v>0</v>
      </c>
      <c r="M1634">
        <v>47</v>
      </c>
      <c r="N1634" t="b">
        <v>1</v>
      </c>
      <c r="O1634" t="s">
        <v>8276</v>
      </c>
      <c r="P1634" s="5">
        <f t="shared" si="125"/>
        <v>1.0162500000000001</v>
      </c>
      <c r="Q1634" s="5" t="str">
        <f t="shared" si="126"/>
        <v>Funded</v>
      </c>
      <c r="R1634" s="7">
        <f t="shared" si="127"/>
        <v>86.489361702127653</v>
      </c>
      <c r="S1634" t="s">
        <v>8324</v>
      </c>
      <c r="T1634" t="s">
        <v>8325</v>
      </c>
      <c r="U1634" s="17">
        <f t="shared" si="128"/>
        <v>40810.132569444439</v>
      </c>
      <c r="V1634" s="17">
        <f t="shared" si="129"/>
        <v>40750.132569444439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tr">
        <f>VLOOKUP(G1635,'Country Codes'!C:D,2,FALSE)</f>
        <v>United States</v>
      </c>
      <c r="I1635" t="s">
        <v>8246</v>
      </c>
      <c r="J1635" s="15">
        <v>1326690000</v>
      </c>
      <c r="K1635" s="15">
        <v>1324329156</v>
      </c>
      <c r="L1635" t="b">
        <v>0</v>
      </c>
      <c r="M1635">
        <v>58</v>
      </c>
      <c r="N1635" t="b">
        <v>1</v>
      </c>
      <c r="O1635" t="s">
        <v>8276</v>
      </c>
      <c r="P1635" s="5">
        <f t="shared" si="125"/>
        <v>1</v>
      </c>
      <c r="Q1635" s="5" t="str">
        <f t="shared" si="126"/>
        <v>Funded</v>
      </c>
      <c r="R1635" s="7">
        <f t="shared" si="127"/>
        <v>172.41379310344828</v>
      </c>
      <c r="S1635" t="s">
        <v>8324</v>
      </c>
      <c r="T1635" t="s">
        <v>8325</v>
      </c>
      <c r="U1635" s="17">
        <f t="shared" si="128"/>
        <v>40924</v>
      </c>
      <c r="V1635" s="17">
        <f t="shared" si="129"/>
        <v>40896.675416666665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tr">
        <f>VLOOKUP(G1636,'Country Codes'!C:D,2,FALSE)</f>
        <v>United States</v>
      </c>
      <c r="I1636" t="s">
        <v>8246</v>
      </c>
      <c r="J1636" s="15">
        <v>1306994340</v>
      </c>
      <c r="K1636" s="15">
        <v>1303706001</v>
      </c>
      <c r="L1636" t="b">
        <v>0</v>
      </c>
      <c r="M1636">
        <v>32</v>
      </c>
      <c r="N1636" t="b">
        <v>1</v>
      </c>
      <c r="O1636" t="s">
        <v>8276</v>
      </c>
      <c r="P1636" s="5">
        <f t="shared" si="125"/>
        <v>1.0049999999999999</v>
      </c>
      <c r="Q1636" s="5" t="str">
        <f t="shared" si="126"/>
        <v>Funded</v>
      </c>
      <c r="R1636" s="7">
        <f t="shared" si="127"/>
        <v>62.8125</v>
      </c>
      <c r="S1636" t="s">
        <v>8324</v>
      </c>
      <c r="T1636" t="s">
        <v>8325</v>
      </c>
      <c r="U1636" s="17">
        <f t="shared" si="128"/>
        <v>40696.040972222218</v>
      </c>
      <c r="V1636" s="17">
        <f t="shared" si="129"/>
        <v>40657.981493055551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tr">
        <f>VLOOKUP(G1637,'Country Codes'!C:D,2,FALSE)</f>
        <v>United States</v>
      </c>
      <c r="I1637" t="s">
        <v>8246</v>
      </c>
      <c r="J1637" s="15">
        <v>1468270261</v>
      </c>
      <c r="K1637" s="15">
        <v>1463086261</v>
      </c>
      <c r="L1637" t="b">
        <v>0</v>
      </c>
      <c r="M1637">
        <v>37</v>
      </c>
      <c r="N1637" t="b">
        <v>1</v>
      </c>
      <c r="O1637" t="s">
        <v>8276</v>
      </c>
      <c r="P1637" s="5">
        <f t="shared" si="125"/>
        <v>1.2529999999999999</v>
      </c>
      <c r="Q1637" s="5" t="str">
        <f t="shared" si="126"/>
        <v>Funded</v>
      </c>
      <c r="R1637" s="7">
        <f t="shared" si="127"/>
        <v>67.729729729729726</v>
      </c>
      <c r="S1637" t="s">
        <v>8324</v>
      </c>
      <c r="T1637" t="s">
        <v>8325</v>
      </c>
      <c r="U1637" s="17">
        <f t="shared" si="128"/>
        <v>42562.660428240742</v>
      </c>
      <c r="V1637" s="17">
        <f t="shared" si="129"/>
        <v>42502.660428240742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tr">
        <f>VLOOKUP(G1638,'Country Codes'!C:D,2,FALSE)</f>
        <v>United States</v>
      </c>
      <c r="I1638" t="s">
        <v>8246</v>
      </c>
      <c r="J1638" s="15">
        <v>1307851200</v>
      </c>
      <c r="K1638" s="15">
        <v>1304129088</v>
      </c>
      <c r="L1638" t="b">
        <v>0</v>
      </c>
      <c r="M1638">
        <v>87</v>
      </c>
      <c r="N1638" t="b">
        <v>1</v>
      </c>
      <c r="O1638" t="s">
        <v>8276</v>
      </c>
      <c r="P1638" s="5">
        <f t="shared" si="125"/>
        <v>1.0355555555555556</v>
      </c>
      <c r="Q1638" s="5" t="str">
        <f t="shared" si="126"/>
        <v>Funded</v>
      </c>
      <c r="R1638" s="7">
        <f t="shared" si="127"/>
        <v>53.5632183908046</v>
      </c>
      <c r="S1638" t="s">
        <v>8324</v>
      </c>
      <c r="T1638" t="s">
        <v>8325</v>
      </c>
      <c r="U1638" s="17">
        <f t="shared" si="128"/>
        <v>40705.958333333328</v>
      </c>
      <c r="V1638" s="17">
        <f t="shared" si="129"/>
        <v>40662.878333333334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tr">
        <f>VLOOKUP(G1639,'Country Codes'!C:D,2,FALSE)</f>
        <v>United States</v>
      </c>
      <c r="I1639" t="s">
        <v>8246</v>
      </c>
      <c r="J1639" s="15">
        <v>1262302740</v>
      </c>
      <c r="K1639" s="15">
        <v>1257444140</v>
      </c>
      <c r="L1639" t="b">
        <v>0</v>
      </c>
      <c r="M1639">
        <v>15</v>
      </c>
      <c r="N1639" t="b">
        <v>1</v>
      </c>
      <c r="O1639" t="s">
        <v>8276</v>
      </c>
      <c r="P1639" s="5">
        <f t="shared" si="125"/>
        <v>1.038</v>
      </c>
      <c r="Q1639" s="5" t="str">
        <f t="shared" si="126"/>
        <v>Funded</v>
      </c>
      <c r="R1639" s="7">
        <f t="shared" si="127"/>
        <v>34.6</v>
      </c>
      <c r="S1639" t="s">
        <v>8324</v>
      </c>
      <c r="T1639" t="s">
        <v>8325</v>
      </c>
      <c r="U1639" s="17">
        <f t="shared" si="128"/>
        <v>40178.777083333334</v>
      </c>
      <c r="V1639" s="17">
        <f t="shared" si="129"/>
        <v>40122.543287037035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tr">
        <f>VLOOKUP(G1640,'Country Codes'!C:D,2,FALSE)</f>
        <v>United States</v>
      </c>
      <c r="I1640" t="s">
        <v>8246</v>
      </c>
      <c r="J1640" s="15">
        <v>1362086700</v>
      </c>
      <c r="K1640" s="15">
        <v>1358180968</v>
      </c>
      <c r="L1640" t="b">
        <v>0</v>
      </c>
      <c r="M1640">
        <v>27</v>
      </c>
      <c r="N1640" t="b">
        <v>1</v>
      </c>
      <c r="O1640" t="s">
        <v>8276</v>
      </c>
      <c r="P1640" s="5">
        <f t="shared" si="125"/>
        <v>1.05</v>
      </c>
      <c r="Q1640" s="5" t="str">
        <f t="shared" si="126"/>
        <v>Funded</v>
      </c>
      <c r="R1640" s="7">
        <f t="shared" si="127"/>
        <v>38.888888888888886</v>
      </c>
      <c r="S1640" t="s">
        <v>8324</v>
      </c>
      <c r="T1640" t="s">
        <v>8325</v>
      </c>
      <c r="U1640" s="17">
        <f t="shared" si="128"/>
        <v>41333.684027777774</v>
      </c>
      <c r="V1640" s="17">
        <f t="shared" si="129"/>
        <v>41288.478796296295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tr">
        <f>VLOOKUP(G1641,'Country Codes'!C:D,2,FALSE)</f>
        <v>United States</v>
      </c>
      <c r="I1641" t="s">
        <v>8246</v>
      </c>
      <c r="J1641" s="15">
        <v>1330789165</v>
      </c>
      <c r="K1641" s="15">
        <v>1328197165</v>
      </c>
      <c r="L1641" t="b">
        <v>0</v>
      </c>
      <c r="M1641">
        <v>19</v>
      </c>
      <c r="N1641" t="b">
        <v>1</v>
      </c>
      <c r="O1641" t="s">
        <v>8276</v>
      </c>
      <c r="P1641" s="5">
        <f t="shared" si="125"/>
        <v>1</v>
      </c>
      <c r="Q1641" s="5" t="str">
        <f t="shared" si="126"/>
        <v>Funded</v>
      </c>
      <c r="R1641" s="7">
        <f t="shared" si="127"/>
        <v>94.736842105263165</v>
      </c>
      <c r="S1641" t="s">
        <v>8324</v>
      </c>
      <c r="T1641" t="s">
        <v>8325</v>
      </c>
      <c r="U1641" s="17">
        <f t="shared" si="128"/>
        <v>40971.444039351853</v>
      </c>
      <c r="V1641" s="17">
        <f t="shared" si="129"/>
        <v>40941.444039351853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tr">
        <f>VLOOKUP(G1642,'Country Codes'!C:D,2,FALSE)</f>
        <v>United States</v>
      </c>
      <c r="I1642" t="s">
        <v>8246</v>
      </c>
      <c r="J1642" s="15">
        <v>1280800740</v>
      </c>
      <c r="K1642" s="15">
        <v>1279603955</v>
      </c>
      <c r="L1642" t="b">
        <v>0</v>
      </c>
      <c r="M1642">
        <v>17</v>
      </c>
      <c r="N1642" t="b">
        <v>1</v>
      </c>
      <c r="O1642" t="s">
        <v>8276</v>
      </c>
      <c r="P1642" s="5">
        <f t="shared" si="125"/>
        <v>1.6986000000000001</v>
      </c>
      <c r="Q1642" s="5" t="str">
        <f t="shared" si="126"/>
        <v>Funded</v>
      </c>
      <c r="R1642" s="7">
        <f t="shared" si="127"/>
        <v>39.967058823529413</v>
      </c>
      <c r="S1642" t="s">
        <v>8324</v>
      </c>
      <c r="T1642" t="s">
        <v>8325</v>
      </c>
      <c r="U1642" s="17">
        <f t="shared" si="128"/>
        <v>40392.874305555553</v>
      </c>
      <c r="V1642" s="17">
        <f t="shared" si="129"/>
        <v>40379.022627314815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tr">
        <f>VLOOKUP(G1643,'Country Codes'!C:D,2,FALSE)</f>
        <v>United States</v>
      </c>
      <c r="I1643" t="s">
        <v>8246</v>
      </c>
      <c r="J1643" s="15">
        <v>1418998744</v>
      </c>
      <c r="K1643" s="15">
        <v>1416406744</v>
      </c>
      <c r="L1643" t="b">
        <v>0</v>
      </c>
      <c r="M1643">
        <v>26</v>
      </c>
      <c r="N1643" t="b">
        <v>1</v>
      </c>
      <c r="O1643" t="s">
        <v>8292</v>
      </c>
      <c r="P1643" s="5">
        <f t="shared" si="125"/>
        <v>1.014</v>
      </c>
      <c r="Q1643" s="5" t="str">
        <f t="shared" si="126"/>
        <v>Funded</v>
      </c>
      <c r="R1643" s="7">
        <f t="shared" si="127"/>
        <v>97.5</v>
      </c>
      <c r="S1643" t="s">
        <v>8324</v>
      </c>
      <c r="T1643" t="s">
        <v>8345</v>
      </c>
      <c r="U1643" s="17">
        <f t="shared" si="128"/>
        <v>41992.388240740744</v>
      </c>
      <c r="V1643" s="17">
        <f t="shared" si="129"/>
        <v>41962.388240740744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tr">
        <f>VLOOKUP(G1644,'Country Codes'!C:D,2,FALSE)</f>
        <v>United States</v>
      </c>
      <c r="I1644" t="s">
        <v>8246</v>
      </c>
      <c r="J1644" s="15">
        <v>1308011727</v>
      </c>
      <c r="K1644" s="15">
        <v>1306283727</v>
      </c>
      <c r="L1644" t="b">
        <v>0</v>
      </c>
      <c r="M1644">
        <v>28</v>
      </c>
      <c r="N1644" t="b">
        <v>1</v>
      </c>
      <c r="O1644" t="s">
        <v>8292</v>
      </c>
      <c r="P1644" s="5">
        <f t="shared" si="125"/>
        <v>1</v>
      </c>
      <c r="Q1644" s="5" t="str">
        <f t="shared" si="126"/>
        <v>Funded</v>
      </c>
      <c r="R1644" s="7">
        <f t="shared" si="127"/>
        <v>42.857142857142854</v>
      </c>
      <c r="S1644" t="s">
        <v>8324</v>
      </c>
      <c r="T1644" t="s">
        <v>8345</v>
      </c>
      <c r="U1644" s="17">
        <f t="shared" si="128"/>
        <v>40707.816284722219</v>
      </c>
      <c r="V1644" s="17">
        <f t="shared" si="129"/>
        <v>40687.816284722219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tr">
        <f>VLOOKUP(G1645,'Country Codes'!C:D,2,FALSE)</f>
        <v>United States</v>
      </c>
      <c r="I1645" t="s">
        <v>8246</v>
      </c>
      <c r="J1645" s="15">
        <v>1348516012</v>
      </c>
      <c r="K1645" s="15">
        <v>1345924012</v>
      </c>
      <c r="L1645" t="b">
        <v>0</v>
      </c>
      <c r="M1645">
        <v>37</v>
      </c>
      <c r="N1645" t="b">
        <v>1</v>
      </c>
      <c r="O1645" t="s">
        <v>8292</v>
      </c>
      <c r="P1645" s="5">
        <f t="shared" si="125"/>
        <v>1.2470000000000001</v>
      </c>
      <c r="Q1645" s="5" t="str">
        <f t="shared" si="126"/>
        <v>Funded</v>
      </c>
      <c r="R1645" s="7">
        <f t="shared" si="127"/>
        <v>168.51351351351352</v>
      </c>
      <c r="S1645" t="s">
        <v>8324</v>
      </c>
      <c r="T1645" t="s">
        <v>8345</v>
      </c>
      <c r="U1645" s="17">
        <f t="shared" si="128"/>
        <v>41176.615879629629</v>
      </c>
      <c r="V1645" s="17">
        <f t="shared" si="129"/>
        <v>41146.615879629629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tr">
        <f>VLOOKUP(G1646,'Country Codes'!C:D,2,FALSE)</f>
        <v>United States</v>
      </c>
      <c r="I1646" t="s">
        <v>8246</v>
      </c>
      <c r="J1646" s="15">
        <v>1353551160</v>
      </c>
      <c r="K1646" s="15">
        <v>1348363560</v>
      </c>
      <c r="L1646" t="b">
        <v>0</v>
      </c>
      <c r="M1646">
        <v>128</v>
      </c>
      <c r="N1646" t="b">
        <v>1</v>
      </c>
      <c r="O1646" t="s">
        <v>8292</v>
      </c>
      <c r="P1646" s="5">
        <f t="shared" si="125"/>
        <v>1.095</v>
      </c>
      <c r="Q1646" s="5" t="str">
        <f t="shared" si="126"/>
        <v>Funded</v>
      </c>
      <c r="R1646" s="7">
        <f t="shared" si="127"/>
        <v>85.546875</v>
      </c>
      <c r="S1646" t="s">
        <v>8324</v>
      </c>
      <c r="T1646" t="s">
        <v>8345</v>
      </c>
      <c r="U1646" s="17">
        <f t="shared" si="128"/>
        <v>41234.893055555556</v>
      </c>
      <c r="V1646" s="17">
        <f t="shared" si="129"/>
        <v>41174.851388888885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tr">
        <f>VLOOKUP(G1647,'Country Codes'!C:D,2,FALSE)</f>
        <v>United States</v>
      </c>
      <c r="I1647" t="s">
        <v>8246</v>
      </c>
      <c r="J1647" s="15">
        <v>1379515740</v>
      </c>
      <c r="K1647" s="15">
        <v>1378306140</v>
      </c>
      <c r="L1647" t="b">
        <v>0</v>
      </c>
      <c r="M1647">
        <v>10</v>
      </c>
      <c r="N1647" t="b">
        <v>1</v>
      </c>
      <c r="O1647" t="s">
        <v>8292</v>
      </c>
      <c r="P1647" s="5">
        <f t="shared" si="125"/>
        <v>1.1080000000000001</v>
      </c>
      <c r="Q1647" s="5" t="str">
        <f t="shared" si="126"/>
        <v>Funded</v>
      </c>
      <c r="R1647" s="7">
        <f t="shared" si="127"/>
        <v>554</v>
      </c>
      <c r="S1647" t="s">
        <v>8324</v>
      </c>
      <c r="T1647" t="s">
        <v>8345</v>
      </c>
      <c r="U1647" s="17">
        <f t="shared" si="128"/>
        <v>41535.409027777772</v>
      </c>
      <c r="V1647" s="17">
        <f t="shared" si="129"/>
        <v>41521.409027777772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tr">
        <f>VLOOKUP(G1648,'Country Codes'!C:D,2,FALSE)</f>
        <v>United Kingdom</v>
      </c>
      <c r="I1648" t="s">
        <v>8247</v>
      </c>
      <c r="J1648" s="15">
        <v>1408039860</v>
      </c>
      <c r="K1648" s="15">
        <v>1405248503</v>
      </c>
      <c r="L1648" t="b">
        <v>0</v>
      </c>
      <c r="M1648">
        <v>83</v>
      </c>
      <c r="N1648" t="b">
        <v>1</v>
      </c>
      <c r="O1648" t="s">
        <v>8292</v>
      </c>
      <c r="P1648" s="5">
        <f t="shared" si="125"/>
        <v>1.1020000000000001</v>
      </c>
      <c r="Q1648" s="5" t="str">
        <f t="shared" si="126"/>
        <v>Funded</v>
      </c>
      <c r="R1648" s="7">
        <f t="shared" si="127"/>
        <v>26.554216867469879</v>
      </c>
      <c r="S1648" t="s">
        <v>8324</v>
      </c>
      <c r="T1648" t="s">
        <v>8345</v>
      </c>
      <c r="U1648" s="17">
        <f t="shared" si="128"/>
        <v>41865.549305555556</v>
      </c>
      <c r="V1648" s="17">
        <f t="shared" si="129"/>
        <v>41833.241932870369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tr">
        <f>VLOOKUP(G1649,'Country Codes'!C:D,2,FALSE)</f>
        <v>United States</v>
      </c>
      <c r="I1649" t="s">
        <v>8246</v>
      </c>
      <c r="J1649" s="15">
        <v>1339235377</v>
      </c>
      <c r="K1649" s="15">
        <v>1336643377</v>
      </c>
      <c r="L1649" t="b">
        <v>0</v>
      </c>
      <c r="M1649">
        <v>46</v>
      </c>
      <c r="N1649" t="b">
        <v>1</v>
      </c>
      <c r="O1649" t="s">
        <v>8292</v>
      </c>
      <c r="P1649" s="5">
        <f t="shared" si="125"/>
        <v>1.0471999999999999</v>
      </c>
      <c r="Q1649" s="5" t="str">
        <f t="shared" si="126"/>
        <v>Funded</v>
      </c>
      <c r="R1649" s="7">
        <f t="shared" si="127"/>
        <v>113.82608695652173</v>
      </c>
      <c r="S1649" t="s">
        <v>8324</v>
      </c>
      <c r="T1649" t="s">
        <v>8345</v>
      </c>
      <c r="U1649" s="17">
        <f t="shared" si="128"/>
        <v>41069.201122685183</v>
      </c>
      <c r="V1649" s="17">
        <f t="shared" si="129"/>
        <v>41039.201122685183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tr">
        <f>VLOOKUP(G1650,'Country Codes'!C:D,2,FALSE)</f>
        <v>United States</v>
      </c>
      <c r="I1650" t="s">
        <v>8246</v>
      </c>
      <c r="J1650" s="15">
        <v>1300636482</v>
      </c>
      <c r="K1650" s="15">
        <v>1298048082</v>
      </c>
      <c r="L1650" t="b">
        <v>0</v>
      </c>
      <c r="M1650">
        <v>90</v>
      </c>
      <c r="N1650" t="b">
        <v>1</v>
      </c>
      <c r="O1650" t="s">
        <v>8292</v>
      </c>
      <c r="P1650" s="5">
        <f t="shared" si="125"/>
        <v>1.2526086956521738</v>
      </c>
      <c r="Q1650" s="5" t="str">
        <f t="shared" si="126"/>
        <v>Funded</v>
      </c>
      <c r="R1650" s="7">
        <f t="shared" si="127"/>
        <v>32.011111111111113</v>
      </c>
      <c r="S1650" t="s">
        <v>8324</v>
      </c>
      <c r="T1650" t="s">
        <v>8345</v>
      </c>
      <c r="U1650" s="17">
        <f t="shared" si="128"/>
        <v>40622.454652777778</v>
      </c>
      <c r="V1650" s="17">
        <f t="shared" si="129"/>
        <v>40592.496319444443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tr">
        <f>VLOOKUP(G1651,'Country Codes'!C:D,2,FALSE)</f>
        <v>United States</v>
      </c>
      <c r="I1651" t="s">
        <v>8246</v>
      </c>
      <c r="J1651" s="15">
        <v>1400862355</v>
      </c>
      <c r="K1651" s="15">
        <v>1396974355</v>
      </c>
      <c r="L1651" t="b">
        <v>0</v>
      </c>
      <c r="M1651">
        <v>81</v>
      </c>
      <c r="N1651" t="b">
        <v>1</v>
      </c>
      <c r="O1651" t="s">
        <v>8292</v>
      </c>
      <c r="P1651" s="5">
        <f t="shared" si="125"/>
        <v>1.0058763157894737</v>
      </c>
      <c r="Q1651" s="5" t="str">
        <f t="shared" si="126"/>
        <v>Funded</v>
      </c>
      <c r="R1651" s="7">
        <f t="shared" si="127"/>
        <v>47.189259259259259</v>
      </c>
      <c r="S1651" t="s">
        <v>8324</v>
      </c>
      <c r="T1651" t="s">
        <v>8345</v>
      </c>
      <c r="U1651" s="17">
        <f t="shared" si="128"/>
        <v>41782.476331018515</v>
      </c>
      <c r="V1651" s="17">
        <f t="shared" si="129"/>
        <v>41737.476331018515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tr">
        <f>VLOOKUP(G1652,'Country Codes'!C:D,2,FALSE)</f>
        <v>United States</v>
      </c>
      <c r="I1652" t="s">
        <v>8246</v>
      </c>
      <c r="J1652" s="15">
        <v>1381314437</v>
      </c>
      <c r="K1652" s="15">
        <v>1378722437</v>
      </c>
      <c r="L1652" t="b">
        <v>0</v>
      </c>
      <c r="M1652">
        <v>32</v>
      </c>
      <c r="N1652" t="b">
        <v>1</v>
      </c>
      <c r="O1652" t="s">
        <v>8292</v>
      </c>
      <c r="P1652" s="5">
        <f t="shared" si="125"/>
        <v>1.4155</v>
      </c>
      <c r="Q1652" s="5" t="str">
        <f t="shared" si="126"/>
        <v>Funded</v>
      </c>
      <c r="R1652" s="7">
        <f t="shared" si="127"/>
        <v>88.46875</v>
      </c>
      <c r="S1652" t="s">
        <v>8324</v>
      </c>
      <c r="T1652" t="s">
        <v>8345</v>
      </c>
      <c r="U1652" s="17">
        <f t="shared" si="128"/>
        <v>41556.227280092593</v>
      </c>
      <c r="V1652" s="17">
        <f t="shared" si="129"/>
        <v>41526.227280092593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tr">
        <f>VLOOKUP(G1653,'Country Codes'!C:D,2,FALSE)</f>
        <v>United States</v>
      </c>
      <c r="I1653" t="s">
        <v>8246</v>
      </c>
      <c r="J1653" s="15">
        <v>1303801140</v>
      </c>
      <c r="K1653" s="15">
        <v>1300916220</v>
      </c>
      <c r="L1653" t="b">
        <v>0</v>
      </c>
      <c r="M1653">
        <v>20</v>
      </c>
      <c r="N1653" t="b">
        <v>1</v>
      </c>
      <c r="O1653" t="s">
        <v>8292</v>
      </c>
      <c r="P1653" s="5">
        <f t="shared" si="125"/>
        <v>1.0075000000000001</v>
      </c>
      <c r="Q1653" s="5" t="str">
        <f t="shared" si="126"/>
        <v>Funded</v>
      </c>
      <c r="R1653" s="7">
        <f t="shared" si="127"/>
        <v>100.75</v>
      </c>
      <c r="S1653" t="s">
        <v>8324</v>
      </c>
      <c r="T1653" t="s">
        <v>8345</v>
      </c>
      <c r="U1653" s="17">
        <f t="shared" si="128"/>
        <v>40659.082638888889</v>
      </c>
      <c r="V1653" s="17">
        <f t="shared" si="129"/>
        <v>40625.692361111105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tr">
        <f>VLOOKUP(G1654,'Country Codes'!C:D,2,FALSE)</f>
        <v>United States</v>
      </c>
      <c r="I1654" t="s">
        <v>8246</v>
      </c>
      <c r="J1654" s="15">
        <v>1385297393</v>
      </c>
      <c r="K1654" s="15">
        <v>1382701793</v>
      </c>
      <c r="L1654" t="b">
        <v>0</v>
      </c>
      <c r="M1654">
        <v>70</v>
      </c>
      <c r="N1654" t="b">
        <v>1</v>
      </c>
      <c r="O1654" t="s">
        <v>8292</v>
      </c>
      <c r="P1654" s="5">
        <f t="shared" si="125"/>
        <v>1.0066666666666666</v>
      </c>
      <c r="Q1654" s="5" t="str">
        <f t="shared" si="126"/>
        <v>Funded</v>
      </c>
      <c r="R1654" s="7">
        <f t="shared" si="127"/>
        <v>64.714285714285708</v>
      </c>
      <c r="S1654" t="s">
        <v>8324</v>
      </c>
      <c r="T1654" t="s">
        <v>8345</v>
      </c>
      <c r="U1654" s="17">
        <f t="shared" si="128"/>
        <v>41602.326307870368</v>
      </c>
      <c r="V1654" s="17">
        <f t="shared" si="129"/>
        <v>41572.284641203703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tr">
        <f>VLOOKUP(G1655,'Country Codes'!C:D,2,FALSE)</f>
        <v>United States</v>
      </c>
      <c r="I1655" t="s">
        <v>8246</v>
      </c>
      <c r="J1655" s="15">
        <v>1303675296</v>
      </c>
      <c r="K1655" s="15">
        <v>1300996896</v>
      </c>
      <c r="L1655" t="b">
        <v>0</v>
      </c>
      <c r="M1655">
        <v>168</v>
      </c>
      <c r="N1655" t="b">
        <v>1</v>
      </c>
      <c r="O1655" t="s">
        <v>8292</v>
      </c>
      <c r="P1655" s="5">
        <f t="shared" si="125"/>
        <v>1.7423040000000001</v>
      </c>
      <c r="Q1655" s="5" t="str">
        <f t="shared" si="126"/>
        <v>Funded</v>
      </c>
      <c r="R1655" s="7">
        <f t="shared" si="127"/>
        <v>51.854285714285716</v>
      </c>
      <c r="S1655" t="s">
        <v>8324</v>
      </c>
      <c r="T1655" t="s">
        <v>8345</v>
      </c>
      <c r="U1655" s="17">
        <f t="shared" si="128"/>
        <v>40657.626111111109</v>
      </c>
      <c r="V1655" s="17">
        <f t="shared" si="129"/>
        <v>40626.626111111109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tr">
        <f>VLOOKUP(G1656,'Country Codes'!C:D,2,FALSE)</f>
        <v>United States</v>
      </c>
      <c r="I1656" t="s">
        <v>8246</v>
      </c>
      <c r="J1656" s="15">
        <v>1334784160</v>
      </c>
      <c r="K1656" s="15">
        <v>1332192160</v>
      </c>
      <c r="L1656" t="b">
        <v>0</v>
      </c>
      <c r="M1656">
        <v>34</v>
      </c>
      <c r="N1656" t="b">
        <v>1</v>
      </c>
      <c r="O1656" t="s">
        <v>8292</v>
      </c>
      <c r="P1656" s="5">
        <f t="shared" si="125"/>
        <v>1.199090909090909</v>
      </c>
      <c r="Q1656" s="5" t="str">
        <f t="shared" si="126"/>
        <v>Funded</v>
      </c>
      <c r="R1656" s="7">
        <f t="shared" si="127"/>
        <v>38.794117647058826</v>
      </c>
      <c r="S1656" t="s">
        <v>8324</v>
      </c>
      <c r="T1656" t="s">
        <v>8345</v>
      </c>
      <c r="U1656" s="17">
        <f t="shared" si="128"/>
        <v>41017.682407407403</v>
      </c>
      <c r="V1656" s="17">
        <f t="shared" si="129"/>
        <v>40987.682407407403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tr">
        <f>VLOOKUP(G1657,'Country Codes'!C:D,2,FALSE)</f>
        <v>United States</v>
      </c>
      <c r="I1657" t="s">
        <v>8246</v>
      </c>
      <c r="J1657" s="15">
        <v>1333648820</v>
      </c>
      <c r="K1657" s="15">
        <v>1331060420</v>
      </c>
      <c r="L1657" t="b">
        <v>0</v>
      </c>
      <c r="M1657">
        <v>48</v>
      </c>
      <c r="N1657" t="b">
        <v>1</v>
      </c>
      <c r="O1657" t="s">
        <v>8292</v>
      </c>
      <c r="P1657" s="5">
        <f t="shared" si="125"/>
        <v>1.4286666666666668</v>
      </c>
      <c r="Q1657" s="5" t="str">
        <f t="shared" si="126"/>
        <v>Funded</v>
      </c>
      <c r="R1657" s="7">
        <f t="shared" si="127"/>
        <v>44.645833333333336</v>
      </c>
      <c r="S1657" t="s">
        <v>8324</v>
      </c>
      <c r="T1657" t="s">
        <v>8345</v>
      </c>
      <c r="U1657" s="17">
        <f t="shared" si="128"/>
        <v>41004.541898148142</v>
      </c>
      <c r="V1657" s="17">
        <f t="shared" si="129"/>
        <v>40974.583564814813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tr">
        <f>VLOOKUP(G1658,'Country Codes'!C:D,2,FALSE)</f>
        <v>United States</v>
      </c>
      <c r="I1658" t="s">
        <v>8246</v>
      </c>
      <c r="J1658" s="15">
        <v>1355437052</v>
      </c>
      <c r="K1658" s="15">
        <v>1352845052</v>
      </c>
      <c r="L1658" t="b">
        <v>0</v>
      </c>
      <c r="M1658">
        <v>48</v>
      </c>
      <c r="N1658" t="b">
        <v>1</v>
      </c>
      <c r="O1658" t="s">
        <v>8292</v>
      </c>
      <c r="P1658" s="5">
        <f t="shared" si="125"/>
        <v>1.0033493333333334</v>
      </c>
      <c r="Q1658" s="5" t="str">
        <f t="shared" si="126"/>
        <v>Funded</v>
      </c>
      <c r="R1658" s="7">
        <f t="shared" si="127"/>
        <v>156.77333333333334</v>
      </c>
      <c r="S1658" t="s">
        <v>8324</v>
      </c>
      <c r="T1658" t="s">
        <v>8345</v>
      </c>
      <c r="U1658" s="17">
        <f t="shared" si="128"/>
        <v>41256.720509259256</v>
      </c>
      <c r="V1658" s="17">
        <f t="shared" si="129"/>
        <v>41226.720509259256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tr">
        <f>VLOOKUP(G1659,'Country Codes'!C:D,2,FALSE)</f>
        <v>United States</v>
      </c>
      <c r="I1659" t="s">
        <v>8246</v>
      </c>
      <c r="J1659" s="15">
        <v>1337885168</v>
      </c>
      <c r="K1659" s="15">
        <v>1335293168</v>
      </c>
      <c r="L1659" t="b">
        <v>0</v>
      </c>
      <c r="M1659">
        <v>221</v>
      </c>
      <c r="N1659" t="b">
        <v>1</v>
      </c>
      <c r="O1659" t="s">
        <v>8292</v>
      </c>
      <c r="P1659" s="5">
        <f t="shared" si="125"/>
        <v>1.0493380000000001</v>
      </c>
      <c r="Q1659" s="5" t="str">
        <f t="shared" si="126"/>
        <v>Funded</v>
      </c>
      <c r="R1659" s="7">
        <f t="shared" si="127"/>
        <v>118.70339366515837</v>
      </c>
      <c r="S1659" t="s">
        <v>8324</v>
      </c>
      <c r="T1659" t="s">
        <v>8345</v>
      </c>
      <c r="U1659" s="17">
        <f t="shared" si="128"/>
        <v>41053.573703703703</v>
      </c>
      <c r="V1659" s="17">
        <f t="shared" si="129"/>
        <v>41023.573703703703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tr">
        <f>VLOOKUP(G1660,'Country Codes'!C:D,2,FALSE)</f>
        <v>United States</v>
      </c>
      <c r="I1660" t="s">
        <v>8246</v>
      </c>
      <c r="J1660" s="15">
        <v>1355840400</v>
      </c>
      <c r="K1660" s="15">
        <v>1352524767</v>
      </c>
      <c r="L1660" t="b">
        <v>0</v>
      </c>
      <c r="M1660">
        <v>107</v>
      </c>
      <c r="N1660" t="b">
        <v>1</v>
      </c>
      <c r="O1660" t="s">
        <v>8292</v>
      </c>
      <c r="P1660" s="5">
        <f t="shared" si="125"/>
        <v>1.3223333333333334</v>
      </c>
      <c r="Q1660" s="5" t="str">
        <f t="shared" si="126"/>
        <v>Funded</v>
      </c>
      <c r="R1660" s="7">
        <f t="shared" si="127"/>
        <v>74.149532710280369</v>
      </c>
      <c r="S1660" t="s">
        <v>8324</v>
      </c>
      <c r="T1660" t="s">
        <v>8345</v>
      </c>
      <c r="U1660" s="17">
        <f t="shared" si="128"/>
        <v>41261.388888888883</v>
      </c>
      <c r="V1660" s="17">
        <f t="shared" si="129"/>
        <v>41223.013506944444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tr">
        <f>VLOOKUP(G1661,'Country Codes'!C:D,2,FALSE)</f>
        <v>United Kingdom</v>
      </c>
      <c r="I1661" t="s">
        <v>8247</v>
      </c>
      <c r="J1661" s="15">
        <v>1387281600</v>
      </c>
      <c r="K1661" s="15">
        <v>1384811721</v>
      </c>
      <c r="L1661" t="b">
        <v>0</v>
      </c>
      <c r="M1661">
        <v>45</v>
      </c>
      <c r="N1661" t="b">
        <v>1</v>
      </c>
      <c r="O1661" t="s">
        <v>8292</v>
      </c>
      <c r="P1661" s="5">
        <f t="shared" si="125"/>
        <v>1.1279999999999999</v>
      </c>
      <c r="Q1661" s="5" t="str">
        <f t="shared" si="126"/>
        <v>Funded</v>
      </c>
      <c r="R1661" s="7">
        <f t="shared" si="127"/>
        <v>12.533333333333333</v>
      </c>
      <c r="S1661" t="s">
        <v>8324</v>
      </c>
      <c r="T1661" t="s">
        <v>8345</v>
      </c>
      <c r="U1661" s="17">
        <f t="shared" si="128"/>
        <v>41625.291666666664</v>
      </c>
      <c r="V1661" s="17">
        <f t="shared" si="129"/>
        <v>41596.705104166664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tr">
        <f>VLOOKUP(G1662,'Country Codes'!C:D,2,FALSE)</f>
        <v>Italy</v>
      </c>
      <c r="I1662" t="s">
        <v>8249</v>
      </c>
      <c r="J1662" s="15">
        <v>1462053540</v>
      </c>
      <c r="K1662" s="15">
        <v>1459355950</v>
      </c>
      <c r="L1662" t="b">
        <v>0</v>
      </c>
      <c r="M1662">
        <v>36</v>
      </c>
      <c r="N1662" t="b">
        <v>1</v>
      </c>
      <c r="O1662" t="s">
        <v>8292</v>
      </c>
      <c r="P1662" s="5">
        <f t="shared" si="125"/>
        <v>12.5375</v>
      </c>
      <c r="Q1662" s="5" t="str">
        <f t="shared" si="126"/>
        <v>Funded</v>
      </c>
      <c r="R1662" s="7">
        <f t="shared" si="127"/>
        <v>27.861111111111111</v>
      </c>
      <c r="S1662" t="s">
        <v>8324</v>
      </c>
      <c r="T1662" t="s">
        <v>8345</v>
      </c>
      <c r="U1662" s="17">
        <f t="shared" si="128"/>
        <v>42490.707638888889</v>
      </c>
      <c r="V1662" s="17">
        <f t="shared" si="129"/>
        <v>42459.485532407409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tr">
        <f>VLOOKUP(G1663,'Country Codes'!C:D,2,FALSE)</f>
        <v>Austria</v>
      </c>
      <c r="I1663" t="s">
        <v>8249</v>
      </c>
      <c r="J1663" s="15">
        <v>1453064400</v>
      </c>
      <c r="K1663" s="15">
        <v>1449359831</v>
      </c>
      <c r="L1663" t="b">
        <v>0</v>
      </c>
      <c r="M1663">
        <v>101</v>
      </c>
      <c r="N1663" t="b">
        <v>1</v>
      </c>
      <c r="O1663" t="s">
        <v>8292</v>
      </c>
      <c r="P1663" s="5">
        <f t="shared" si="125"/>
        <v>1.0250632911392406</v>
      </c>
      <c r="Q1663" s="5" t="str">
        <f t="shared" si="126"/>
        <v>Funded</v>
      </c>
      <c r="R1663" s="7">
        <f t="shared" si="127"/>
        <v>80.178217821782184</v>
      </c>
      <c r="S1663" t="s">
        <v>8324</v>
      </c>
      <c r="T1663" t="s">
        <v>8345</v>
      </c>
      <c r="U1663" s="17">
        <f t="shared" si="128"/>
        <v>42386.666666666664</v>
      </c>
      <c r="V1663" s="17">
        <f t="shared" si="129"/>
        <v>42343.789710648147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tr">
        <f>VLOOKUP(G1664,'Country Codes'!C:D,2,FALSE)</f>
        <v>United States</v>
      </c>
      <c r="I1664" t="s">
        <v>8246</v>
      </c>
      <c r="J1664" s="15">
        <v>1325310336</v>
      </c>
      <c r="K1664" s="15">
        <v>1320122736</v>
      </c>
      <c r="L1664" t="b">
        <v>0</v>
      </c>
      <c r="M1664">
        <v>62</v>
      </c>
      <c r="N1664" t="b">
        <v>1</v>
      </c>
      <c r="O1664" t="s">
        <v>8292</v>
      </c>
      <c r="P1664" s="5">
        <f t="shared" si="125"/>
        <v>1.026375</v>
      </c>
      <c r="Q1664" s="5" t="str">
        <f t="shared" si="126"/>
        <v>Funded</v>
      </c>
      <c r="R1664" s="7">
        <f t="shared" si="127"/>
        <v>132.43548387096774</v>
      </c>
      <c r="S1664" t="s">
        <v>8324</v>
      </c>
      <c r="T1664" t="s">
        <v>8345</v>
      </c>
      <c r="U1664" s="17">
        <f t="shared" si="128"/>
        <v>40908.031666666662</v>
      </c>
      <c r="V1664" s="17">
        <f t="shared" si="129"/>
        <v>40847.99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tr">
        <f>VLOOKUP(G1665,'Country Codes'!C:D,2,FALSE)</f>
        <v>United States</v>
      </c>
      <c r="I1665" t="s">
        <v>8246</v>
      </c>
      <c r="J1665" s="15">
        <v>1422750707</v>
      </c>
      <c r="K1665" s="15">
        <v>1420158707</v>
      </c>
      <c r="L1665" t="b">
        <v>0</v>
      </c>
      <c r="M1665">
        <v>32</v>
      </c>
      <c r="N1665" t="b">
        <v>1</v>
      </c>
      <c r="O1665" t="s">
        <v>8292</v>
      </c>
      <c r="P1665" s="5">
        <f t="shared" si="125"/>
        <v>1.08</v>
      </c>
      <c r="Q1665" s="5" t="str">
        <f t="shared" si="126"/>
        <v>Funded</v>
      </c>
      <c r="R1665" s="7">
        <f t="shared" si="127"/>
        <v>33.75</v>
      </c>
      <c r="S1665" t="s">
        <v>8324</v>
      </c>
      <c r="T1665" t="s">
        <v>8345</v>
      </c>
      <c r="U1665" s="17">
        <f t="shared" si="128"/>
        <v>42035.813738425924</v>
      </c>
      <c r="V1665" s="17">
        <f t="shared" si="129"/>
        <v>42005.813738425924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tr">
        <f>VLOOKUP(G1666,'Country Codes'!C:D,2,FALSE)</f>
        <v>United States</v>
      </c>
      <c r="I1666" t="s">
        <v>8246</v>
      </c>
      <c r="J1666" s="15">
        <v>1331870340</v>
      </c>
      <c r="K1666" s="15">
        <v>1328033818</v>
      </c>
      <c r="L1666" t="b">
        <v>0</v>
      </c>
      <c r="M1666">
        <v>89</v>
      </c>
      <c r="N1666" t="b">
        <v>1</v>
      </c>
      <c r="O1666" t="s">
        <v>8292</v>
      </c>
      <c r="P1666" s="5">
        <f t="shared" si="125"/>
        <v>1.2240879999999998</v>
      </c>
      <c r="Q1666" s="5" t="str">
        <f t="shared" si="126"/>
        <v>Funded</v>
      </c>
      <c r="R1666" s="7">
        <f t="shared" si="127"/>
        <v>34.384494382022467</v>
      </c>
      <c r="S1666" t="s">
        <v>8324</v>
      </c>
      <c r="T1666" t="s">
        <v>8345</v>
      </c>
      <c r="U1666" s="17">
        <f t="shared" si="128"/>
        <v>40983.957638888889</v>
      </c>
      <c r="V1666" s="17">
        <f t="shared" si="129"/>
        <v>40939.553449074068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tr">
        <f>VLOOKUP(G1667,'Country Codes'!C:D,2,FALSE)</f>
        <v>United States</v>
      </c>
      <c r="I1667" t="s">
        <v>8246</v>
      </c>
      <c r="J1667" s="15">
        <v>1298343600</v>
      </c>
      <c r="K1667" s="15">
        <v>1295624113</v>
      </c>
      <c r="L1667" t="b">
        <v>0</v>
      </c>
      <c r="M1667">
        <v>93</v>
      </c>
      <c r="N1667" t="b">
        <v>1</v>
      </c>
      <c r="O1667" t="s">
        <v>8292</v>
      </c>
      <c r="P1667" s="5">
        <f t="shared" ref="P1667:P1730" si="130">(E1667/D1667)</f>
        <v>1.1945714285714286</v>
      </c>
      <c r="Q1667" s="5" t="str">
        <f t="shared" ref="Q1667:Q1730" si="131">IF(P1667&gt;=1,"Funded","Not Funded")</f>
        <v>Funded</v>
      </c>
      <c r="R1667" s="7">
        <f t="shared" ref="R1667:R1730" si="132">(E1667/M1667)</f>
        <v>44.956989247311824</v>
      </c>
      <c r="S1667" t="s">
        <v>8324</v>
      </c>
      <c r="T1667" t="s">
        <v>8345</v>
      </c>
      <c r="U1667" s="17">
        <f t="shared" ref="U1667:U1730" si="133">(((J1667/60)/60)/24)+DATE(1970,1,1)+(-5/24)</f>
        <v>40595.916666666664</v>
      </c>
      <c r="V1667" s="17">
        <f t="shared" ref="V1667:V1730" si="134">(((K1667/60)/60)/24)+DATE(1970,1,1)+(-5/24)</f>
        <v>40564.441122685181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tr">
        <f>VLOOKUP(G1668,'Country Codes'!C:D,2,FALSE)</f>
        <v>United States</v>
      </c>
      <c r="I1668" t="s">
        <v>8246</v>
      </c>
      <c r="J1668" s="15">
        <v>1364447073</v>
      </c>
      <c r="K1668" s="15">
        <v>1361858673</v>
      </c>
      <c r="L1668" t="b">
        <v>0</v>
      </c>
      <c r="M1668">
        <v>98</v>
      </c>
      <c r="N1668" t="b">
        <v>1</v>
      </c>
      <c r="O1668" t="s">
        <v>8292</v>
      </c>
      <c r="P1668" s="5">
        <f t="shared" si="130"/>
        <v>1.6088</v>
      </c>
      <c r="Q1668" s="5" t="str">
        <f t="shared" si="131"/>
        <v>Funded</v>
      </c>
      <c r="R1668" s="7">
        <f t="shared" si="132"/>
        <v>41.04081632653061</v>
      </c>
      <c r="S1668" t="s">
        <v>8324</v>
      </c>
      <c r="T1668" t="s">
        <v>8345</v>
      </c>
      <c r="U1668" s="17">
        <f t="shared" si="133"/>
        <v>41361.003159722219</v>
      </c>
      <c r="V1668" s="17">
        <f t="shared" si="134"/>
        <v>41331.04482638889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tr">
        <f>VLOOKUP(G1669,'Country Codes'!C:D,2,FALSE)</f>
        <v>United States</v>
      </c>
      <c r="I1669" t="s">
        <v>8246</v>
      </c>
      <c r="J1669" s="15">
        <v>1394521140</v>
      </c>
      <c r="K1669" s="15">
        <v>1392169298</v>
      </c>
      <c r="L1669" t="b">
        <v>0</v>
      </c>
      <c r="M1669">
        <v>82</v>
      </c>
      <c r="N1669" t="b">
        <v>1</v>
      </c>
      <c r="O1669" t="s">
        <v>8292</v>
      </c>
      <c r="P1669" s="5">
        <f t="shared" si="130"/>
        <v>1.2685294117647059</v>
      </c>
      <c r="Q1669" s="5" t="str">
        <f t="shared" si="131"/>
        <v>Funded</v>
      </c>
      <c r="R1669" s="7">
        <f t="shared" si="132"/>
        <v>52.597560975609753</v>
      </c>
      <c r="S1669" t="s">
        <v>8324</v>
      </c>
      <c r="T1669" t="s">
        <v>8345</v>
      </c>
      <c r="U1669" s="17">
        <f t="shared" si="133"/>
        <v>41709.082638888889</v>
      </c>
      <c r="V1669" s="17">
        <f t="shared" si="134"/>
        <v>41681.862245370365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tr">
        <f>VLOOKUP(G1670,'Country Codes'!C:D,2,FALSE)</f>
        <v>United States</v>
      </c>
      <c r="I1670" t="s">
        <v>8246</v>
      </c>
      <c r="J1670" s="15">
        <v>1322454939</v>
      </c>
      <c r="K1670" s="15">
        <v>1319859339</v>
      </c>
      <c r="L1670" t="b">
        <v>0</v>
      </c>
      <c r="M1670">
        <v>116</v>
      </c>
      <c r="N1670" t="b">
        <v>1</v>
      </c>
      <c r="O1670" t="s">
        <v>8292</v>
      </c>
      <c r="P1670" s="5">
        <f t="shared" si="130"/>
        <v>1.026375</v>
      </c>
      <c r="Q1670" s="5" t="str">
        <f t="shared" si="131"/>
        <v>Funded</v>
      </c>
      <c r="R1670" s="7">
        <f t="shared" si="132"/>
        <v>70.784482758620683</v>
      </c>
      <c r="S1670" t="s">
        <v>8324</v>
      </c>
      <c r="T1670" t="s">
        <v>8345</v>
      </c>
      <c r="U1670" s="17">
        <f t="shared" si="133"/>
        <v>40874.983090277776</v>
      </c>
      <c r="V1670" s="17">
        <f t="shared" si="134"/>
        <v>40844.941423611104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tr">
        <f>VLOOKUP(G1671,'Country Codes'!C:D,2,FALSE)</f>
        <v>United States</v>
      </c>
      <c r="I1671" t="s">
        <v>8246</v>
      </c>
      <c r="J1671" s="15">
        <v>1464729276</v>
      </c>
      <c r="K1671" s="15">
        <v>1459545276</v>
      </c>
      <c r="L1671" t="b">
        <v>0</v>
      </c>
      <c r="M1671">
        <v>52</v>
      </c>
      <c r="N1671" t="b">
        <v>1</v>
      </c>
      <c r="O1671" t="s">
        <v>8292</v>
      </c>
      <c r="P1671" s="5">
        <f t="shared" si="130"/>
        <v>1.3975</v>
      </c>
      <c r="Q1671" s="5" t="str">
        <f t="shared" si="131"/>
        <v>Funded</v>
      </c>
      <c r="R1671" s="7">
        <f t="shared" si="132"/>
        <v>53.75</v>
      </c>
      <c r="S1671" t="s">
        <v>8324</v>
      </c>
      <c r="T1671" t="s">
        <v>8345</v>
      </c>
      <c r="U1671" s="17">
        <f t="shared" si="133"/>
        <v>42521.676805555551</v>
      </c>
      <c r="V1671" s="17">
        <f t="shared" si="134"/>
        <v>42461.676805555551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tr">
        <f>VLOOKUP(G1672,'Country Codes'!C:D,2,FALSE)</f>
        <v>United States</v>
      </c>
      <c r="I1672" t="s">
        <v>8246</v>
      </c>
      <c r="J1672" s="15">
        <v>1278302400</v>
      </c>
      <c r="K1672" s="15">
        <v>1273961999</v>
      </c>
      <c r="L1672" t="b">
        <v>0</v>
      </c>
      <c r="M1672">
        <v>23</v>
      </c>
      <c r="N1672" t="b">
        <v>1</v>
      </c>
      <c r="O1672" t="s">
        <v>8292</v>
      </c>
      <c r="P1672" s="5">
        <f t="shared" si="130"/>
        <v>1.026</v>
      </c>
      <c r="Q1672" s="5" t="str">
        <f t="shared" si="131"/>
        <v>Funded</v>
      </c>
      <c r="R1672" s="7">
        <f t="shared" si="132"/>
        <v>44.608695652173914</v>
      </c>
      <c r="S1672" t="s">
        <v>8324</v>
      </c>
      <c r="T1672" t="s">
        <v>8345</v>
      </c>
      <c r="U1672" s="17">
        <f t="shared" si="133"/>
        <v>40363.958333333328</v>
      </c>
      <c r="V1672" s="17">
        <f t="shared" si="134"/>
        <v>40313.722210648149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tr">
        <f>VLOOKUP(G1673,'Country Codes'!C:D,2,FALSE)</f>
        <v>United States</v>
      </c>
      <c r="I1673" t="s">
        <v>8246</v>
      </c>
      <c r="J1673" s="15">
        <v>1470056614</v>
      </c>
      <c r="K1673" s="15">
        <v>1467464614</v>
      </c>
      <c r="L1673" t="b">
        <v>0</v>
      </c>
      <c r="M1673">
        <v>77</v>
      </c>
      <c r="N1673" t="b">
        <v>1</v>
      </c>
      <c r="O1673" t="s">
        <v>8292</v>
      </c>
      <c r="P1673" s="5">
        <f t="shared" si="130"/>
        <v>1.0067349999999999</v>
      </c>
      <c r="Q1673" s="5" t="str">
        <f t="shared" si="131"/>
        <v>Funded</v>
      </c>
      <c r="R1673" s="7">
        <f t="shared" si="132"/>
        <v>26.148961038961041</v>
      </c>
      <c r="S1673" t="s">
        <v>8324</v>
      </c>
      <c r="T1673" t="s">
        <v>8345</v>
      </c>
      <c r="U1673" s="17">
        <f t="shared" si="133"/>
        <v>42583.335810185185</v>
      </c>
      <c r="V1673" s="17">
        <f t="shared" si="134"/>
        <v>42553.335810185185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tr">
        <f>VLOOKUP(G1674,'Country Codes'!C:D,2,FALSE)</f>
        <v>United States</v>
      </c>
      <c r="I1674" t="s">
        <v>8246</v>
      </c>
      <c r="J1674" s="15">
        <v>1338824730</v>
      </c>
      <c r="K1674" s="15">
        <v>1336232730</v>
      </c>
      <c r="L1674" t="b">
        <v>0</v>
      </c>
      <c r="M1674">
        <v>49</v>
      </c>
      <c r="N1674" t="b">
        <v>1</v>
      </c>
      <c r="O1674" t="s">
        <v>8292</v>
      </c>
      <c r="P1674" s="5">
        <f t="shared" si="130"/>
        <v>1.1294117647058823</v>
      </c>
      <c r="Q1674" s="5" t="str">
        <f t="shared" si="131"/>
        <v>Funded</v>
      </c>
      <c r="R1674" s="7">
        <f t="shared" si="132"/>
        <v>39.183673469387756</v>
      </c>
      <c r="S1674" t="s">
        <v>8324</v>
      </c>
      <c r="T1674" t="s">
        <v>8345</v>
      </c>
      <c r="U1674" s="17">
        <f t="shared" si="133"/>
        <v>41064.448263888888</v>
      </c>
      <c r="V1674" s="17">
        <f t="shared" si="134"/>
        <v>41034.448263888888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tr">
        <f>VLOOKUP(G1675,'Country Codes'!C:D,2,FALSE)</f>
        <v>United States</v>
      </c>
      <c r="I1675" t="s">
        <v>8246</v>
      </c>
      <c r="J1675" s="15">
        <v>1425675892</v>
      </c>
      <c r="K1675" s="15">
        <v>1423083892</v>
      </c>
      <c r="L1675" t="b">
        <v>0</v>
      </c>
      <c r="M1675">
        <v>59</v>
      </c>
      <c r="N1675" t="b">
        <v>1</v>
      </c>
      <c r="O1675" t="s">
        <v>8292</v>
      </c>
      <c r="P1675" s="5">
        <f t="shared" si="130"/>
        <v>1.2809523809523808</v>
      </c>
      <c r="Q1675" s="5" t="str">
        <f t="shared" si="131"/>
        <v>Funded</v>
      </c>
      <c r="R1675" s="7">
        <f t="shared" si="132"/>
        <v>45.593220338983052</v>
      </c>
      <c r="S1675" t="s">
        <v>8324</v>
      </c>
      <c r="T1675" t="s">
        <v>8345</v>
      </c>
      <c r="U1675" s="17">
        <f t="shared" si="133"/>
        <v>42069.670046296298</v>
      </c>
      <c r="V1675" s="17">
        <f t="shared" si="134"/>
        <v>42039.670046296298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tr">
        <f>VLOOKUP(G1676,'Country Codes'!C:D,2,FALSE)</f>
        <v>United States</v>
      </c>
      <c r="I1676" t="s">
        <v>8246</v>
      </c>
      <c r="J1676" s="15">
        <v>1471503540</v>
      </c>
      <c r="K1676" s="15">
        <v>1468852306</v>
      </c>
      <c r="L1676" t="b">
        <v>0</v>
      </c>
      <c r="M1676">
        <v>113</v>
      </c>
      <c r="N1676" t="b">
        <v>1</v>
      </c>
      <c r="O1676" t="s">
        <v>8292</v>
      </c>
      <c r="P1676" s="5">
        <f t="shared" si="130"/>
        <v>2.0169999999999999</v>
      </c>
      <c r="Q1676" s="5" t="str">
        <f t="shared" si="131"/>
        <v>Funded</v>
      </c>
      <c r="R1676" s="7">
        <f t="shared" si="132"/>
        <v>89.247787610619469</v>
      </c>
      <c r="S1676" t="s">
        <v>8324</v>
      </c>
      <c r="T1676" t="s">
        <v>8345</v>
      </c>
      <c r="U1676" s="17">
        <f t="shared" si="133"/>
        <v>42600.082638888889</v>
      </c>
      <c r="V1676" s="17">
        <f t="shared" si="134"/>
        <v>42569.397060185183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tr">
        <f>VLOOKUP(G1677,'Country Codes'!C:D,2,FALSE)</f>
        <v>United States</v>
      </c>
      <c r="I1677" t="s">
        <v>8246</v>
      </c>
      <c r="J1677" s="15">
        <v>1318802580</v>
      </c>
      <c r="K1677" s="15">
        <v>1316194540</v>
      </c>
      <c r="L1677" t="b">
        <v>0</v>
      </c>
      <c r="M1677">
        <v>34</v>
      </c>
      <c r="N1677" t="b">
        <v>1</v>
      </c>
      <c r="O1677" t="s">
        <v>8292</v>
      </c>
      <c r="P1677" s="5">
        <f t="shared" si="130"/>
        <v>1.37416</v>
      </c>
      <c r="Q1677" s="5" t="str">
        <f t="shared" si="131"/>
        <v>Funded</v>
      </c>
      <c r="R1677" s="7">
        <f t="shared" si="132"/>
        <v>40.416470588235299</v>
      </c>
      <c r="S1677" t="s">
        <v>8324</v>
      </c>
      <c r="T1677" t="s">
        <v>8345</v>
      </c>
      <c r="U1677" s="17">
        <f t="shared" si="133"/>
        <v>40832.710416666661</v>
      </c>
      <c r="V1677" s="17">
        <f t="shared" si="134"/>
        <v>40802.524768518517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tr">
        <f>VLOOKUP(G1678,'Country Codes'!C:D,2,FALSE)</f>
        <v>United States</v>
      </c>
      <c r="I1678" t="s">
        <v>8246</v>
      </c>
      <c r="J1678" s="15">
        <v>1334980740</v>
      </c>
      <c r="K1678" s="15">
        <v>1330968347</v>
      </c>
      <c r="L1678" t="b">
        <v>0</v>
      </c>
      <c r="M1678">
        <v>42</v>
      </c>
      <c r="N1678" t="b">
        <v>1</v>
      </c>
      <c r="O1678" t="s">
        <v>8292</v>
      </c>
      <c r="P1678" s="5">
        <f t="shared" si="130"/>
        <v>1.1533333333333333</v>
      </c>
      <c r="Q1678" s="5" t="str">
        <f t="shared" si="131"/>
        <v>Funded</v>
      </c>
      <c r="R1678" s="7">
        <f t="shared" si="132"/>
        <v>82.38095238095238</v>
      </c>
      <c r="S1678" t="s">
        <v>8324</v>
      </c>
      <c r="T1678" t="s">
        <v>8345</v>
      </c>
      <c r="U1678" s="17">
        <f t="shared" si="133"/>
        <v>41019.957638888889</v>
      </c>
      <c r="V1678" s="17">
        <f t="shared" si="134"/>
        <v>40973.517905092594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tr">
        <f>VLOOKUP(G1679,'Country Codes'!C:D,2,FALSE)</f>
        <v>Spain</v>
      </c>
      <c r="I1679" t="s">
        <v>8249</v>
      </c>
      <c r="J1679" s="15">
        <v>1460786340</v>
      </c>
      <c r="K1679" s="15">
        <v>1455615976</v>
      </c>
      <c r="L1679" t="b">
        <v>0</v>
      </c>
      <c r="M1679">
        <v>42</v>
      </c>
      <c r="N1679" t="b">
        <v>1</v>
      </c>
      <c r="O1679" t="s">
        <v>8292</v>
      </c>
      <c r="P1679" s="5">
        <f t="shared" si="130"/>
        <v>1.1166666666666667</v>
      </c>
      <c r="Q1679" s="5" t="str">
        <f t="shared" si="131"/>
        <v>Funded</v>
      </c>
      <c r="R1679" s="7">
        <f t="shared" si="132"/>
        <v>159.52380952380952</v>
      </c>
      <c r="S1679" t="s">
        <v>8324</v>
      </c>
      <c r="T1679" t="s">
        <v>8345</v>
      </c>
      <c r="U1679" s="17">
        <f t="shared" si="133"/>
        <v>42476.040972222218</v>
      </c>
      <c r="V1679" s="17">
        <f t="shared" si="134"/>
        <v>42416.198796296296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tr">
        <f>VLOOKUP(G1680,'Country Codes'!C:D,2,FALSE)</f>
        <v>United States</v>
      </c>
      <c r="I1680" t="s">
        <v>8246</v>
      </c>
      <c r="J1680" s="15">
        <v>1391718671</v>
      </c>
      <c r="K1680" s="15">
        <v>1390509071</v>
      </c>
      <c r="L1680" t="b">
        <v>0</v>
      </c>
      <c r="M1680">
        <v>49</v>
      </c>
      <c r="N1680" t="b">
        <v>1</v>
      </c>
      <c r="O1680" t="s">
        <v>8292</v>
      </c>
      <c r="P1680" s="5">
        <f t="shared" si="130"/>
        <v>1.1839999999999999</v>
      </c>
      <c r="Q1680" s="5" t="str">
        <f t="shared" si="131"/>
        <v>Funded</v>
      </c>
      <c r="R1680" s="7">
        <f t="shared" si="132"/>
        <v>36.244897959183675</v>
      </c>
      <c r="S1680" t="s">
        <v>8324</v>
      </c>
      <c r="T1680" t="s">
        <v>8345</v>
      </c>
      <c r="U1680" s="17">
        <f t="shared" si="133"/>
        <v>41676.646655092591</v>
      </c>
      <c r="V1680" s="17">
        <f t="shared" si="134"/>
        <v>41662.646655092591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tr">
        <f>VLOOKUP(G1681,'Country Codes'!C:D,2,FALSE)</f>
        <v>United States</v>
      </c>
      <c r="I1681" t="s">
        <v>8246</v>
      </c>
      <c r="J1681" s="15">
        <v>1311298745</v>
      </c>
      <c r="K1681" s="15">
        <v>1309311545</v>
      </c>
      <c r="L1681" t="b">
        <v>0</v>
      </c>
      <c r="M1681">
        <v>56</v>
      </c>
      <c r="N1681" t="b">
        <v>1</v>
      </c>
      <c r="O1681" t="s">
        <v>8292</v>
      </c>
      <c r="P1681" s="5">
        <f t="shared" si="130"/>
        <v>1.75</v>
      </c>
      <c r="Q1681" s="5" t="str">
        <f t="shared" si="131"/>
        <v>Funded</v>
      </c>
      <c r="R1681" s="7">
        <f t="shared" si="132"/>
        <v>62.5</v>
      </c>
      <c r="S1681" t="s">
        <v>8324</v>
      </c>
      <c r="T1681" t="s">
        <v>8345</v>
      </c>
      <c r="U1681" s="17">
        <f t="shared" si="133"/>
        <v>40745.860474537032</v>
      </c>
      <c r="V1681" s="17">
        <f t="shared" si="134"/>
        <v>40722.860474537032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tr">
        <f>VLOOKUP(G1682,'Country Codes'!C:D,2,FALSE)</f>
        <v>United States</v>
      </c>
      <c r="I1682" t="s">
        <v>8246</v>
      </c>
      <c r="J1682" s="15">
        <v>1405188667</v>
      </c>
      <c r="K1682" s="15">
        <v>1402596667</v>
      </c>
      <c r="L1682" t="b">
        <v>0</v>
      </c>
      <c r="M1682">
        <v>25</v>
      </c>
      <c r="N1682" t="b">
        <v>1</v>
      </c>
      <c r="O1682" t="s">
        <v>8292</v>
      </c>
      <c r="P1682" s="5">
        <f t="shared" si="130"/>
        <v>1.175</v>
      </c>
      <c r="Q1682" s="5" t="str">
        <f t="shared" si="131"/>
        <v>Funded</v>
      </c>
      <c r="R1682" s="7">
        <f t="shared" si="132"/>
        <v>47</v>
      </c>
      <c r="S1682" t="s">
        <v>8324</v>
      </c>
      <c r="T1682" t="s">
        <v>8345</v>
      </c>
      <c r="U1682" s="17">
        <f t="shared" si="133"/>
        <v>41832.549386574072</v>
      </c>
      <c r="V1682" s="17">
        <f t="shared" si="134"/>
        <v>41802.549386574072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tr">
        <f>VLOOKUP(G1683,'Country Codes'!C:D,2,FALSE)</f>
        <v>United States</v>
      </c>
      <c r="I1683" t="s">
        <v>8246</v>
      </c>
      <c r="J1683" s="15">
        <v>1490752800</v>
      </c>
      <c r="K1683" s="15">
        <v>1486522484</v>
      </c>
      <c r="L1683" t="b">
        <v>0</v>
      </c>
      <c r="M1683">
        <v>884</v>
      </c>
      <c r="N1683" t="b">
        <v>0</v>
      </c>
      <c r="O1683" t="s">
        <v>8293</v>
      </c>
      <c r="P1683" s="5">
        <f t="shared" si="130"/>
        <v>1.0142212307692309</v>
      </c>
      <c r="Q1683" s="5" t="str">
        <f t="shared" si="131"/>
        <v>Funded</v>
      </c>
      <c r="R1683" s="7">
        <f t="shared" si="132"/>
        <v>74.575090497737563</v>
      </c>
      <c r="S1683" t="s">
        <v>8324</v>
      </c>
      <c r="T1683" t="s">
        <v>8346</v>
      </c>
      <c r="U1683" s="17">
        <f t="shared" si="133"/>
        <v>42822.874999999993</v>
      </c>
      <c r="V1683" s="17">
        <f t="shared" si="134"/>
        <v>42773.91300925926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tr">
        <f>VLOOKUP(G1684,'Country Codes'!C:D,2,FALSE)</f>
        <v>United States</v>
      </c>
      <c r="I1684" t="s">
        <v>8246</v>
      </c>
      <c r="J1684" s="15">
        <v>1492142860</v>
      </c>
      <c r="K1684" s="15">
        <v>1486962460</v>
      </c>
      <c r="L1684" t="b">
        <v>0</v>
      </c>
      <c r="M1684">
        <v>0</v>
      </c>
      <c r="N1684" t="b">
        <v>0</v>
      </c>
      <c r="O1684" t="s">
        <v>8293</v>
      </c>
      <c r="P1684" s="5">
        <f t="shared" si="130"/>
        <v>0</v>
      </c>
      <c r="Q1684" s="5" t="str">
        <f t="shared" si="131"/>
        <v>Not Funded</v>
      </c>
      <c r="R1684" s="7" t="e">
        <f t="shared" si="132"/>
        <v>#DIV/0!</v>
      </c>
      <c r="S1684" t="s">
        <v>8324</v>
      </c>
      <c r="T1684" t="s">
        <v>8346</v>
      </c>
      <c r="U1684" s="17">
        <f t="shared" si="133"/>
        <v>42838.963657407403</v>
      </c>
      <c r="V1684" s="17">
        <f t="shared" si="134"/>
        <v>42779.005324074074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tr">
        <f>VLOOKUP(G1685,'Country Codes'!C:D,2,FALSE)</f>
        <v>France</v>
      </c>
      <c r="I1685" t="s">
        <v>8249</v>
      </c>
      <c r="J1685" s="15">
        <v>1491590738</v>
      </c>
      <c r="K1685" s="15">
        <v>1489517138</v>
      </c>
      <c r="L1685" t="b">
        <v>0</v>
      </c>
      <c r="M1685">
        <v>10</v>
      </c>
      <c r="N1685" t="b">
        <v>0</v>
      </c>
      <c r="O1685" t="s">
        <v>8293</v>
      </c>
      <c r="P1685" s="5">
        <f t="shared" si="130"/>
        <v>0.21714285714285714</v>
      </c>
      <c r="Q1685" s="5" t="str">
        <f t="shared" si="131"/>
        <v>Not Funded</v>
      </c>
      <c r="R1685" s="7">
        <f t="shared" si="132"/>
        <v>76</v>
      </c>
      <c r="S1685" t="s">
        <v>8324</v>
      </c>
      <c r="T1685" t="s">
        <v>8346</v>
      </c>
      <c r="U1685" s="17">
        <f t="shared" si="133"/>
        <v>42832.57335648148</v>
      </c>
      <c r="V1685" s="17">
        <f t="shared" si="134"/>
        <v>42808.57335648148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tr">
        <f>VLOOKUP(G1686,'Country Codes'!C:D,2,FALSE)</f>
        <v>United States</v>
      </c>
      <c r="I1686" t="s">
        <v>8246</v>
      </c>
      <c r="J1686" s="15">
        <v>1489775641</v>
      </c>
      <c r="K1686" s="15">
        <v>1487360041</v>
      </c>
      <c r="L1686" t="b">
        <v>0</v>
      </c>
      <c r="M1686">
        <v>101</v>
      </c>
      <c r="N1686" t="b">
        <v>0</v>
      </c>
      <c r="O1686" t="s">
        <v>8293</v>
      </c>
      <c r="P1686" s="5">
        <f t="shared" si="130"/>
        <v>1.0912500000000001</v>
      </c>
      <c r="Q1686" s="5" t="str">
        <f t="shared" si="131"/>
        <v>Funded</v>
      </c>
      <c r="R1686" s="7">
        <f t="shared" si="132"/>
        <v>86.43564356435644</v>
      </c>
      <c r="S1686" t="s">
        <v>8324</v>
      </c>
      <c r="T1686" t="s">
        <v>8346</v>
      </c>
      <c r="U1686" s="17">
        <f t="shared" si="133"/>
        <v>42811.565289351849</v>
      </c>
      <c r="V1686" s="17">
        <f t="shared" si="134"/>
        <v>42783.606956018521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tr">
        <f>VLOOKUP(G1687,'Country Codes'!C:D,2,FALSE)</f>
        <v>United States</v>
      </c>
      <c r="I1687" t="s">
        <v>8246</v>
      </c>
      <c r="J1687" s="15">
        <v>1490331623</v>
      </c>
      <c r="K1687" s="15">
        <v>1487743223</v>
      </c>
      <c r="L1687" t="b">
        <v>0</v>
      </c>
      <c r="M1687">
        <v>15</v>
      </c>
      <c r="N1687" t="b">
        <v>0</v>
      </c>
      <c r="O1687" t="s">
        <v>8293</v>
      </c>
      <c r="P1687" s="5">
        <f t="shared" si="130"/>
        <v>1.0285714285714285</v>
      </c>
      <c r="Q1687" s="5" t="str">
        <f t="shared" si="131"/>
        <v>Funded</v>
      </c>
      <c r="R1687" s="7">
        <f t="shared" si="132"/>
        <v>24</v>
      </c>
      <c r="S1687" t="s">
        <v>8324</v>
      </c>
      <c r="T1687" t="s">
        <v>8346</v>
      </c>
      <c r="U1687" s="17">
        <f t="shared" si="133"/>
        <v>42818.0002662037</v>
      </c>
      <c r="V1687" s="17">
        <f t="shared" si="134"/>
        <v>42788.041932870365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tr">
        <f>VLOOKUP(G1688,'Country Codes'!C:D,2,FALSE)</f>
        <v>Canada</v>
      </c>
      <c r="I1688" t="s">
        <v>8251</v>
      </c>
      <c r="J1688" s="15">
        <v>1493320519</v>
      </c>
      <c r="K1688" s="15">
        <v>1488140119</v>
      </c>
      <c r="L1688" t="b">
        <v>0</v>
      </c>
      <c r="M1688">
        <v>1</v>
      </c>
      <c r="N1688" t="b">
        <v>0</v>
      </c>
      <c r="O1688" t="s">
        <v>8293</v>
      </c>
      <c r="P1688" s="5">
        <f t="shared" si="130"/>
        <v>3.5999999999999999E-3</v>
      </c>
      <c r="Q1688" s="5" t="str">
        <f t="shared" si="131"/>
        <v>Not Funded</v>
      </c>
      <c r="R1688" s="7">
        <f t="shared" si="132"/>
        <v>18</v>
      </c>
      <c r="S1688" t="s">
        <v>8324</v>
      </c>
      <c r="T1688" t="s">
        <v>8346</v>
      </c>
      <c r="U1688" s="17">
        <f t="shared" si="133"/>
        <v>42852.593969907401</v>
      </c>
      <c r="V1688" s="17">
        <f t="shared" si="134"/>
        <v>42792.635636574072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tr">
        <f>VLOOKUP(G1689,'Country Codes'!C:D,2,FALSE)</f>
        <v>United States</v>
      </c>
      <c r="I1689" t="s">
        <v>8246</v>
      </c>
      <c r="J1689" s="15">
        <v>1491855300</v>
      </c>
      <c r="K1689" s="15">
        <v>1488935245</v>
      </c>
      <c r="L1689" t="b">
        <v>0</v>
      </c>
      <c r="M1689">
        <v>39</v>
      </c>
      <c r="N1689" t="b">
        <v>0</v>
      </c>
      <c r="O1689" t="s">
        <v>8293</v>
      </c>
      <c r="P1689" s="5">
        <f t="shared" si="130"/>
        <v>0.3125</v>
      </c>
      <c r="Q1689" s="5" t="str">
        <f t="shared" si="131"/>
        <v>Not Funded</v>
      </c>
      <c r="R1689" s="7">
        <f t="shared" si="132"/>
        <v>80.128205128205124</v>
      </c>
      <c r="S1689" t="s">
        <v>8324</v>
      </c>
      <c r="T1689" t="s">
        <v>8346</v>
      </c>
      <c r="U1689" s="17">
        <f t="shared" si="133"/>
        <v>42835.635416666664</v>
      </c>
      <c r="V1689" s="17">
        <f t="shared" si="134"/>
        <v>42801.838483796295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tr">
        <f>VLOOKUP(G1690,'Country Codes'!C:D,2,FALSE)</f>
        <v>United States</v>
      </c>
      <c r="I1690" t="s">
        <v>8246</v>
      </c>
      <c r="J1690" s="15">
        <v>1491738594</v>
      </c>
      <c r="K1690" s="15">
        <v>1489150194</v>
      </c>
      <c r="L1690" t="b">
        <v>0</v>
      </c>
      <c r="M1690">
        <v>7</v>
      </c>
      <c r="N1690" t="b">
        <v>0</v>
      </c>
      <c r="O1690" t="s">
        <v>8293</v>
      </c>
      <c r="P1690" s="5">
        <f t="shared" si="130"/>
        <v>0.443</v>
      </c>
      <c r="Q1690" s="5" t="str">
        <f t="shared" si="131"/>
        <v>Not Funded</v>
      </c>
      <c r="R1690" s="7">
        <f t="shared" si="132"/>
        <v>253.14285714285714</v>
      </c>
      <c r="S1690" t="s">
        <v>8324</v>
      </c>
      <c r="T1690" t="s">
        <v>8346</v>
      </c>
      <c r="U1690" s="17">
        <f t="shared" si="133"/>
        <v>42834.28465277778</v>
      </c>
      <c r="V1690" s="17">
        <f t="shared" si="134"/>
        <v>42804.326319444437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tr">
        <f>VLOOKUP(G1691,'Country Codes'!C:D,2,FALSE)</f>
        <v>United States</v>
      </c>
      <c r="I1691" t="s">
        <v>8246</v>
      </c>
      <c r="J1691" s="15">
        <v>1489700230</v>
      </c>
      <c r="K1691" s="15">
        <v>1487111830</v>
      </c>
      <c r="L1691" t="b">
        <v>0</v>
      </c>
      <c r="M1691">
        <v>14</v>
      </c>
      <c r="N1691" t="b">
        <v>0</v>
      </c>
      <c r="O1691" t="s">
        <v>8293</v>
      </c>
      <c r="P1691" s="5">
        <f t="shared" si="130"/>
        <v>1</v>
      </c>
      <c r="Q1691" s="5" t="str">
        <f t="shared" si="131"/>
        <v>Funded</v>
      </c>
      <c r="R1691" s="7">
        <f t="shared" si="132"/>
        <v>171.42857142857142</v>
      </c>
      <c r="S1691" t="s">
        <v>8324</v>
      </c>
      <c r="T1691" t="s">
        <v>8346</v>
      </c>
      <c r="U1691" s="17">
        <f t="shared" si="133"/>
        <v>42810.692476851851</v>
      </c>
      <c r="V1691" s="17">
        <f t="shared" si="134"/>
        <v>42780.734143518515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tr">
        <f>VLOOKUP(G1692,'Country Codes'!C:D,2,FALSE)</f>
        <v>United States</v>
      </c>
      <c r="I1692" t="s">
        <v>8246</v>
      </c>
      <c r="J1692" s="15">
        <v>1491470442</v>
      </c>
      <c r="K1692" s="15">
        <v>1488882042</v>
      </c>
      <c r="L1692" t="b">
        <v>0</v>
      </c>
      <c r="M1692">
        <v>11</v>
      </c>
      <c r="N1692" t="b">
        <v>0</v>
      </c>
      <c r="O1692" t="s">
        <v>8293</v>
      </c>
      <c r="P1692" s="5">
        <f t="shared" si="130"/>
        <v>0.254</v>
      </c>
      <c r="Q1692" s="5" t="str">
        <f t="shared" si="131"/>
        <v>Not Funded</v>
      </c>
      <c r="R1692" s="7">
        <f t="shared" si="132"/>
        <v>57.727272727272727</v>
      </c>
      <c r="S1692" t="s">
        <v>8324</v>
      </c>
      <c r="T1692" t="s">
        <v>8346</v>
      </c>
      <c r="U1692" s="17">
        <f t="shared" si="133"/>
        <v>42831.181041666663</v>
      </c>
      <c r="V1692" s="17">
        <f t="shared" si="134"/>
        <v>42801.222708333335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tr">
        <f>VLOOKUP(G1693,'Country Codes'!C:D,2,FALSE)</f>
        <v>United States</v>
      </c>
      <c r="I1693" t="s">
        <v>8246</v>
      </c>
      <c r="J1693" s="15">
        <v>1491181200</v>
      </c>
      <c r="K1693" s="15">
        <v>1488387008</v>
      </c>
      <c r="L1693" t="b">
        <v>0</v>
      </c>
      <c r="M1693">
        <v>38</v>
      </c>
      <c r="N1693" t="b">
        <v>0</v>
      </c>
      <c r="O1693" t="s">
        <v>8293</v>
      </c>
      <c r="P1693" s="5">
        <f t="shared" si="130"/>
        <v>0.33473333333333333</v>
      </c>
      <c r="Q1693" s="5" t="str">
        <f t="shared" si="131"/>
        <v>Not Funded</v>
      </c>
      <c r="R1693" s="7">
        <f t="shared" si="132"/>
        <v>264.26315789473682</v>
      </c>
      <c r="S1693" t="s">
        <v>8324</v>
      </c>
      <c r="T1693" t="s">
        <v>8346</v>
      </c>
      <c r="U1693" s="17">
        <f t="shared" si="133"/>
        <v>42827.833333333336</v>
      </c>
      <c r="V1693" s="17">
        <f t="shared" si="134"/>
        <v>42795.49314814814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tr">
        <f>VLOOKUP(G1694,'Country Codes'!C:D,2,FALSE)</f>
        <v>United States</v>
      </c>
      <c r="I1694" t="s">
        <v>8246</v>
      </c>
      <c r="J1694" s="15">
        <v>1490572740</v>
      </c>
      <c r="K1694" s="15">
        <v>1487734667</v>
      </c>
      <c r="L1694" t="b">
        <v>0</v>
      </c>
      <c r="M1694">
        <v>15</v>
      </c>
      <c r="N1694" t="b">
        <v>0</v>
      </c>
      <c r="O1694" t="s">
        <v>8293</v>
      </c>
      <c r="P1694" s="5">
        <f t="shared" si="130"/>
        <v>0.47799999999999998</v>
      </c>
      <c r="Q1694" s="5" t="str">
        <f t="shared" si="131"/>
        <v>Not Funded</v>
      </c>
      <c r="R1694" s="7">
        <f t="shared" si="132"/>
        <v>159.33333333333334</v>
      </c>
      <c r="S1694" t="s">
        <v>8324</v>
      </c>
      <c r="T1694" t="s">
        <v>8346</v>
      </c>
      <c r="U1694" s="17">
        <f t="shared" si="133"/>
        <v>42820.790972222218</v>
      </c>
      <c r="V1694" s="17">
        <f t="shared" si="134"/>
        <v>42787.94290509259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tr">
        <f>VLOOKUP(G1695,'Country Codes'!C:D,2,FALSE)</f>
        <v>United Kingdom</v>
      </c>
      <c r="I1695" t="s">
        <v>8247</v>
      </c>
      <c r="J1695" s="15">
        <v>1491768000</v>
      </c>
      <c r="K1695" s="15">
        <v>1489097112</v>
      </c>
      <c r="L1695" t="b">
        <v>0</v>
      </c>
      <c r="M1695">
        <v>8</v>
      </c>
      <c r="N1695" t="b">
        <v>0</v>
      </c>
      <c r="O1695" t="s">
        <v>8293</v>
      </c>
      <c r="P1695" s="5">
        <f t="shared" si="130"/>
        <v>9.3333333333333338E-2</v>
      </c>
      <c r="Q1695" s="5" t="str">
        <f t="shared" si="131"/>
        <v>Not Funded</v>
      </c>
      <c r="R1695" s="7">
        <f t="shared" si="132"/>
        <v>35</v>
      </c>
      <c r="S1695" t="s">
        <v>8324</v>
      </c>
      <c r="T1695" t="s">
        <v>8346</v>
      </c>
      <c r="U1695" s="17">
        <f t="shared" si="133"/>
        <v>42834.624999999993</v>
      </c>
      <c r="V1695" s="17">
        <f t="shared" si="134"/>
        <v>42803.711944444447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tr">
        <f>VLOOKUP(G1696,'Country Codes'!C:D,2,FALSE)</f>
        <v>United States</v>
      </c>
      <c r="I1696" t="s">
        <v>8246</v>
      </c>
      <c r="J1696" s="15">
        <v>1490589360</v>
      </c>
      <c r="K1696" s="15">
        <v>1488038674</v>
      </c>
      <c r="L1696" t="b">
        <v>0</v>
      </c>
      <c r="M1696">
        <v>1</v>
      </c>
      <c r="N1696" t="b">
        <v>0</v>
      </c>
      <c r="O1696" t="s">
        <v>8293</v>
      </c>
      <c r="P1696" s="5">
        <f t="shared" si="130"/>
        <v>5.0000000000000001E-4</v>
      </c>
      <c r="Q1696" s="5" t="str">
        <f t="shared" si="131"/>
        <v>Not Funded</v>
      </c>
      <c r="R1696" s="7">
        <f t="shared" si="132"/>
        <v>5</v>
      </c>
      <c r="S1696" t="s">
        <v>8324</v>
      </c>
      <c r="T1696" t="s">
        <v>8346</v>
      </c>
      <c r="U1696" s="17">
        <f t="shared" si="133"/>
        <v>42820.98333333333</v>
      </c>
      <c r="V1696" s="17">
        <f t="shared" si="134"/>
        <v>42791.461504629631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tr">
        <f>VLOOKUP(G1697,'Country Codes'!C:D,2,FALSE)</f>
        <v>United States</v>
      </c>
      <c r="I1697" t="s">
        <v>8246</v>
      </c>
      <c r="J1697" s="15">
        <v>1491786000</v>
      </c>
      <c r="K1697" s="15">
        <v>1488847514</v>
      </c>
      <c r="L1697" t="b">
        <v>0</v>
      </c>
      <c r="M1697">
        <v>23</v>
      </c>
      <c r="N1697" t="b">
        <v>0</v>
      </c>
      <c r="O1697" t="s">
        <v>8293</v>
      </c>
      <c r="P1697" s="5">
        <f t="shared" si="130"/>
        <v>0.11708333333333333</v>
      </c>
      <c r="Q1697" s="5" t="str">
        <f t="shared" si="131"/>
        <v>Not Funded</v>
      </c>
      <c r="R1697" s="7">
        <f t="shared" si="132"/>
        <v>61.086956521739133</v>
      </c>
      <c r="S1697" t="s">
        <v>8324</v>
      </c>
      <c r="T1697" t="s">
        <v>8346</v>
      </c>
      <c r="U1697" s="17">
        <f t="shared" si="133"/>
        <v>42834.833333333336</v>
      </c>
      <c r="V1697" s="17">
        <f t="shared" si="134"/>
        <v>42800.823078703703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tr">
        <f>VLOOKUP(G1698,'Country Codes'!C:D,2,FALSE)</f>
        <v>United States</v>
      </c>
      <c r="I1698" t="s">
        <v>8246</v>
      </c>
      <c r="J1698" s="15">
        <v>1491007211</v>
      </c>
      <c r="K1698" s="15">
        <v>1488418811</v>
      </c>
      <c r="L1698" t="b">
        <v>0</v>
      </c>
      <c r="M1698">
        <v>0</v>
      </c>
      <c r="N1698" t="b">
        <v>0</v>
      </c>
      <c r="O1698" t="s">
        <v>8293</v>
      </c>
      <c r="P1698" s="5">
        <f t="shared" si="130"/>
        <v>0</v>
      </c>
      <c r="Q1698" s="5" t="str">
        <f t="shared" si="131"/>
        <v>Not Funded</v>
      </c>
      <c r="R1698" s="7" t="e">
        <f t="shared" si="132"/>
        <v>#DIV/0!</v>
      </c>
      <c r="S1698" t="s">
        <v>8324</v>
      </c>
      <c r="T1698" t="s">
        <v>8346</v>
      </c>
      <c r="U1698" s="17">
        <f t="shared" si="133"/>
        <v>42825.819571759253</v>
      </c>
      <c r="V1698" s="17">
        <f t="shared" si="134"/>
        <v>42795.861238425925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tr">
        <f>VLOOKUP(G1699,'Country Codes'!C:D,2,FALSE)</f>
        <v>United States</v>
      </c>
      <c r="I1699" t="s">
        <v>8246</v>
      </c>
      <c r="J1699" s="15">
        <v>1491781648</v>
      </c>
      <c r="K1699" s="15">
        <v>1489193248</v>
      </c>
      <c r="L1699" t="b">
        <v>0</v>
      </c>
      <c r="M1699">
        <v>22</v>
      </c>
      <c r="N1699" t="b">
        <v>0</v>
      </c>
      <c r="O1699" t="s">
        <v>8293</v>
      </c>
      <c r="P1699" s="5">
        <f t="shared" si="130"/>
        <v>0.20208000000000001</v>
      </c>
      <c r="Q1699" s="5" t="str">
        <f t="shared" si="131"/>
        <v>Not Funded</v>
      </c>
      <c r="R1699" s="7">
        <f t="shared" si="132"/>
        <v>114.81818181818181</v>
      </c>
      <c r="S1699" t="s">
        <v>8324</v>
      </c>
      <c r="T1699" t="s">
        <v>8346</v>
      </c>
      <c r="U1699" s="17">
        <f t="shared" si="133"/>
        <v>42834.782962962963</v>
      </c>
      <c r="V1699" s="17">
        <f t="shared" si="134"/>
        <v>42804.82462962962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tr">
        <f>VLOOKUP(G1700,'Country Codes'!C:D,2,FALSE)</f>
        <v>United States</v>
      </c>
      <c r="I1700" t="s">
        <v>8246</v>
      </c>
      <c r="J1700" s="15">
        <v>1490499180</v>
      </c>
      <c r="K1700" s="15">
        <v>1488430760</v>
      </c>
      <c r="L1700" t="b">
        <v>0</v>
      </c>
      <c r="M1700">
        <v>0</v>
      </c>
      <c r="N1700" t="b">
        <v>0</v>
      </c>
      <c r="O1700" t="s">
        <v>8293</v>
      </c>
      <c r="P1700" s="5">
        <f t="shared" si="130"/>
        <v>0</v>
      </c>
      <c r="Q1700" s="5" t="str">
        <f t="shared" si="131"/>
        <v>Not Funded</v>
      </c>
      <c r="R1700" s="7" t="e">
        <f t="shared" si="132"/>
        <v>#DIV/0!</v>
      </c>
      <c r="S1700" t="s">
        <v>8324</v>
      </c>
      <c r="T1700" t="s">
        <v>8346</v>
      </c>
      <c r="U1700" s="17">
        <f t="shared" si="133"/>
        <v>42819.939583333333</v>
      </c>
      <c r="V1700" s="17">
        <f t="shared" si="134"/>
        <v>42795.999537037038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tr">
        <f>VLOOKUP(G1701,'Country Codes'!C:D,2,FALSE)</f>
        <v>United States</v>
      </c>
      <c r="I1701" t="s">
        <v>8246</v>
      </c>
      <c r="J1701" s="15">
        <v>1491943445</v>
      </c>
      <c r="K1701" s="15">
        <v>1489351445</v>
      </c>
      <c r="L1701" t="b">
        <v>0</v>
      </c>
      <c r="M1701">
        <v>4</v>
      </c>
      <c r="N1701" t="b">
        <v>0</v>
      </c>
      <c r="O1701" t="s">
        <v>8293</v>
      </c>
      <c r="P1701" s="5">
        <f t="shared" si="130"/>
        <v>4.2311459353574929E-2</v>
      </c>
      <c r="Q1701" s="5" t="str">
        <f t="shared" si="131"/>
        <v>Not Funded</v>
      </c>
      <c r="R1701" s="7">
        <f t="shared" si="132"/>
        <v>54</v>
      </c>
      <c r="S1701" t="s">
        <v>8324</v>
      </c>
      <c r="T1701" t="s">
        <v>8346</v>
      </c>
      <c r="U1701" s="17">
        <f t="shared" si="133"/>
        <v>42836.655613425923</v>
      </c>
      <c r="V1701" s="17">
        <f t="shared" si="134"/>
        <v>42806.655613425923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tr">
        <f>VLOOKUP(G1702,'Country Codes'!C:D,2,FALSE)</f>
        <v>United States</v>
      </c>
      <c r="I1702" t="s">
        <v>8246</v>
      </c>
      <c r="J1702" s="15">
        <v>1491019200</v>
      </c>
      <c r="K1702" s="15">
        <v>1488418990</v>
      </c>
      <c r="L1702" t="b">
        <v>0</v>
      </c>
      <c r="M1702">
        <v>79</v>
      </c>
      <c r="N1702" t="b">
        <v>0</v>
      </c>
      <c r="O1702" t="s">
        <v>8293</v>
      </c>
      <c r="P1702" s="5">
        <f t="shared" si="130"/>
        <v>0.2606</v>
      </c>
      <c r="Q1702" s="5" t="str">
        <f t="shared" si="131"/>
        <v>Not Funded</v>
      </c>
      <c r="R1702" s="7">
        <f t="shared" si="132"/>
        <v>65.974683544303801</v>
      </c>
      <c r="S1702" t="s">
        <v>8324</v>
      </c>
      <c r="T1702" t="s">
        <v>8346</v>
      </c>
      <c r="U1702" s="17">
        <f t="shared" si="133"/>
        <v>42825.958333333336</v>
      </c>
      <c r="V1702" s="17">
        <f t="shared" si="134"/>
        <v>42795.863310185181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tr">
        <f>VLOOKUP(G1703,'Country Codes'!C:D,2,FALSE)</f>
        <v>United States</v>
      </c>
      <c r="I1703" t="s">
        <v>8246</v>
      </c>
      <c r="J1703" s="15">
        <v>1421337405</v>
      </c>
      <c r="K1703" s="15">
        <v>1418745405</v>
      </c>
      <c r="L1703" t="b">
        <v>0</v>
      </c>
      <c r="M1703">
        <v>2</v>
      </c>
      <c r="N1703" t="b">
        <v>0</v>
      </c>
      <c r="O1703" t="s">
        <v>8293</v>
      </c>
      <c r="P1703" s="5">
        <f t="shared" si="130"/>
        <v>1.9801980198019802E-3</v>
      </c>
      <c r="Q1703" s="5" t="str">
        <f t="shared" si="131"/>
        <v>Not Funded</v>
      </c>
      <c r="R1703" s="7">
        <f t="shared" si="132"/>
        <v>5</v>
      </c>
      <c r="S1703" t="s">
        <v>8324</v>
      </c>
      <c r="T1703" t="s">
        <v>8346</v>
      </c>
      <c r="U1703" s="17">
        <f t="shared" si="133"/>
        <v>42019.456076388888</v>
      </c>
      <c r="V1703" s="17">
        <f t="shared" si="134"/>
        <v>41989.456076388888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tr">
        <f>VLOOKUP(G1704,'Country Codes'!C:D,2,FALSE)</f>
        <v>United States</v>
      </c>
      <c r="I1704" t="s">
        <v>8246</v>
      </c>
      <c r="J1704" s="15">
        <v>1427745150</v>
      </c>
      <c r="K1704" s="15">
        <v>1425156750</v>
      </c>
      <c r="L1704" t="b">
        <v>0</v>
      </c>
      <c r="M1704">
        <v>1</v>
      </c>
      <c r="N1704" t="b">
        <v>0</v>
      </c>
      <c r="O1704" t="s">
        <v>8293</v>
      </c>
      <c r="P1704" s="5">
        <f t="shared" si="130"/>
        <v>6.0606060606060605E-5</v>
      </c>
      <c r="Q1704" s="5" t="str">
        <f t="shared" si="131"/>
        <v>Not Funded</v>
      </c>
      <c r="R1704" s="7">
        <f t="shared" si="132"/>
        <v>1</v>
      </c>
      <c r="S1704" t="s">
        <v>8324</v>
      </c>
      <c r="T1704" t="s">
        <v>8346</v>
      </c>
      <c r="U1704" s="17">
        <f t="shared" si="133"/>
        <v>42093.619791666664</v>
      </c>
      <c r="V1704" s="17">
        <f t="shared" si="134"/>
        <v>42063.661458333336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tr">
        <f>VLOOKUP(G1705,'Country Codes'!C:D,2,FALSE)</f>
        <v>United States</v>
      </c>
      <c r="I1705" t="s">
        <v>8246</v>
      </c>
      <c r="J1705" s="15">
        <v>1441003537</v>
      </c>
      <c r="K1705" s="15">
        <v>1435819537</v>
      </c>
      <c r="L1705" t="b">
        <v>0</v>
      </c>
      <c r="M1705">
        <v>2</v>
      </c>
      <c r="N1705" t="b">
        <v>0</v>
      </c>
      <c r="O1705" t="s">
        <v>8293</v>
      </c>
      <c r="P1705" s="5">
        <f t="shared" si="130"/>
        <v>1.0200000000000001E-2</v>
      </c>
      <c r="Q1705" s="5" t="str">
        <f t="shared" si="131"/>
        <v>Not Funded</v>
      </c>
      <c r="R1705" s="7">
        <f t="shared" si="132"/>
        <v>25.5</v>
      </c>
      <c r="S1705" t="s">
        <v>8324</v>
      </c>
      <c r="T1705" t="s">
        <v>8346</v>
      </c>
      <c r="U1705" s="17">
        <f t="shared" si="133"/>
        <v>42247.073344907411</v>
      </c>
      <c r="V1705" s="17">
        <f t="shared" si="134"/>
        <v>42187.073344907411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tr">
        <f>VLOOKUP(G1706,'Country Codes'!C:D,2,FALSE)</f>
        <v>United States</v>
      </c>
      <c r="I1706" t="s">
        <v>8246</v>
      </c>
      <c r="J1706" s="15">
        <v>1424056873</v>
      </c>
      <c r="K1706" s="15">
        <v>1421464873</v>
      </c>
      <c r="L1706" t="b">
        <v>0</v>
      </c>
      <c r="M1706">
        <v>11</v>
      </c>
      <c r="N1706" t="b">
        <v>0</v>
      </c>
      <c r="O1706" t="s">
        <v>8293</v>
      </c>
      <c r="P1706" s="5">
        <f t="shared" si="130"/>
        <v>0.65100000000000002</v>
      </c>
      <c r="Q1706" s="5" t="str">
        <f t="shared" si="131"/>
        <v>Not Funded</v>
      </c>
      <c r="R1706" s="7">
        <f t="shared" si="132"/>
        <v>118.36363636363636</v>
      </c>
      <c r="S1706" t="s">
        <v>8324</v>
      </c>
      <c r="T1706" t="s">
        <v>8346</v>
      </c>
      <c r="U1706" s="17">
        <f t="shared" si="133"/>
        <v>42050.931400462963</v>
      </c>
      <c r="V1706" s="17">
        <f t="shared" si="134"/>
        <v>42020.931400462963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tr">
        <f>VLOOKUP(G1707,'Country Codes'!C:D,2,FALSE)</f>
        <v>United States</v>
      </c>
      <c r="I1707" t="s">
        <v>8246</v>
      </c>
      <c r="J1707" s="15">
        <v>1441814400</v>
      </c>
      <c r="K1707" s="15">
        <v>1440807846</v>
      </c>
      <c r="L1707" t="b">
        <v>0</v>
      </c>
      <c r="M1707">
        <v>0</v>
      </c>
      <c r="N1707" t="b">
        <v>0</v>
      </c>
      <c r="O1707" t="s">
        <v>8293</v>
      </c>
      <c r="P1707" s="5">
        <f t="shared" si="130"/>
        <v>0</v>
      </c>
      <c r="Q1707" s="5" t="str">
        <f t="shared" si="131"/>
        <v>Not Funded</v>
      </c>
      <c r="R1707" s="7" t="e">
        <f t="shared" si="132"/>
        <v>#DIV/0!</v>
      </c>
      <c r="S1707" t="s">
        <v>8324</v>
      </c>
      <c r="T1707" t="s">
        <v>8346</v>
      </c>
      <c r="U1707" s="17">
        <f t="shared" si="133"/>
        <v>42256.458333333336</v>
      </c>
      <c r="V1707" s="17">
        <f t="shared" si="134"/>
        <v>42244.808402777773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tr">
        <f>VLOOKUP(G1708,'Country Codes'!C:D,2,FALSE)</f>
        <v>Germany</v>
      </c>
      <c r="I1708" t="s">
        <v>8249</v>
      </c>
      <c r="J1708" s="15">
        <v>1440314472</v>
      </c>
      <c r="K1708" s="15">
        <v>1435130472</v>
      </c>
      <c r="L1708" t="b">
        <v>0</v>
      </c>
      <c r="M1708">
        <v>0</v>
      </c>
      <c r="N1708" t="b">
        <v>0</v>
      </c>
      <c r="O1708" t="s">
        <v>8293</v>
      </c>
      <c r="P1708" s="5">
        <f t="shared" si="130"/>
        <v>0</v>
      </c>
      <c r="Q1708" s="5" t="str">
        <f t="shared" si="131"/>
        <v>Not Funded</v>
      </c>
      <c r="R1708" s="7" t="e">
        <f t="shared" si="132"/>
        <v>#DIV/0!</v>
      </c>
      <c r="S1708" t="s">
        <v>8324</v>
      </c>
      <c r="T1708" t="s">
        <v>8346</v>
      </c>
      <c r="U1708" s="17">
        <f t="shared" si="133"/>
        <v>42239.098055555551</v>
      </c>
      <c r="V1708" s="17">
        <f t="shared" si="134"/>
        <v>42179.098055555551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tr">
        <f>VLOOKUP(G1709,'Country Codes'!C:D,2,FALSE)</f>
        <v>United States</v>
      </c>
      <c r="I1709" t="s">
        <v>8246</v>
      </c>
      <c r="J1709" s="15">
        <v>1459181895</v>
      </c>
      <c r="K1709" s="15">
        <v>1456593495</v>
      </c>
      <c r="L1709" t="b">
        <v>0</v>
      </c>
      <c r="M1709">
        <v>9</v>
      </c>
      <c r="N1709" t="b">
        <v>0</v>
      </c>
      <c r="O1709" t="s">
        <v>8293</v>
      </c>
      <c r="P1709" s="5">
        <f t="shared" si="130"/>
        <v>9.74E-2</v>
      </c>
      <c r="Q1709" s="5" t="str">
        <f t="shared" si="131"/>
        <v>Not Funded</v>
      </c>
      <c r="R1709" s="7">
        <f t="shared" si="132"/>
        <v>54.111111111111114</v>
      </c>
      <c r="S1709" t="s">
        <v>8324</v>
      </c>
      <c r="T1709" t="s">
        <v>8346</v>
      </c>
      <c r="U1709" s="17">
        <f t="shared" si="133"/>
        <v>42457.471006944441</v>
      </c>
      <c r="V1709" s="17">
        <f t="shared" si="134"/>
        <v>42427.512673611105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tr">
        <f>VLOOKUP(G1710,'Country Codes'!C:D,2,FALSE)</f>
        <v>United States</v>
      </c>
      <c r="I1710" t="s">
        <v>8246</v>
      </c>
      <c r="J1710" s="15">
        <v>1462135706</v>
      </c>
      <c r="K1710" s="15">
        <v>1458679706</v>
      </c>
      <c r="L1710" t="b">
        <v>0</v>
      </c>
      <c r="M1710">
        <v>0</v>
      </c>
      <c r="N1710" t="b">
        <v>0</v>
      </c>
      <c r="O1710" t="s">
        <v>8293</v>
      </c>
      <c r="P1710" s="5">
        <f t="shared" si="130"/>
        <v>0</v>
      </c>
      <c r="Q1710" s="5" t="str">
        <f t="shared" si="131"/>
        <v>Not Funded</v>
      </c>
      <c r="R1710" s="7" t="e">
        <f t="shared" si="132"/>
        <v>#DIV/0!</v>
      </c>
      <c r="S1710" t="s">
        <v>8324</v>
      </c>
      <c r="T1710" t="s">
        <v>8346</v>
      </c>
      <c r="U1710" s="17">
        <f t="shared" si="133"/>
        <v>42491.658634259256</v>
      </c>
      <c r="V1710" s="17">
        <f t="shared" si="134"/>
        <v>42451.658634259256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tr">
        <f>VLOOKUP(G1711,'Country Codes'!C:D,2,FALSE)</f>
        <v>United States</v>
      </c>
      <c r="I1711" t="s">
        <v>8246</v>
      </c>
      <c r="J1711" s="15">
        <v>1409513940</v>
      </c>
      <c r="K1711" s="15">
        <v>1405949514</v>
      </c>
      <c r="L1711" t="b">
        <v>0</v>
      </c>
      <c r="M1711">
        <v>4</v>
      </c>
      <c r="N1711" t="b">
        <v>0</v>
      </c>
      <c r="O1711" t="s">
        <v>8293</v>
      </c>
      <c r="P1711" s="5">
        <f t="shared" si="130"/>
        <v>4.8571428571428571E-2</v>
      </c>
      <c r="Q1711" s="5" t="str">
        <f t="shared" si="131"/>
        <v>Not Funded</v>
      </c>
      <c r="R1711" s="7">
        <f t="shared" si="132"/>
        <v>21.25</v>
      </c>
      <c r="S1711" t="s">
        <v>8324</v>
      </c>
      <c r="T1711" t="s">
        <v>8346</v>
      </c>
      <c r="U1711" s="17">
        <f t="shared" si="133"/>
        <v>41882.610416666663</v>
      </c>
      <c r="V1711" s="17">
        <f t="shared" si="134"/>
        <v>41841.355486111104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tr">
        <f>VLOOKUP(G1712,'Country Codes'!C:D,2,FALSE)</f>
        <v>Germany</v>
      </c>
      <c r="I1712" t="s">
        <v>8249</v>
      </c>
      <c r="J1712" s="15">
        <v>1453122000</v>
      </c>
      <c r="K1712" s="15">
        <v>1449151888</v>
      </c>
      <c r="L1712" t="b">
        <v>0</v>
      </c>
      <c r="M1712">
        <v>1</v>
      </c>
      <c r="N1712" t="b">
        <v>0</v>
      </c>
      <c r="O1712" t="s">
        <v>8293</v>
      </c>
      <c r="P1712" s="5">
        <f t="shared" si="130"/>
        <v>6.7999999999999996E-3</v>
      </c>
      <c r="Q1712" s="5" t="str">
        <f t="shared" si="131"/>
        <v>Not Funded</v>
      </c>
      <c r="R1712" s="7">
        <f t="shared" si="132"/>
        <v>34</v>
      </c>
      <c r="S1712" t="s">
        <v>8324</v>
      </c>
      <c r="T1712" t="s">
        <v>8346</v>
      </c>
      <c r="U1712" s="17">
        <f t="shared" si="133"/>
        <v>42387.333333333336</v>
      </c>
      <c r="V1712" s="17">
        <f t="shared" si="134"/>
        <v>42341.382962962954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tr">
        <f>VLOOKUP(G1713,'Country Codes'!C:D,2,FALSE)</f>
        <v>United States</v>
      </c>
      <c r="I1713" t="s">
        <v>8246</v>
      </c>
      <c r="J1713" s="15">
        <v>1409585434</v>
      </c>
      <c r="K1713" s="15">
        <v>1406907034</v>
      </c>
      <c r="L1713" t="b">
        <v>0</v>
      </c>
      <c r="M1713">
        <v>2</v>
      </c>
      <c r="N1713" t="b">
        <v>0</v>
      </c>
      <c r="O1713" t="s">
        <v>8293</v>
      </c>
      <c r="P1713" s="5">
        <f t="shared" si="130"/>
        <v>0.105</v>
      </c>
      <c r="Q1713" s="5" t="str">
        <f t="shared" si="131"/>
        <v>Not Funded</v>
      </c>
      <c r="R1713" s="7">
        <f t="shared" si="132"/>
        <v>525</v>
      </c>
      <c r="S1713" t="s">
        <v>8324</v>
      </c>
      <c r="T1713" t="s">
        <v>8346</v>
      </c>
      <c r="U1713" s="17">
        <f t="shared" si="133"/>
        <v>41883.437893518516</v>
      </c>
      <c r="V1713" s="17">
        <f t="shared" si="134"/>
        <v>41852.437893518516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tr">
        <f>VLOOKUP(G1714,'Country Codes'!C:D,2,FALSE)</f>
        <v>United States</v>
      </c>
      <c r="I1714" t="s">
        <v>8246</v>
      </c>
      <c r="J1714" s="15">
        <v>1435701353</v>
      </c>
      <c r="K1714" s="15">
        <v>1430517353</v>
      </c>
      <c r="L1714" t="b">
        <v>0</v>
      </c>
      <c r="M1714">
        <v>0</v>
      </c>
      <c r="N1714" t="b">
        <v>0</v>
      </c>
      <c r="O1714" t="s">
        <v>8293</v>
      </c>
      <c r="P1714" s="5">
        <f t="shared" si="130"/>
        <v>0</v>
      </c>
      <c r="Q1714" s="5" t="str">
        <f t="shared" si="131"/>
        <v>Not Funded</v>
      </c>
      <c r="R1714" s="7" t="e">
        <f t="shared" si="132"/>
        <v>#DIV/0!</v>
      </c>
      <c r="S1714" t="s">
        <v>8324</v>
      </c>
      <c r="T1714" t="s">
        <v>8346</v>
      </c>
      <c r="U1714" s="17">
        <f t="shared" si="133"/>
        <v>42185.705474537033</v>
      </c>
      <c r="V1714" s="17">
        <f t="shared" si="134"/>
        <v>42125.705474537033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tr">
        <f>VLOOKUP(G1715,'Country Codes'!C:D,2,FALSE)</f>
        <v>United States</v>
      </c>
      <c r="I1715" t="s">
        <v>8246</v>
      </c>
      <c r="J1715" s="15">
        <v>1412536412</v>
      </c>
      <c r="K1715" s="15">
        <v>1409944412</v>
      </c>
      <c r="L1715" t="b">
        <v>0</v>
      </c>
      <c r="M1715">
        <v>1</v>
      </c>
      <c r="N1715" t="b">
        <v>0</v>
      </c>
      <c r="O1715" t="s">
        <v>8293</v>
      </c>
      <c r="P1715" s="5">
        <f t="shared" si="130"/>
        <v>1.6666666666666666E-2</v>
      </c>
      <c r="Q1715" s="5" t="str">
        <f t="shared" si="131"/>
        <v>Not Funded</v>
      </c>
      <c r="R1715" s="7">
        <f t="shared" si="132"/>
        <v>50</v>
      </c>
      <c r="S1715" t="s">
        <v>8324</v>
      </c>
      <c r="T1715" t="s">
        <v>8346</v>
      </c>
      <c r="U1715" s="17">
        <f t="shared" si="133"/>
        <v>41917.592731481483</v>
      </c>
      <c r="V1715" s="17">
        <f t="shared" si="134"/>
        <v>41887.592731481483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tr">
        <f>VLOOKUP(G1716,'Country Codes'!C:D,2,FALSE)</f>
        <v>United States</v>
      </c>
      <c r="I1716" t="s">
        <v>8246</v>
      </c>
      <c r="J1716" s="15">
        <v>1430517761</v>
      </c>
      <c r="K1716" s="15">
        <v>1427925761</v>
      </c>
      <c r="L1716" t="b">
        <v>0</v>
      </c>
      <c r="M1716">
        <v>17</v>
      </c>
      <c r="N1716" t="b">
        <v>0</v>
      </c>
      <c r="O1716" t="s">
        <v>8293</v>
      </c>
      <c r="P1716" s="5">
        <f t="shared" si="130"/>
        <v>7.868E-2</v>
      </c>
      <c r="Q1716" s="5" t="str">
        <f t="shared" si="131"/>
        <v>Not Funded</v>
      </c>
      <c r="R1716" s="7">
        <f t="shared" si="132"/>
        <v>115.70588235294117</v>
      </c>
      <c r="S1716" t="s">
        <v>8324</v>
      </c>
      <c r="T1716" t="s">
        <v>8346</v>
      </c>
      <c r="U1716" s="17">
        <f t="shared" si="133"/>
        <v>42125.710196759253</v>
      </c>
      <c r="V1716" s="17">
        <f t="shared" si="134"/>
        <v>42095.710196759253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tr">
        <f>VLOOKUP(G1717,'Country Codes'!C:D,2,FALSE)</f>
        <v>United States</v>
      </c>
      <c r="I1717" t="s">
        <v>8246</v>
      </c>
      <c r="J1717" s="15">
        <v>1427772120</v>
      </c>
      <c r="K1717" s="15">
        <v>1425186785</v>
      </c>
      <c r="L1717" t="b">
        <v>0</v>
      </c>
      <c r="M1717">
        <v>2</v>
      </c>
      <c r="N1717" t="b">
        <v>0</v>
      </c>
      <c r="O1717" t="s">
        <v>8293</v>
      </c>
      <c r="P1717" s="5">
        <f t="shared" si="130"/>
        <v>2.2000000000000001E-3</v>
      </c>
      <c r="Q1717" s="5" t="str">
        <f t="shared" si="131"/>
        <v>Not Funded</v>
      </c>
      <c r="R1717" s="7">
        <f t="shared" si="132"/>
        <v>5.5</v>
      </c>
      <c r="S1717" t="s">
        <v>8324</v>
      </c>
      <c r="T1717" t="s">
        <v>8346</v>
      </c>
      <c r="U1717" s="17">
        <f t="shared" si="133"/>
        <v>42093.931944444441</v>
      </c>
      <c r="V1717" s="17">
        <f t="shared" si="134"/>
        <v>42064.009085648147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tr">
        <f>VLOOKUP(G1718,'Country Codes'!C:D,2,FALSE)</f>
        <v>United States</v>
      </c>
      <c r="I1718" t="s">
        <v>8246</v>
      </c>
      <c r="J1718" s="15">
        <v>1481295099</v>
      </c>
      <c r="K1718" s="15">
        <v>1477835499</v>
      </c>
      <c r="L1718" t="b">
        <v>0</v>
      </c>
      <c r="M1718">
        <v>3</v>
      </c>
      <c r="N1718" t="b">
        <v>0</v>
      </c>
      <c r="O1718" t="s">
        <v>8293</v>
      </c>
      <c r="P1718" s="5">
        <f t="shared" si="130"/>
        <v>7.4999999999999997E-2</v>
      </c>
      <c r="Q1718" s="5" t="str">
        <f t="shared" si="131"/>
        <v>Not Funded</v>
      </c>
      <c r="R1718" s="7">
        <f t="shared" si="132"/>
        <v>50</v>
      </c>
      <c r="S1718" t="s">
        <v>8324</v>
      </c>
      <c r="T1718" t="s">
        <v>8346</v>
      </c>
      <c r="U1718" s="17">
        <f t="shared" si="133"/>
        <v>42713.410868055551</v>
      </c>
      <c r="V1718" s="17">
        <f t="shared" si="134"/>
        <v>42673.369201388887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tr">
        <f>VLOOKUP(G1719,'Country Codes'!C:D,2,FALSE)</f>
        <v>United States</v>
      </c>
      <c r="I1719" t="s">
        <v>8246</v>
      </c>
      <c r="J1719" s="15">
        <v>1461211200</v>
      </c>
      <c r="K1719" s="15">
        <v>1459467238</v>
      </c>
      <c r="L1719" t="b">
        <v>0</v>
      </c>
      <c r="M1719">
        <v>41</v>
      </c>
      <c r="N1719" t="b">
        <v>0</v>
      </c>
      <c r="O1719" t="s">
        <v>8293</v>
      </c>
      <c r="P1719" s="5">
        <f t="shared" si="130"/>
        <v>0.42725880551301687</v>
      </c>
      <c r="Q1719" s="5" t="str">
        <f t="shared" si="131"/>
        <v>Not Funded</v>
      </c>
      <c r="R1719" s="7">
        <f t="shared" si="132"/>
        <v>34.024390243902438</v>
      </c>
      <c r="S1719" t="s">
        <v>8324</v>
      </c>
      <c r="T1719" t="s">
        <v>8346</v>
      </c>
      <c r="U1719" s="17">
        <f t="shared" si="133"/>
        <v>42480.958333333336</v>
      </c>
      <c r="V1719" s="17">
        <f t="shared" si="134"/>
        <v>42460.773587962954</v>
      </c>
    </row>
    <row r="1720" spans="1:22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tr">
        <f>VLOOKUP(G1720,'Country Codes'!C:D,2,FALSE)</f>
        <v>United States</v>
      </c>
      <c r="I1720" t="s">
        <v>8246</v>
      </c>
      <c r="J1720" s="15">
        <v>1463201940</v>
      </c>
      <c r="K1720" s="15">
        <v>1459435149</v>
      </c>
      <c r="L1720" t="b">
        <v>0</v>
      </c>
      <c r="M1720">
        <v>2</v>
      </c>
      <c r="N1720" t="b">
        <v>0</v>
      </c>
      <c r="O1720" t="s">
        <v>8293</v>
      </c>
      <c r="P1720" s="5">
        <f t="shared" si="130"/>
        <v>2.142857142857143E-3</v>
      </c>
      <c r="Q1720" s="5" t="str">
        <f t="shared" si="131"/>
        <v>Not Funded</v>
      </c>
      <c r="R1720" s="7">
        <f t="shared" si="132"/>
        <v>37.5</v>
      </c>
      <c r="S1720" t="s">
        <v>8324</v>
      </c>
      <c r="T1720" t="s">
        <v>8346</v>
      </c>
      <c r="U1720" s="17">
        <f t="shared" si="133"/>
        <v>42503.999305555553</v>
      </c>
      <c r="V1720" s="17">
        <f t="shared" si="134"/>
        <v>42460.402187499996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tr">
        <f>VLOOKUP(G1721,'Country Codes'!C:D,2,FALSE)</f>
        <v>United States</v>
      </c>
      <c r="I1721" t="s">
        <v>8246</v>
      </c>
      <c r="J1721" s="15">
        <v>1410958191</v>
      </c>
      <c r="K1721" s="15">
        <v>1408366191</v>
      </c>
      <c r="L1721" t="b">
        <v>0</v>
      </c>
      <c r="M1721">
        <v>3</v>
      </c>
      <c r="N1721" t="b">
        <v>0</v>
      </c>
      <c r="O1721" t="s">
        <v>8293</v>
      </c>
      <c r="P1721" s="5">
        <f t="shared" si="130"/>
        <v>8.7500000000000008E-3</v>
      </c>
      <c r="Q1721" s="5" t="str">
        <f t="shared" si="131"/>
        <v>Not Funded</v>
      </c>
      <c r="R1721" s="7">
        <f t="shared" si="132"/>
        <v>11.666666666666666</v>
      </c>
      <c r="S1721" t="s">
        <v>8324</v>
      </c>
      <c r="T1721" t="s">
        <v>8346</v>
      </c>
      <c r="U1721" s="17">
        <f t="shared" si="133"/>
        <v>41899.326284722221</v>
      </c>
      <c r="V1721" s="17">
        <f t="shared" si="134"/>
        <v>41869.326284722221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tr">
        <f>VLOOKUP(G1722,'Country Codes'!C:D,2,FALSE)</f>
        <v>United States</v>
      </c>
      <c r="I1722" t="s">
        <v>8246</v>
      </c>
      <c r="J1722" s="15">
        <v>1415562471</v>
      </c>
      <c r="K1722" s="15">
        <v>1412966871</v>
      </c>
      <c r="L1722" t="b">
        <v>0</v>
      </c>
      <c r="M1722">
        <v>8</v>
      </c>
      <c r="N1722" t="b">
        <v>0</v>
      </c>
      <c r="O1722" t="s">
        <v>8293</v>
      </c>
      <c r="P1722" s="5">
        <f t="shared" si="130"/>
        <v>5.6250000000000001E-2</v>
      </c>
      <c r="Q1722" s="5" t="str">
        <f t="shared" si="131"/>
        <v>Not Funded</v>
      </c>
      <c r="R1722" s="7">
        <f t="shared" si="132"/>
        <v>28.125</v>
      </c>
      <c r="S1722" t="s">
        <v>8324</v>
      </c>
      <c r="T1722" t="s">
        <v>8346</v>
      </c>
      <c r="U1722" s="17">
        <f t="shared" si="133"/>
        <v>41952.616562499999</v>
      </c>
      <c r="V1722" s="17">
        <f t="shared" si="134"/>
        <v>41922.574895833335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tr">
        <f>VLOOKUP(G1723,'Country Codes'!C:D,2,FALSE)</f>
        <v>United States</v>
      </c>
      <c r="I1723" t="s">
        <v>8246</v>
      </c>
      <c r="J1723" s="15">
        <v>1449831863</v>
      </c>
      <c r="K1723" s="15">
        <v>1447239863</v>
      </c>
      <c r="L1723" t="b">
        <v>0</v>
      </c>
      <c r="M1723">
        <v>0</v>
      </c>
      <c r="N1723" t="b">
        <v>0</v>
      </c>
      <c r="O1723" t="s">
        <v>8293</v>
      </c>
      <c r="P1723" s="5">
        <f t="shared" si="130"/>
        <v>0</v>
      </c>
      <c r="Q1723" s="5" t="str">
        <f t="shared" si="131"/>
        <v>Not Funded</v>
      </c>
      <c r="R1723" s="7" t="e">
        <f t="shared" si="132"/>
        <v>#DIV/0!</v>
      </c>
      <c r="S1723" t="s">
        <v>8324</v>
      </c>
      <c r="T1723" t="s">
        <v>8346</v>
      </c>
      <c r="U1723" s="17">
        <f t="shared" si="133"/>
        <v>42349.25304398148</v>
      </c>
      <c r="V1723" s="17">
        <f t="shared" si="134"/>
        <v>42319.25304398148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tr">
        <f>VLOOKUP(G1724,'Country Codes'!C:D,2,FALSE)</f>
        <v>United States</v>
      </c>
      <c r="I1724" t="s">
        <v>8246</v>
      </c>
      <c r="J1724" s="15">
        <v>1459642200</v>
      </c>
      <c r="K1724" s="15">
        <v>1456441429</v>
      </c>
      <c r="L1724" t="b">
        <v>0</v>
      </c>
      <c r="M1724">
        <v>1</v>
      </c>
      <c r="N1724" t="b">
        <v>0</v>
      </c>
      <c r="O1724" t="s">
        <v>8293</v>
      </c>
      <c r="P1724" s="5">
        <f t="shared" si="130"/>
        <v>3.4722222222222224E-4</v>
      </c>
      <c r="Q1724" s="5" t="str">
        <f t="shared" si="131"/>
        <v>Not Funded</v>
      </c>
      <c r="R1724" s="7">
        <f t="shared" si="132"/>
        <v>1</v>
      </c>
      <c r="S1724" t="s">
        <v>8324</v>
      </c>
      <c r="T1724" t="s">
        <v>8346</v>
      </c>
      <c r="U1724" s="17">
        <f t="shared" si="133"/>
        <v>42462.798611111109</v>
      </c>
      <c r="V1724" s="17">
        <f t="shared" si="134"/>
        <v>42425.752650462957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tr">
        <f>VLOOKUP(G1725,'Country Codes'!C:D,2,FALSE)</f>
        <v>United States</v>
      </c>
      <c r="I1725" t="s">
        <v>8246</v>
      </c>
      <c r="J1725" s="15">
        <v>1435730400</v>
      </c>
      <c r="K1725" s="15">
        <v>1430855315</v>
      </c>
      <c r="L1725" t="b">
        <v>0</v>
      </c>
      <c r="M1725">
        <v>3</v>
      </c>
      <c r="N1725" t="b">
        <v>0</v>
      </c>
      <c r="O1725" t="s">
        <v>8293</v>
      </c>
      <c r="P1725" s="5">
        <f t="shared" si="130"/>
        <v>6.5000000000000002E-2</v>
      </c>
      <c r="Q1725" s="5" t="str">
        <f t="shared" si="131"/>
        <v>Not Funded</v>
      </c>
      <c r="R1725" s="7">
        <f t="shared" si="132"/>
        <v>216.66666666666666</v>
      </c>
      <c r="S1725" t="s">
        <v>8324</v>
      </c>
      <c r="T1725" t="s">
        <v>8346</v>
      </c>
      <c r="U1725" s="17">
        <f t="shared" si="133"/>
        <v>42186.041666666664</v>
      </c>
      <c r="V1725" s="17">
        <f t="shared" si="134"/>
        <v>42129.617071759254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tr">
        <f>VLOOKUP(G1726,'Country Codes'!C:D,2,FALSE)</f>
        <v>United States</v>
      </c>
      <c r="I1726" t="s">
        <v>8246</v>
      </c>
      <c r="J1726" s="15">
        <v>1414707762</v>
      </c>
      <c r="K1726" s="15">
        <v>1412115762</v>
      </c>
      <c r="L1726" t="b">
        <v>0</v>
      </c>
      <c r="M1726">
        <v>4</v>
      </c>
      <c r="N1726" t="b">
        <v>0</v>
      </c>
      <c r="O1726" t="s">
        <v>8293</v>
      </c>
      <c r="P1726" s="5">
        <f t="shared" si="130"/>
        <v>5.8333333333333336E-3</v>
      </c>
      <c r="Q1726" s="5" t="str">
        <f t="shared" si="131"/>
        <v>Not Funded</v>
      </c>
      <c r="R1726" s="7">
        <f t="shared" si="132"/>
        <v>8.75</v>
      </c>
      <c r="S1726" t="s">
        <v>8324</v>
      </c>
      <c r="T1726" t="s">
        <v>8346</v>
      </c>
      <c r="U1726" s="17">
        <f t="shared" si="133"/>
        <v>41942.724097222221</v>
      </c>
      <c r="V1726" s="17">
        <f t="shared" si="134"/>
        <v>41912.724097222221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tr">
        <f>VLOOKUP(G1727,'Country Codes'!C:D,2,FALSE)</f>
        <v>United States</v>
      </c>
      <c r="I1727" t="s">
        <v>8246</v>
      </c>
      <c r="J1727" s="15">
        <v>1408922049</v>
      </c>
      <c r="K1727" s="15">
        <v>1406330049</v>
      </c>
      <c r="L1727" t="b">
        <v>0</v>
      </c>
      <c r="M1727">
        <v>9</v>
      </c>
      <c r="N1727" t="b">
        <v>0</v>
      </c>
      <c r="O1727" t="s">
        <v>8293</v>
      </c>
      <c r="P1727" s="5">
        <f t="shared" si="130"/>
        <v>0.10181818181818182</v>
      </c>
      <c r="Q1727" s="5" t="str">
        <f t="shared" si="131"/>
        <v>Not Funded</v>
      </c>
      <c r="R1727" s="7">
        <f t="shared" si="132"/>
        <v>62.222222222222221</v>
      </c>
      <c r="S1727" t="s">
        <v>8324</v>
      </c>
      <c r="T1727" t="s">
        <v>8346</v>
      </c>
      <c r="U1727" s="17">
        <f t="shared" si="133"/>
        <v>41875.759826388887</v>
      </c>
      <c r="V1727" s="17">
        <f t="shared" si="134"/>
        <v>41845.759826388887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tr">
        <f>VLOOKUP(G1728,'Country Codes'!C:D,2,FALSE)</f>
        <v>United States</v>
      </c>
      <c r="I1728" t="s">
        <v>8246</v>
      </c>
      <c r="J1728" s="15">
        <v>1403906664</v>
      </c>
      <c r="K1728" s="15">
        <v>1401401064</v>
      </c>
      <c r="L1728" t="b">
        <v>0</v>
      </c>
      <c r="M1728">
        <v>16</v>
      </c>
      <c r="N1728" t="b">
        <v>0</v>
      </c>
      <c r="O1728" t="s">
        <v>8293</v>
      </c>
      <c r="P1728" s="5">
        <f t="shared" si="130"/>
        <v>0.33784615384615385</v>
      </c>
      <c r="Q1728" s="5" t="str">
        <f t="shared" si="131"/>
        <v>Not Funded</v>
      </c>
      <c r="R1728" s="7">
        <f t="shared" si="132"/>
        <v>137.25</v>
      </c>
      <c r="S1728" t="s">
        <v>8324</v>
      </c>
      <c r="T1728" t="s">
        <v>8346</v>
      </c>
      <c r="U1728" s="17">
        <f t="shared" si="133"/>
        <v>41817.711388888885</v>
      </c>
      <c r="V1728" s="17">
        <f t="shared" si="134"/>
        <v>41788.711388888885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tr">
        <f>VLOOKUP(G1729,'Country Codes'!C:D,2,FALSE)</f>
        <v>United Kingdom</v>
      </c>
      <c r="I1729" t="s">
        <v>8247</v>
      </c>
      <c r="J1729" s="15">
        <v>1428231600</v>
      </c>
      <c r="K1729" s="15">
        <v>1423520177</v>
      </c>
      <c r="L1729" t="b">
        <v>0</v>
      </c>
      <c r="M1729">
        <v>1</v>
      </c>
      <c r="N1729" t="b">
        <v>0</v>
      </c>
      <c r="O1729" t="s">
        <v>8293</v>
      </c>
      <c r="P1729" s="5">
        <f t="shared" si="130"/>
        <v>3.3333333333333332E-4</v>
      </c>
      <c r="Q1729" s="5" t="str">
        <f t="shared" si="131"/>
        <v>Not Funded</v>
      </c>
      <c r="R1729" s="7">
        <f t="shared" si="132"/>
        <v>1</v>
      </c>
      <c r="S1729" t="s">
        <v>8324</v>
      </c>
      <c r="T1729" t="s">
        <v>8346</v>
      </c>
      <c r="U1729" s="17">
        <f t="shared" si="133"/>
        <v>42099.249999999993</v>
      </c>
      <c r="V1729" s="17">
        <f t="shared" si="134"/>
        <v>42044.719641203708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tr">
        <f>VLOOKUP(G1730,'Country Codes'!C:D,2,FALSE)</f>
        <v>United States</v>
      </c>
      <c r="I1730" t="s">
        <v>8246</v>
      </c>
      <c r="J1730" s="15">
        <v>1445439674</v>
      </c>
      <c r="K1730" s="15">
        <v>1442847674</v>
      </c>
      <c r="L1730" t="b">
        <v>0</v>
      </c>
      <c r="M1730">
        <v>7</v>
      </c>
      <c r="N1730" t="b">
        <v>0</v>
      </c>
      <c r="O1730" t="s">
        <v>8293</v>
      </c>
      <c r="P1730" s="5">
        <f t="shared" si="130"/>
        <v>0.68400000000000005</v>
      </c>
      <c r="Q1730" s="5" t="str">
        <f t="shared" si="131"/>
        <v>Not Funded</v>
      </c>
      <c r="R1730" s="7">
        <f t="shared" si="132"/>
        <v>122.14285714285714</v>
      </c>
      <c r="S1730" t="s">
        <v>8324</v>
      </c>
      <c r="T1730" t="s">
        <v>8346</v>
      </c>
      <c r="U1730" s="17">
        <f t="shared" si="133"/>
        <v>42298.417523148142</v>
      </c>
      <c r="V1730" s="17">
        <f t="shared" si="134"/>
        <v>42268.417523148142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tr">
        <f>VLOOKUP(G1731,'Country Codes'!C:D,2,FALSE)</f>
        <v>United States</v>
      </c>
      <c r="I1731" t="s">
        <v>8246</v>
      </c>
      <c r="J1731" s="15">
        <v>1465521306</v>
      </c>
      <c r="K1731" s="15">
        <v>1460337306</v>
      </c>
      <c r="L1731" t="b">
        <v>0</v>
      </c>
      <c r="M1731">
        <v>0</v>
      </c>
      <c r="N1731" t="b">
        <v>0</v>
      </c>
      <c r="O1731" t="s">
        <v>8293</v>
      </c>
      <c r="P1731" s="5">
        <f t="shared" ref="P1731:P1794" si="135">(E1731/D1731)</f>
        <v>0</v>
      </c>
      <c r="Q1731" s="5" t="str">
        <f t="shared" ref="Q1731:Q1794" si="136">IF(P1731&gt;=1,"Funded","Not Funded")</f>
        <v>Not Funded</v>
      </c>
      <c r="R1731" s="7" t="e">
        <f t="shared" ref="R1731:R1794" si="137">(E1731/M1731)</f>
        <v>#DIV/0!</v>
      </c>
      <c r="S1731" t="s">
        <v>8324</v>
      </c>
      <c r="T1731" t="s">
        <v>8346</v>
      </c>
      <c r="U1731" s="17">
        <f t="shared" ref="U1731:U1794" si="138">(((J1731/60)/60)/24)+DATE(1970,1,1)+(-5/24)</f>
        <v>42530.843819444439</v>
      </c>
      <c r="V1731" s="17">
        <f t="shared" ref="V1731:V1794" si="139">(((K1731/60)/60)/24)+DATE(1970,1,1)+(-5/24)</f>
        <v>42470.843819444439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tr">
        <f>VLOOKUP(G1732,'Country Codes'!C:D,2,FALSE)</f>
        <v>United States</v>
      </c>
      <c r="I1732" t="s">
        <v>8246</v>
      </c>
      <c r="J1732" s="15">
        <v>1445738783</v>
      </c>
      <c r="K1732" s="15">
        <v>1443146783</v>
      </c>
      <c r="L1732" t="b">
        <v>0</v>
      </c>
      <c r="M1732">
        <v>0</v>
      </c>
      <c r="N1732" t="b">
        <v>0</v>
      </c>
      <c r="O1732" t="s">
        <v>8293</v>
      </c>
      <c r="P1732" s="5">
        <f t="shared" si="135"/>
        <v>0</v>
      </c>
      <c r="Q1732" s="5" t="str">
        <f t="shared" si="136"/>
        <v>Not Funded</v>
      </c>
      <c r="R1732" s="7" t="e">
        <f t="shared" si="137"/>
        <v>#DIV/0!</v>
      </c>
      <c r="S1732" t="s">
        <v>8324</v>
      </c>
      <c r="T1732" t="s">
        <v>8346</v>
      </c>
      <c r="U1732" s="17">
        <f t="shared" si="138"/>
        <v>42301.879432870373</v>
      </c>
      <c r="V1732" s="17">
        <f t="shared" si="139"/>
        <v>42271.879432870373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tr">
        <f>VLOOKUP(G1733,'Country Codes'!C:D,2,FALSE)</f>
        <v>United States</v>
      </c>
      <c r="I1733" t="s">
        <v>8246</v>
      </c>
      <c r="J1733" s="15">
        <v>1434034800</v>
      </c>
      <c r="K1733" s="15">
        <v>1432849552</v>
      </c>
      <c r="L1733" t="b">
        <v>0</v>
      </c>
      <c r="M1733">
        <v>0</v>
      </c>
      <c r="N1733" t="b">
        <v>0</v>
      </c>
      <c r="O1733" t="s">
        <v>8293</v>
      </c>
      <c r="P1733" s="5">
        <f t="shared" si="135"/>
        <v>0</v>
      </c>
      <c r="Q1733" s="5" t="str">
        <f t="shared" si="136"/>
        <v>Not Funded</v>
      </c>
      <c r="R1733" s="7" t="e">
        <f t="shared" si="137"/>
        <v>#DIV/0!</v>
      </c>
      <c r="S1733" t="s">
        <v>8324</v>
      </c>
      <c r="T1733" t="s">
        <v>8346</v>
      </c>
      <c r="U1733" s="17">
        <f t="shared" si="138"/>
        <v>42166.416666666664</v>
      </c>
      <c r="V1733" s="17">
        <f t="shared" si="139"/>
        <v>42152.698518518511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tr">
        <f>VLOOKUP(G1734,'Country Codes'!C:D,2,FALSE)</f>
        <v>United States</v>
      </c>
      <c r="I1734" t="s">
        <v>8246</v>
      </c>
      <c r="J1734" s="15">
        <v>1452920400</v>
      </c>
      <c r="K1734" s="15">
        <v>1447777481</v>
      </c>
      <c r="L1734" t="b">
        <v>0</v>
      </c>
      <c r="M1734">
        <v>0</v>
      </c>
      <c r="N1734" t="b">
        <v>0</v>
      </c>
      <c r="O1734" t="s">
        <v>8293</v>
      </c>
      <c r="P1734" s="5">
        <f t="shared" si="135"/>
        <v>0</v>
      </c>
      <c r="Q1734" s="5" t="str">
        <f t="shared" si="136"/>
        <v>Not Funded</v>
      </c>
      <c r="R1734" s="7" t="e">
        <f t="shared" si="137"/>
        <v>#DIV/0!</v>
      </c>
      <c r="S1734" t="s">
        <v>8324</v>
      </c>
      <c r="T1734" t="s">
        <v>8346</v>
      </c>
      <c r="U1734" s="17">
        <f t="shared" si="138"/>
        <v>42384.999999999993</v>
      </c>
      <c r="V1734" s="17">
        <f t="shared" si="139"/>
        <v>42325.475474537037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tr">
        <f>VLOOKUP(G1735,'Country Codes'!C:D,2,FALSE)</f>
        <v>United States</v>
      </c>
      <c r="I1735" t="s">
        <v>8246</v>
      </c>
      <c r="J1735" s="15">
        <v>1473802200</v>
      </c>
      <c r="K1735" s="15">
        <v>1472746374</v>
      </c>
      <c r="L1735" t="b">
        <v>0</v>
      </c>
      <c r="M1735">
        <v>0</v>
      </c>
      <c r="N1735" t="b">
        <v>0</v>
      </c>
      <c r="O1735" t="s">
        <v>8293</v>
      </c>
      <c r="P1735" s="5">
        <f t="shared" si="135"/>
        <v>0</v>
      </c>
      <c r="Q1735" s="5" t="str">
        <f t="shared" si="136"/>
        <v>Not Funded</v>
      </c>
      <c r="R1735" s="7" t="e">
        <f t="shared" si="137"/>
        <v>#DIV/0!</v>
      </c>
      <c r="S1735" t="s">
        <v>8324</v>
      </c>
      <c r="T1735" t="s">
        <v>8346</v>
      </c>
      <c r="U1735" s="17">
        <f t="shared" si="138"/>
        <v>42626.687499999993</v>
      </c>
      <c r="V1735" s="17">
        <f t="shared" si="139"/>
        <v>42614.467291666668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tr">
        <f>VLOOKUP(G1736,'Country Codes'!C:D,2,FALSE)</f>
        <v>United States</v>
      </c>
      <c r="I1736" t="s">
        <v>8246</v>
      </c>
      <c r="J1736" s="15">
        <v>1431046356</v>
      </c>
      <c r="K1736" s="15">
        <v>1428454356</v>
      </c>
      <c r="L1736" t="b">
        <v>0</v>
      </c>
      <c r="M1736">
        <v>1</v>
      </c>
      <c r="N1736" t="b">
        <v>0</v>
      </c>
      <c r="O1736" t="s">
        <v>8293</v>
      </c>
      <c r="P1736" s="5">
        <f t="shared" si="135"/>
        <v>2.2222222222222223E-4</v>
      </c>
      <c r="Q1736" s="5" t="str">
        <f t="shared" si="136"/>
        <v>Not Funded</v>
      </c>
      <c r="R1736" s="7">
        <f t="shared" si="137"/>
        <v>1</v>
      </c>
      <c r="S1736" t="s">
        <v>8324</v>
      </c>
      <c r="T1736" t="s">
        <v>8346</v>
      </c>
      <c r="U1736" s="17">
        <f t="shared" si="138"/>
        <v>42131.828194444439</v>
      </c>
      <c r="V1736" s="17">
        <f t="shared" si="139"/>
        <v>42101.828194444439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tr">
        <f>VLOOKUP(G1737,'Country Codes'!C:D,2,FALSE)</f>
        <v>United States</v>
      </c>
      <c r="I1737" t="s">
        <v>8246</v>
      </c>
      <c r="J1737" s="15">
        <v>1470598345</v>
      </c>
      <c r="K1737" s="15">
        <v>1468006345</v>
      </c>
      <c r="L1737" t="b">
        <v>0</v>
      </c>
      <c r="M1737">
        <v>2</v>
      </c>
      <c r="N1737" t="b">
        <v>0</v>
      </c>
      <c r="O1737" t="s">
        <v>8293</v>
      </c>
      <c r="P1737" s="5">
        <f t="shared" si="135"/>
        <v>0.11</v>
      </c>
      <c r="Q1737" s="5" t="str">
        <f t="shared" si="136"/>
        <v>Not Funded</v>
      </c>
      <c r="R1737" s="7">
        <f t="shared" si="137"/>
        <v>55</v>
      </c>
      <c r="S1737" t="s">
        <v>8324</v>
      </c>
      <c r="T1737" t="s">
        <v>8346</v>
      </c>
      <c r="U1737" s="17">
        <f t="shared" si="138"/>
        <v>42589.605844907412</v>
      </c>
      <c r="V1737" s="17">
        <f t="shared" si="139"/>
        <v>42559.605844907412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tr">
        <f>VLOOKUP(G1738,'Country Codes'!C:D,2,FALSE)</f>
        <v>United States</v>
      </c>
      <c r="I1738" t="s">
        <v>8246</v>
      </c>
      <c r="J1738" s="15">
        <v>1447018833</v>
      </c>
      <c r="K1738" s="15">
        <v>1444423233</v>
      </c>
      <c r="L1738" t="b">
        <v>0</v>
      </c>
      <c r="M1738">
        <v>1</v>
      </c>
      <c r="N1738" t="b">
        <v>0</v>
      </c>
      <c r="O1738" t="s">
        <v>8293</v>
      </c>
      <c r="P1738" s="5">
        <f t="shared" si="135"/>
        <v>7.3333333333333332E-3</v>
      </c>
      <c r="Q1738" s="5" t="str">
        <f t="shared" si="136"/>
        <v>Not Funded</v>
      </c>
      <c r="R1738" s="7">
        <f t="shared" si="137"/>
        <v>22</v>
      </c>
      <c r="S1738" t="s">
        <v>8324</v>
      </c>
      <c r="T1738" t="s">
        <v>8346</v>
      </c>
      <c r="U1738" s="17">
        <f t="shared" si="138"/>
        <v>42316.694826388884</v>
      </c>
      <c r="V1738" s="17">
        <f t="shared" si="139"/>
        <v>42286.65315972222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tr">
        <f>VLOOKUP(G1739,'Country Codes'!C:D,2,FALSE)</f>
        <v>United States</v>
      </c>
      <c r="I1739" t="s">
        <v>8246</v>
      </c>
      <c r="J1739" s="15">
        <v>1437432392</v>
      </c>
      <c r="K1739" s="15">
        <v>1434840392</v>
      </c>
      <c r="L1739" t="b">
        <v>0</v>
      </c>
      <c r="M1739">
        <v>15</v>
      </c>
      <c r="N1739" t="b">
        <v>0</v>
      </c>
      <c r="O1739" t="s">
        <v>8293</v>
      </c>
      <c r="P1739" s="5">
        <f t="shared" si="135"/>
        <v>0.21249999999999999</v>
      </c>
      <c r="Q1739" s="5" t="str">
        <f t="shared" si="136"/>
        <v>Not Funded</v>
      </c>
      <c r="R1739" s="7">
        <f t="shared" si="137"/>
        <v>56.666666666666664</v>
      </c>
      <c r="S1739" t="s">
        <v>8324</v>
      </c>
      <c r="T1739" t="s">
        <v>8346</v>
      </c>
      <c r="U1739" s="17">
        <f t="shared" si="138"/>
        <v>42205.740648148152</v>
      </c>
      <c r="V1739" s="17">
        <f t="shared" si="139"/>
        <v>42175.740648148152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tr">
        <f>VLOOKUP(G1740,'Country Codes'!C:D,2,FALSE)</f>
        <v>United States</v>
      </c>
      <c r="I1740" t="s">
        <v>8246</v>
      </c>
      <c r="J1740" s="15">
        <v>1412283542</v>
      </c>
      <c r="K1740" s="15">
        <v>1409691542</v>
      </c>
      <c r="L1740" t="b">
        <v>0</v>
      </c>
      <c r="M1740">
        <v>1</v>
      </c>
      <c r="N1740" t="b">
        <v>0</v>
      </c>
      <c r="O1740" t="s">
        <v>8293</v>
      </c>
      <c r="P1740" s="5">
        <f t="shared" si="135"/>
        <v>4.0000000000000001E-3</v>
      </c>
      <c r="Q1740" s="5" t="str">
        <f t="shared" si="136"/>
        <v>Not Funded</v>
      </c>
      <c r="R1740" s="7">
        <f t="shared" si="137"/>
        <v>20</v>
      </c>
      <c r="S1740" t="s">
        <v>8324</v>
      </c>
      <c r="T1740" t="s">
        <v>8346</v>
      </c>
      <c r="U1740" s="17">
        <f t="shared" si="138"/>
        <v>41914.665995370371</v>
      </c>
      <c r="V1740" s="17">
        <f t="shared" si="139"/>
        <v>41884.665995370371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tr">
        <f>VLOOKUP(G1741,'Country Codes'!C:D,2,FALSE)</f>
        <v>United States</v>
      </c>
      <c r="I1741" t="s">
        <v>8246</v>
      </c>
      <c r="J1741" s="15">
        <v>1462391932</v>
      </c>
      <c r="K1741" s="15">
        <v>1457297932</v>
      </c>
      <c r="L1741" t="b">
        <v>0</v>
      </c>
      <c r="M1741">
        <v>1</v>
      </c>
      <c r="N1741" t="b">
        <v>0</v>
      </c>
      <c r="O1741" t="s">
        <v>8293</v>
      </c>
      <c r="P1741" s="5">
        <f t="shared" si="135"/>
        <v>1E-3</v>
      </c>
      <c r="Q1741" s="5" t="str">
        <f t="shared" si="136"/>
        <v>Not Funded</v>
      </c>
      <c r="R1741" s="7">
        <f t="shared" si="137"/>
        <v>1</v>
      </c>
      <c r="S1741" t="s">
        <v>8324</v>
      </c>
      <c r="T1741" t="s">
        <v>8346</v>
      </c>
      <c r="U1741" s="17">
        <f t="shared" si="138"/>
        <v>42494.624212962961</v>
      </c>
      <c r="V1741" s="17">
        <f t="shared" si="139"/>
        <v>42435.665879629632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tr">
        <f>VLOOKUP(G1742,'Country Codes'!C:D,2,FALSE)</f>
        <v>United States</v>
      </c>
      <c r="I1742" t="s">
        <v>8246</v>
      </c>
      <c r="J1742" s="15">
        <v>1437075422</v>
      </c>
      <c r="K1742" s="15">
        <v>1434483422</v>
      </c>
      <c r="L1742" t="b">
        <v>0</v>
      </c>
      <c r="M1742">
        <v>0</v>
      </c>
      <c r="N1742" t="b">
        <v>0</v>
      </c>
      <c r="O1742" t="s">
        <v>8293</v>
      </c>
      <c r="P1742" s="5">
        <f t="shared" si="135"/>
        <v>0</v>
      </c>
      <c r="Q1742" s="5" t="str">
        <f t="shared" si="136"/>
        <v>Not Funded</v>
      </c>
      <c r="R1742" s="7" t="e">
        <f t="shared" si="137"/>
        <v>#DIV/0!</v>
      </c>
      <c r="S1742" t="s">
        <v>8324</v>
      </c>
      <c r="T1742" t="s">
        <v>8346</v>
      </c>
      <c r="U1742" s="17">
        <f t="shared" si="138"/>
        <v>42201.60905092593</v>
      </c>
      <c r="V1742" s="17">
        <f t="shared" si="139"/>
        <v>42171.60905092593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tr">
        <f>VLOOKUP(G1743,'Country Codes'!C:D,2,FALSE)</f>
        <v>United Kingdom</v>
      </c>
      <c r="I1743" t="s">
        <v>8247</v>
      </c>
      <c r="J1743" s="15">
        <v>1433948671</v>
      </c>
      <c r="K1743" s="15">
        <v>1430060671</v>
      </c>
      <c r="L1743" t="b">
        <v>0</v>
      </c>
      <c r="M1743">
        <v>52</v>
      </c>
      <c r="N1743" t="b">
        <v>1</v>
      </c>
      <c r="O1743" t="s">
        <v>8285</v>
      </c>
      <c r="P1743" s="5">
        <f t="shared" si="135"/>
        <v>1.1083333333333334</v>
      </c>
      <c r="Q1743" s="5" t="str">
        <f t="shared" si="136"/>
        <v>Funded</v>
      </c>
      <c r="R1743" s="7">
        <f t="shared" si="137"/>
        <v>25.576923076923077</v>
      </c>
      <c r="S1743" t="s">
        <v>8337</v>
      </c>
      <c r="T1743" t="s">
        <v>8338</v>
      </c>
      <c r="U1743" s="17">
        <f t="shared" si="138"/>
        <v>42165.419803240737</v>
      </c>
      <c r="V1743" s="17">
        <f t="shared" si="139"/>
        <v>42120.419803240737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tr">
        <f>VLOOKUP(G1744,'Country Codes'!C:D,2,FALSE)</f>
        <v>United States</v>
      </c>
      <c r="I1744" t="s">
        <v>8246</v>
      </c>
      <c r="J1744" s="15">
        <v>1483822800</v>
      </c>
      <c r="K1744" s="15">
        <v>1481058170</v>
      </c>
      <c r="L1744" t="b">
        <v>0</v>
      </c>
      <c r="M1744">
        <v>34</v>
      </c>
      <c r="N1744" t="b">
        <v>1</v>
      </c>
      <c r="O1744" t="s">
        <v>8285</v>
      </c>
      <c r="P1744" s="5">
        <f t="shared" si="135"/>
        <v>1.0874999999999999</v>
      </c>
      <c r="Q1744" s="5" t="str">
        <f t="shared" si="136"/>
        <v>Funded</v>
      </c>
      <c r="R1744" s="7">
        <f t="shared" si="137"/>
        <v>63.970588235294116</v>
      </c>
      <c r="S1744" t="s">
        <v>8337</v>
      </c>
      <c r="T1744" t="s">
        <v>8338</v>
      </c>
      <c r="U1744" s="17">
        <f t="shared" si="138"/>
        <v>42742.666666666664</v>
      </c>
      <c r="V1744" s="17">
        <f t="shared" si="139"/>
        <v>42710.668634259251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tr">
        <f>VLOOKUP(G1745,'Country Codes'!C:D,2,FALSE)</f>
        <v>United States</v>
      </c>
      <c r="I1745" t="s">
        <v>8246</v>
      </c>
      <c r="J1745" s="15">
        <v>1472270340</v>
      </c>
      <c r="K1745" s="15">
        <v>1470348775</v>
      </c>
      <c r="L1745" t="b">
        <v>0</v>
      </c>
      <c r="M1745">
        <v>67</v>
      </c>
      <c r="N1745" t="b">
        <v>1</v>
      </c>
      <c r="O1745" t="s">
        <v>8285</v>
      </c>
      <c r="P1745" s="5">
        <f t="shared" si="135"/>
        <v>1.0041666666666667</v>
      </c>
      <c r="Q1745" s="5" t="str">
        <f t="shared" si="136"/>
        <v>Funded</v>
      </c>
      <c r="R1745" s="7">
        <f t="shared" si="137"/>
        <v>89.925373134328353</v>
      </c>
      <c r="S1745" t="s">
        <v>8337</v>
      </c>
      <c r="T1745" t="s">
        <v>8338</v>
      </c>
      <c r="U1745" s="17">
        <f t="shared" si="138"/>
        <v>42608.957638888889</v>
      </c>
      <c r="V1745" s="17">
        <f t="shared" si="139"/>
        <v>42586.717303240737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tr">
        <f>VLOOKUP(G1746,'Country Codes'!C:D,2,FALSE)</f>
        <v>United Kingdom</v>
      </c>
      <c r="I1746" t="s">
        <v>8247</v>
      </c>
      <c r="J1746" s="15">
        <v>1425821477</v>
      </c>
      <c r="K1746" s="15">
        <v>1421937077</v>
      </c>
      <c r="L1746" t="b">
        <v>0</v>
      </c>
      <c r="M1746">
        <v>70</v>
      </c>
      <c r="N1746" t="b">
        <v>1</v>
      </c>
      <c r="O1746" t="s">
        <v>8285</v>
      </c>
      <c r="P1746" s="5">
        <f t="shared" si="135"/>
        <v>1.1845454545454546</v>
      </c>
      <c r="Q1746" s="5" t="str">
        <f t="shared" si="136"/>
        <v>Funded</v>
      </c>
      <c r="R1746" s="7">
        <f t="shared" si="137"/>
        <v>93.071428571428569</v>
      </c>
      <c r="S1746" t="s">
        <v>8337</v>
      </c>
      <c r="T1746" t="s">
        <v>8338</v>
      </c>
      <c r="U1746" s="17">
        <f t="shared" si="138"/>
        <v>42071.355057870365</v>
      </c>
      <c r="V1746" s="17">
        <f t="shared" si="139"/>
        <v>42026.396724537037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tr">
        <f>VLOOKUP(G1747,'Country Codes'!C:D,2,FALSE)</f>
        <v>United States</v>
      </c>
      <c r="I1747" t="s">
        <v>8246</v>
      </c>
      <c r="J1747" s="15">
        <v>1482372000</v>
      </c>
      <c r="K1747" s="15">
        <v>1479276838</v>
      </c>
      <c r="L1747" t="b">
        <v>0</v>
      </c>
      <c r="M1747">
        <v>89</v>
      </c>
      <c r="N1747" t="b">
        <v>1</v>
      </c>
      <c r="O1747" t="s">
        <v>8285</v>
      </c>
      <c r="P1747" s="5">
        <f t="shared" si="135"/>
        <v>1.1401428571428571</v>
      </c>
      <c r="Q1747" s="5" t="str">
        <f t="shared" si="136"/>
        <v>Funded</v>
      </c>
      <c r="R1747" s="7">
        <f t="shared" si="137"/>
        <v>89.674157303370791</v>
      </c>
      <c r="S1747" t="s">
        <v>8337</v>
      </c>
      <c r="T1747" t="s">
        <v>8338</v>
      </c>
      <c r="U1747" s="17">
        <f t="shared" si="138"/>
        <v>42725.874999999993</v>
      </c>
      <c r="V1747" s="17">
        <f t="shared" si="139"/>
        <v>42690.051365740735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tr">
        <f>VLOOKUP(G1748,'Country Codes'!C:D,2,FALSE)</f>
        <v>United States</v>
      </c>
      <c r="I1748" t="s">
        <v>8246</v>
      </c>
      <c r="J1748" s="15">
        <v>1479952800</v>
      </c>
      <c r="K1748" s="15">
        <v>1477368867</v>
      </c>
      <c r="L1748" t="b">
        <v>0</v>
      </c>
      <c r="M1748">
        <v>107</v>
      </c>
      <c r="N1748" t="b">
        <v>1</v>
      </c>
      <c r="O1748" t="s">
        <v>8285</v>
      </c>
      <c r="P1748" s="5">
        <f t="shared" si="135"/>
        <v>1.4810000000000001</v>
      </c>
      <c r="Q1748" s="5" t="str">
        <f t="shared" si="136"/>
        <v>Funded</v>
      </c>
      <c r="R1748" s="7">
        <f t="shared" si="137"/>
        <v>207.61682242990653</v>
      </c>
      <c r="S1748" t="s">
        <v>8337</v>
      </c>
      <c r="T1748" t="s">
        <v>8338</v>
      </c>
      <c r="U1748" s="17">
        <f t="shared" si="138"/>
        <v>42697.874999999993</v>
      </c>
      <c r="V1748" s="17">
        <f t="shared" si="139"/>
        <v>42667.968368055554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tr">
        <f>VLOOKUP(G1749,'Country Codes'!C:D,2,FALSE)</f>
        <v>United Kingdom</v>
      </c>
      <c r="I1749" t="s">
        <v>8247</v>
      </c>
      <c r="J1749" s="15">
        <v>1447426800</v>
      </c>
      <c r="K1749" s="15">
        <v>1444904830</v>
      </c>
      <c r="L1749" t="b">
        <v>0</v>
      </c>
      <c r="M1749">
        <v>159</v>
      </c>
      <c r="N1749" t="b">
        <v>1</v>
      </c>
      <c r="O1749" t="s">
        <v>8285</v>
      </c>
      <c r="P1749" s="5">
        <f t="shared" si="135"/>
        <v>1.0495555555555556</v>
      </c>
      <c r="Q1749" s="5" t="str">
        <f t="shared" si="136"/>
        <v>Funded</v>
      </c>
      <c r="R1749" s="7">
        <f t="shared" si="137"/>
        <v>59.408805031446541</v>
      </c>
      <c r="S1749" t="s">
        <v>8337</v>
      </c>
      <c r="T1749" t="s">
        <v>8338</v>
      </c>
      <c r="U1749" s="17">
        <f t="shared" si="138"/>
        <v>42321.416666666664</v>
      </c>
      <c r="V1749" s="17">
        <f t="shared" si="139"/>
        <v>42292.227199074077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tr">
        <f>VLOOKUP(G1750,'Country Codes'!C:D,2,FALSE)</f>
        <v>Canada</v>
      </c>
      <c r="I1750" t="s">
        <v>8251</v>
      </c>
      <c r="J1750" s="15">
        <v>1441234143</v>
      </c>
      <c r="K1750" s="15">
        <v>1438642143</v>
      </c>
      <c r="L1750" t="b">
        <v>0</v>
      </c>
      <c r="M1750">
        <v>181</v>
      </c>
      <c r="N1750" t="b">
        <v>1</v>
      </c>
      <c r="O1750" t="s">
        <v>8285</v>
      </c>
      <c r="P1750" s="5">
        <f t="shared" si="135"/>
        <v>1.29948</v>
      </c>
      <c r="Q1750" s="5" t="str">
        <f t="shared" si="136"/>
        <v>Funded</v>
      </c>
      <c r="R1750" s="7">
        <f t="shared" si="137"/>
        <v>358.97237569060775</v>
      </c>
      <c r="S1750" t="s">
        <v>8337</v>
      </c>
      <c r="T1750" t="s">
        <v>8338</v>
      </c>
      <c r="U1750" s="17">
        <f t="shared" si="138"/>
        <v>42249.742395833331</v>
      </c>
      <c r="V1750" s="17">
        <f t="shared" si="139"/>
        <v>42219.742395833331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tr">
        <f>VLOOKUP(G1751,'Country Codes'!C:D,2,FALSE)</f>
        <v>Luxembourg</v>
      </c>
      <c r="I1751" t="s">
        <v>8249</v>
      </c>
      <c r="J1751" s="15">
        <v>1488394800</v>
      </c>
      <c r="K1751" s="15">
        <v>1485213921</v>
      </c>
      <c r="L1751" t="b">
        <v>0</v>
      </c>
      <c r="M1751">
        <v>131</v>
      </c>
      <c r="N1751" t="b">
        <v>1</v>
      </c>
      <c r="O1751" t="s">
        <v>8285</v>
      </c>
      <c r="P1751" s="5">
        <f t="shared" si="135"/>
        <v>1.2348756218905472</v>
      </c>
      <c r="Q1751" s="5" t="str">
        <f t="shared" si="136"/>
        <v>Funded</v>
      </c>
      <c r="R1751" s="7">
        <f t="shared" si="137"/>
        <v>94.736641221374043</v>
      </c>
      <c r="S1751" t="s">
        <v>8337</v>
      </c>
      <c r="T1751" t="s">
        <v>8338</v>
      </c>
      <c r="U1751" s="17">
        <f t="shared" si="138"/>
        <v>42795.583333333336</v>
      </c>
      <c r="V1751" s="17">
        <f t="shared" si="139"/>
        <v>42758.767604166664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tr">
        <f>VLOOKUP(G1752,'Country Codes'!C:D,2,FALSE)</f>
        <v>United States</v>
      </c>
      <c r="I1752" t="s">
        <v>8246</v>
      </c>
      <c r="J1752" s="15">
        <v>1461096304</v>
      </c>
      <c r="K1752" s="15">
        <v>1458936304</v>
      </c>
      <c r="L1752" t="b">
        <v>0</v>
      </c>
      <c r="M1752">
        <v>125</v>
      </c>
      <c r="N1752" t="b">
        <v>1</v>
      </c>
      <c r="O1752" t="s">
        <v>8285</v>
      </c>
      <c r="P1752" s="5">
        <f t="shared" si="135"/>
        <v>2.0162</v>
      </c>
      <c r="Q1752" s="5" t="str">
        <f t="shared" si="136"/>
        <v>Funded</v>
      </c>
      <c r="R1752" s="7">
        <f t="shared" si="137"/>
        <v>80.647999999999996</v>
      </c>
      <c r="S1752" t="s">
        <v>8337</v>
      </c>
      <c r="T1752" t="s">
        <v>8338</v>
      </c>
      <c r="U1752" s="17">
        <f t="shared" si="138"/>
        <v>42479.628518518519</v>
      </c>
      <c r="V1752" s="17">
        <f t="shared" si="139"/>
        <v>42454.628518518519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tr">
        <f>VLOOKUP(G1753,'Country Codes'!C:D,2,FALSE)</f>
        <v>United States</v>
      </c>
      <c r="I1753" t="s">
        <v>8246</v>
      </c>
      <c r="J1753" s="15">
        <v>1426787123</v>
      </c>
      <c r="K1753" s="15">
        <v>1424198723</v>
      </c>
      <c r="L1753" t="b">
        <v>0</v>
      </c>
      <c r="M1753">
        <v>61</v>
      </c>
      <c r="N1753" t="b">
        <v>1</v>
      </c>
      <c r="O1753" t="s">
        <v>8285</v>
      </c>
      <c r="P1753" s="5">
        <f t="shared" si="135"/>
        <v>1.0289999999999999</v>
      </c>
      <c r="Q1753" s="5" t="str">
        <f t="shared" si="136"/>
        <v>Funded</v>
      </c>
      <c r="R1753" s="7">
        <f t="shared" si="137"/>
        <v>168.68852459016392</v>
      </c>
      <c r="S1753" t="s">
        <v>8337</v>
      </c>
      <c r="T1753" t="s">
        <v>8338</v>
      </c>
      <c r="U1753" s="17">
        <f t="shared" si="138"/>
        <v>42082.5315162037</v>
      </c>
      <c r="V1753" s="17">
        <f t="shared" si="139"/>
        <v>42052.573182870365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tr">
        <f>VLOOKUP(G1754,'Country Codes'!C:D,2,FALSE)</f>
        <v>United Kingdom</v>
      </c>
      <c r="I1754" t="s">
        <v>8247</v>
      </c>
      <c r="J1754" s="15">
        <v>1476425082</v>
      </c>
      <c r="K1754" s="15">
        <v>1473833082</v>
      </c>
      <c r="L1754" t="b">
        <v>0</v>
      </c>
      <c r="M1754">
        <v>90</v>
      </c>
      <c r="N1754" t="b">
        <v>1</v>
      </c>
      <c r="O1754" t="s">
        <v>8285</v>
      </c>
      <c r="P1754" s="5">
        <f t="shared" si="135"/>
        <v>2.6016666666666666</v>
      </c>
      <c r="Q1754" s="5" t="str">
        <f t="shared" si="136"/>
        <v>Funded</v>
      </c>
      <c r="R1754" s="7">
        <f t="shared" si="137"/>
        <v>34.68888888888889</v>
      </c>
      <c r="S1754" t="s">
        <v>8337</v>
      </c>
      <c r="T1754" t="s">
        <v>8338</v>
      </c>
      <c r="U1754" s="17">
        <f t="shared" si="138"/>
        <v>42657.044930555552</v>
      </c>
      <c r="V1754" s="17">
        <f t="shared" si="139"/>
        <v>42627.044930555552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tr">
        <f>VLOOKUP(G1755,'Country Codes'!C:D,2,FALSE)</f>
        <v>Denmark</v>
      </c>
      <c r="I1755" t="s">
        <v>8253</v>
      </c>
      <c r="J1755" s="15">
        <v>1458579568</v>
      </c>
      <c r="K1755" s="15">
        <v>1455991168</v>
      </c>
      <c r="L1755" t="b">
        <v>0</v>
      </c>
      <c r="M1755">
        <v>35</v>
      </c>
      <c r="N1755" t="b">
        <v>1</v>
      </c>
      <c r="O1755" t="s">
        <v>8285</v>
      </c>
      <c r="P1755" s="5">
        <f t="shared" si="135"/>
        <v>1.08</v>
      </c>
      <c r="Q1755" s="5" t="str">
        <f t="shared" si="136"/>
        <v>Funded</v>
      </c>
      <c r="R1755" s="7">
        <f t="shared" si="137"/>
        <v>462.85714285714283</v>
      </c>
      <c r="S1755" t="s">
        <v>8337</v>
      </c>
      <c r="T1755" t="s">
        <v>8338</v>
      </c>
      <c r="U1755" s="17">
        <f t="shared" si="138"/>
        <v>42450.499629629623</v>
      </c>
      <c r="V1755" s="17">
        <f t="shared" si="139"/>
        <v>42420.541296296295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tr">
        <f>VLOOKUP(G1756,'Country Codes'!C:D,2,FALSE)</f>
        <v>Canada</v>
      </c>
      <c r="I1756" t="s">
        <v>8251</v>
      </c>
      <c r="J1756" s="15">
        <v>1428091353</v>
      </c>
      <c r="K1756" s="15">
        <v>1425502953</v>
      </c>
      <c r="L1756" t="b">
        <v>0</v>
      </c>
      <c r="M1756">
        <v>90</v>
      </c>
      <c r="N1756" t="b">
        <v>1</v>
      </c>
      <c r="O1756" t="s">
        <v>8285</v>
      </c>
      <c r="P1756" s="5">
        <f t="shared" si="135"/>
        <v>1.1052941176470588</v>
      </c>
      <c r="Q1756" s="5" t="str">
        <f t="shared" si="136"/>
        <v>Funded</v>
      </c>
      <c r="R1756" s="7">
        <f t="shared" si="137"/>
        <v>104.38888888888889</v>
      </c>
      <c r="S1756" t="s">
        <v>8337</v>
      </c>
      <c r="T1756" t="s">
        <v>8338</v>
      </c>
      <c r="U1756" s="17">
        <f t="shared" si="138"/>
        <v>42097.626770833333</v>
      </c>
      <c r="V1756" s="17">
        <f t="shared" si="139"/>
        <v>42067.668437499997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tr">
        <f>VLOOKUP(G1757,'Country Codes'!C:D,2,FALSE)</f>
        <v>United States</v>
      </c>
      <c r="I1757" t="s">
        <v>8246</v>
      </c>
      <c r="J1757" s="15">
        <v>1444071361</v>
      </c>
      <c r="K1757" s="15">
        <v>1441479361</v>
      </c>
      <c r="L1757" t="b">
        <v>0</v>
      </c>
      <c r="M1757">
        <v>4</v>
      </c>
      <c r="N1757" t="b">
        <v>1</v>
      </c>
      <c r="O1757" t="s">
        <v>8285</v>
      </c>
      <c r="P1757" s="5">
        <f t="shared" si="135"/>
        <v>1.2</v>
      </c>
      <c r="Q1757" s="5" t="str">
        <f t="shared" si="136"/>
        <v>Funded</v>
      </c>
      <c r="R1757" s="7">
        <f t="shared" si="137"/>
        <v>7.5</v>
      </c>
      <c r="S1757" t="s">
        <v>8337</v>
      </c>
      <c r="T1757" t="s">
        <v>8338</v>
      </c>
      <c r="U1757" s="17">
        <f t="shared" si="138"/>
        <v>42282.580567129626</v>
      </c>
      <c r="V1757" s="17">
        <f t="shared" si="139"/>
        <v>42252.580567129626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tr">
        <f>VLOOKUP(G1758,'Country Codes'!C:D,2,FALSE)</f>
        <v>United States</v>
      </c>
      <c r="I1758" t="s">
        <v>8246</v>
      </c>
      <c r="J1758" s="15">
        <v>1472443269</v>
      </c>
      <c r="K1758" s="15">
        <v>1468987269</v>
      </c>
      <c r="L1758" t="b">
        <v>0</v>
      </c>
      <c r="M1758">
        <v>120</v>
      </c>
      <c r="N1758" t="b">
        <v>1</v>
      </c>
      <c r="O1758" t="s">
        <v>8285</v>
      </c>
      <c r="P1758" s="5">
        <f t="shared" si="135"/>
        <v>1.0282909090909091</v>
      </c>
      <c r="Q1758" s="5" t="str">
        <f t="shared" si="136"/>
        <v>Funded</v>
      </c>
      <c r="R1758" s="7">
        <f t="shared" si="137"/>
        <v>47.13</v>
      </c>
      <c r="S1758" t="s">
        <v>8337</v>
      </c>
      <c r="T1758" t="s">
        <v>8338</v>
      </c>
      <c r="U1758" s="17">
        <f t="shared" si="138"/>
        <v>42610.959131944437</v>
      </c>
      <c r="V1758" s="17">
        <f t="shared" si="139"/>
        <v>42570.959131944437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tr">
        <f>VLOOKUP(G1759,'Country Codes'!C:D,2,FALSE)</f>
        <v>United States</v>
      </c>
      <c r="I1759" t="s">
        <v>8246</v>
      </c>
      <c r="J1759" s="15">
        <v>1485631740</v>
      </c>
      <c r="K1759" s="15">
        <v>1483041083</v>
      </c>
      <c r="L1759" t="b">
        <v>0</v>
      </c>
      <c r="M1759">
        <v>14</v>
      </c>
      <c r="N1759" t="b">
        <v>1</v>
      </c>
      <c r="O1759" t="s">
        <v>8285</v>
      </c>
      <c r="P1759" s="5">
        <f t="shared" si="135"/>
        <v>1.1599999999999999</v>
      </c>
      <c r="Q1759" s="5" t="str">
        <f t="shared" si="136"/>
        <v>Funded</v>
      </c>
      <c r="R1759" s="7">
        <f t="shared" si="137"/>
        <v>414.28571428571428</v>
      </c>
      <c r="S1759" t="s">
        <v>8337</v>
      </c>
      <c r="T1759" t="s">
        <v>8338</v>
      </c>
      <c r="U1759" s="17">
        <f t="shared" si="138"/>
        <v>42763.603472222218</v>
      </c>
      <c r="V1759" s="17">
        <f t="shared" si="139"/>
        <v>42733.619016203702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tr">
        <f>VLOOKUP(G1760,'Country Codes'!C:D,2,FALSE)</f>
        <v>United States</v>
      </c>
      <c r="I1760" t="s">
        <v>8246</v>
      </c>
      <c r="J1760" s="15">
        <v>1468536992</v>
      </c>
      <c r="K1760" s="15">
        <v>1463352992</v>
      </c>
      <c r="L1760" t="b">
        <v>0</v>
      </c>
      <c r="M1760">
        <v>27</v>
      </c>
      <c r="N1760" t="b">
        <v>1</v>
      </c>
      <c r="O1760" t="s">
        <v>8285</v>
      </c>
      <c r="P1760" s="5">
        <f t="shared" si="135"/>
        <v>1.147</v>
      </c>
      <c r="Q1760" s="5" t="str">
        <f t="shared" si="136"/>
        <v>Funded</v>
      </c>
      <c r="R1760" s="7">
        <f t="shared" si="137"/>
        <v>42.481481481481481</v>
      </c>
      <c r="S1760" t="s">
        <v>8337</v>
      </c>
      <c r="T1760" t="s">
        <v>8338</v>
      </c>
      <c r="U1760" s="17">
        <f t="shared" si="138"/>
        <v>42565.74759259259</v>
      </c>
      <c r="V1760" s="17">
        <f t="shared" si="139"/>
        <v>42505.74759259259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tr">
        <f>VLOOKUP(G1761,'Country Codes'!C:D,2,FALSE)</f>
        <v>United States</v>
      </c>
      <c r="I1761" t="s">
        <v>8246</v>
      </c>
      <c r="J1761" s="15">
        <v>1427309629</v>
      </c>
      <c r="K1761" s="15">
        <v>1425585229</v>
      </c>
      <c r="L1761" t="b">
        <v>0</v>
      </c>
      <c r="M1761">
        <v>49</v>
      </c>
      <c r="N1761" t="b">
        <v>1</v>
      </c>
      <c r="O1761" t="s">
        <v>8285</v>
      </c>
      <c r="P1761" s="5">
        <f t="shared" si="135"/>
        <v>1.0660000000000001</v>
      </c>
      <c r="Q1761" s="5" t="str">
        <f t="shared" si="136"/>
        <v>Funded</v>
      </c>
      <c r="R1761" s="7">
        <f t="shared" si="137"/>
        <v>108.77551020408163</v>
      </c>
      <c r="S1761" t="s">
        <v>8337</v>
      </c>
      <c r="T1761" t="s">
        <v>8338</v>
      </c>
      <c r="U1761" s="17">
        <f t="shared" si="138"/>
        <v>42088.579039351847</v>
      </c>
      <c r="V1761" s="17">
        <f t="shared" si="139"/>
        <v>42068.620706018519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tr">
        <f>VLOOKUP(G1762,'Country Codes'!C:D,2,FALSE)</f>
        <v>United States</v>
      </c>
      <c r="I1762" t="s">
        <v>8246</v>
      </c>
      <c r="J1762" s="15">
        <v>1456416513</v>
      </c>
      <c r="K1762" s="15">
        <v>1454688513</v>
      </c>
      <c r="L1762" t="b">
        <v>0</v>
      </c>
      <c r="M1762">
        <v>102</v>
      </c>
      <c r="N1762" t="b">
        <v>1</v>
      </c>
      <c r="O1762" t="s">
        <v>8285</v>
      </c>
      <c r="P1762" s="5">
        <f t="shared" si="135"/>
        <v>1.6544000000000001</v>
      </c>
      <c r="Q1762" s="5" t="str">
        <f t="shared" si="136"/>
        <v>Funded</v>
      </c>
      <c r="R1762" s="7">
        <f t="shared" si="137"/>
        <v>81.098039215686271</v>
      </c>
      <c r="S1762" t="s">
        <v>8337</v>
      </c>
      <c r="T1762" t="s">
        <v>8338</v>
      </c>
      <c r="U1762" s="17">
        <f t="shared" si="138"/>
        <v>42425.464270833334</v>
      </c>
      <c r="V1762" s="17">
        <f t="shared" si="139"/>
        <v>42405.464270833334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tr">
        <f>VLOOKUP(G1763,'Country Codes'!C:D,2,FALSE)</f>
        <v>United Kingdom</v>
      </c>
      <c r="I1763" t="s">
        <v>8247</v>
      </c>
      <c r="J1763" s="15">
        <v>1442065060</v>
      </c>
      <c r="K1763" s="15">
        <v>1437745060</v>
      </c>
      <c r="L1763" t="b">
        <v>0</v>
      </c>
      <c r="M1763">
        <v>3</v>
      </c>
      <c r="N1763" t="b">
        <v>1</v>
      </c>
      <c r="O1763" t="s">
        <v>8285</v>
      </c>
      <c r="P1763" s="5">
        <f t="shared" si="135"/>
        <v>1.55</v>
      </c>
      <c r="Q1763" s="5" t="str">
        <f t="shared" si="136"/>
        <v>Funded</v>
      </c>
      <c r="R1763" s="7">
        <f t="shared" si="137"/>
        <v>51.666666666666664</v>
      </c>
      <c r="S1763" t="s">
        <v>8337</v>
      </c>
      <c r="T1763" t="s">
        <v>8338</v>
      </c>
      <c r="U1763" s="17">
        <f t="shared" si="138"/>
        <v>42259.359490740739</v>
      </c>
      <c r="V1763" s="17">
        <f t="shared" si="139"/>
        <v>42209.359490740739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tr">
        <f>VLOOKUP(G1764,'Country Codes'!C:D,2,FALSE)</f>
        <v>United States</v>
      </c>
      <c r="I1764" t="s">
        <v>8246</v>
      </c>
      <c r="J1764" s="15">
        <v>1457739245</v>
      </c>
      <c r="K1764" s="15">
        <v>1455147245</v>
      </c>
      <c r="L1764" t="b">
        <v>0</v>
      </c>
      <c r="M1764">
        <v>25</v>
      </c>
      <c r="N1764" t="b">
        <v>1</v>
      </c>
      <c r="O1764" t="s">
        <v>8285</v>
      </c>
      <c r="P1764" s="5">
        <f t="shared" si="135"/>
        <v>8.85</v>
      </c>
      <c r="Q1764" s="5" t="str">
        <f t="shared" si="136"/>
        <v>Funded</v>
      </c>
      <c r="R1764" s="7">
        <f t="shared" si="137"/>
        <v>35.4</v>
      </c>
      <c r="S1764" t="s">
        <v>8337</v>
      </c>
      <c r="T1764" t="s">
        <v>8338</v>
      </c>
      <c r="U1764" s="17">
        <f t="shared" si="138"/>
        <v>42440.773668981477</v>
      </c>
      <c r="V1764" s="17">
        <f t="shared" si="139"/>
        <v>42410.773668981477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tr">
        <f>VLOOKUP(G1765,'Country Codes'!C:D,2,FALSE)</f>
        <v>United States</v>
      </c>
      <c r="I1765" t="s">
        <v>8246</v>
      </c>
      <c r="J1765" s="15">
        <v>1477255840</v>
      </c>
      <c r="K1765" s="15">
        <v>1474663840</v>
      </c>
      <c r="L1765" t="b">
        <v>0</v>
      </c>
      <c r="M1765">
        <v>118</v>
      </c>
      <c r="N1765" t="b">
        <v>1</v>
      </c>
      <c r="O1765" t="s">
        <v>8285</v>
      </c>
      <c r="P1765" s="5">
        <f t="shared" si="135"/>
        <v>1.0190833333333333</v>
      </c>
      <c r="Q1765" s="5" t="str">
        <f t="shared" si="136"/>
        <v>Funded</v>
      </c>
      <c r="R1765" s="7">
        <f t="shared" si="137"/>
        <v>103.63559322033899</v>
      </c>
      <c r="S1765" t="s">
        <v>8337</v>
      </c>
      <c r="T1765" t="s">
        <v>8338</v>
      </c>
      <c r="U1765" s="17">
        <f t="shared" si="138"/>
        <v>42666.660185185181</v>
      </c>
      <c r="V1765" s="17">
        <f t="shared" si="139"/>
        <v>42636.660185185181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tr">
        <f>VLOOKUP(G1766,'Country Codes'!C:D,2,FALSE)</f>
        <v>United Kingdom</v>
      </c>
      <c r="I1766" t="s">
        <v>8247</v>
      </c>
      <c r="J1766" s="15">
        <v>1407065979</v>
      </c>
      <c r="K1766" s="15">
        <v>1404560379</v>
      </c>
      <c r="L1766" t="b">
        <v>1</v>
      </c>
      <c r="M1766">
        <v>39</v>
      </c>
      <c r="N1766" t="b">
        <v>0</v>
      </c>
      <c r="O1766" t="s">
        <v>8285</v>
      </c>
      <c r="P1766" s="5">
        <f t="shared" si="135"/>
        <v>0.19600000000000001</v>
      </c>
      <c r="Q1766" s="5" t="str">
        <f t="shared" si="136"/>
        <v>Not Funded</v>
      </c>
      <c r="R1766" s="7">
        <f t="shared" si="137"/>
        <v>55.282051282051285</v>
      </c>
      <c r="S1766" t="s">
        <v>8337</v>
      </c>
      <c r="T1766" t="s">
        <v>8338</v>
      </c>
      <c r="U1766" s="17">
        <f t="shared" si="138"/>
        <v>41854.27753472222</v>
      </c>
      <c r="V1766" s="17">
        <f t="shared" si="139"/>
        <v>41825.27753472222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tr">
        <f>VLOOKUP(G1767,'Country Codes'!C:D,2,FALSE)</f>
        <v>United States</v>
      </c>
      <c r="I1767" t="s">
        <v>8246</v>
      </c>
      <c r="J1767" s="15">
        <v>1407972712</v>
      </c>
      <c r="K1767" s="15">
        <v>1405380712</v>
      </c>
      <c r="L1767" t="b">
        <v>1</v>
      </c>
      <c r="M1767">
        <v>103</v>
      </c>
      <c r="N1767" t="b">
        <v>0</v>
      </c>
      <c r="O1767" t="s">
        <v>8285</v>
      </c>
      <c r="P1767" s="5">
        <f t="shared" si="135"/>
        <v>0.59467839999999994</v>
      </c>
      <c r="Q1767" s="5" t="str">
        <f t="shared" si="136"/>
        <v>Not Funded</v>
      </c>
      <c r="R1767" s="7">
        <f t="shared" si="137"/>
        <v>72.16970873786407</v>
      </c>
      <c r="S1767" t="s">
        <v>8337</v>
      </c>
      <c r="T1767" t="s">
        <v>8338</v>
      </c>
      <c r="U1767" s="17">
        <f t="shared" si="138"/>
        <v>41864.772129629629</v>
      </c>
      <c r="V1767" s="17">
        <f t="shared" si="139"/>
        <v>41834.772129629629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tr">
        <f>VLOOKUP(G1768,'Country Codes'!C:D,2,FALSE)</f>
        <v>Australia</v>
      </c>
      <c r="I1768" t="s">
        <v>8248</v>
      </c>
      <c r="J1768" s="15">
        <v>1408999088</v>
      </c>
      <c r="K1768" s="15">
        <v>1407184688</v>
      </c>
      <c r="L1768" t="b">
        <v>1</v>
      </c>
      <c r="M1768">
        <v>0</v>
      </c>
      <c r="N1768" t="b">
        <v>0</v>
      </c>
      <c r="O1768" t="s">
        <v>8285</v>
      </c>
      <c r="P1768" s="5">
        <f t="shared" si="135"/>
        <v>0</v>
      </c>
      <c r="Q1768" s="5" t="str">
        <f t="shared" si="136"/>
        <v>Not Funded</v>
      </c>
      <c r="R1768" s="7" t="e">
        <f t="shared" si="137"/>
        <v>#DIV/0!</v>
      </c>
      <c r="S1768" t="s">
        <v>8337</v>
      </c>
      <c r="T1768" t="s">
        <v>8338</v>
      </c>
      <c r="U1768" s="17">
        <f t="shared" si="138"/>
        <v>41876.65148148148</v>
      </c>
      <c r="V1768" s="17">
        <f t="shared" si="139"/>
        <v>41855.65148148148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tr">
        <f>VLOOKUP(G1769,'Country Codes'!C:D,2,FALSE)</f>
        <v>United States</v>
      </c>
      <c r="I1769" t="s">
        <v>8246</v>
      </c>
      <c r="J1769" s="15">
        <v>1407080884</v>
      </c>
      <c r="K1769" s="15">
        <v>1404488884</v>
      </c>
      <c r="L1769" t="b">
        <v>1</v>
      </c>
      <c r="M1769">
        <v>39</v>
      </c>
      <c r="N1769" t="b">
        <v>0</v>
      </c>
      <c r="O1769" t="s">
        <v>8285</v>
      </c>
      <c r="P1769" s="5">
        <f t="shared" si="135"/>
        <v>0.4572</v>
      </c>
      <c r="Q1769" s="5" t="str">
        <f t="shared" si="136"/>
        <v>Not Funded</v>
      </c>
      <c r="R1769" s="7">
        <f t="shared" si="137"/>
        <v>58.615384615384613</v>
      </c>
      <c r="S1769" t="s">
        <v>8337</v>
      </c>
      <c r="T1769" t="s">
        <v>8338</v>
      </c>
      <c r="U1769" s="17">
        <f t="shared" si="138"/>
        <v>41854.450046296297</v>
      </c>
      <c r="V1769" s="17">
        <f t="shared" si="139"/>
        <v>41824.450046296297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tr">
        <f>VLOOKUP(G1770,'Country Codes'!C:D,2,FALSE)</f>
        <v>United States</v>
      </c>
      <c r="I1770" t="s">
        <v>8246</v>
      </c>
      <c r="J1770" s="15">
        <v>1411824444</v>
      </c>
      <c r="K1770" s="15">
        <v>1406640444</v>
      </c>
      <c r="L1770" t="b">
        <v>1</v>
      </c>
      <c r="M1770">
        <v>15</v>
      </c>
      <c r="N1770" t="b">
        <v>0</v>
      </c>
      <c r="O1770" t="s">
        <v>8285</v>
      </c>
      <c r="P1770" s="5">
        <f t="shared" si="135"/>
        <v>3.7400000000000003E-2</v>
      </c>
      <c r="Q1770" s="5" t="str">
        <f t="shared" si="136"/>
        <v>Not Funded</v>
      </c>
      <c r="R1770" s="7">
        <f t="shared" si="137"/>
        <v>12.466666666666667</v>
      </c>
      <c r="S1770" t="s">
        <v>8337</v>
      </c>
      <c r="T1770" t="s">
        <v>8338</v>
      </c>
      <c r="U1770" s="17">
        <f t="shared" si="138"/>
        <v>41909.352361111109</v>
      </c>
      <c r="V1770" s="17">
        <f t="shared" si="139"/>
        <v>41849.352361111109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tr">
        <f>VLOOKUP(G1771,'Country Codes'!C:D,2,FALSE)</f>
        <v>United States</v>
      </c>
      <c r="I1771" t="s">
        <v>8246</v>
      </c>
      <c r="J1771" s="15">
        <v>1421177959</v>
      </c>
      <c r="K1771" s="15">
        <v>1418585959</v>
      </c>
      <c r="L1771" t="b">
        <v>1</v>
      </c>
      <c r="M1771">
        <v>22</v>
      </c>
      <c r="N1771" t="b">
        <v>0</v>
      </c>
      <c r="O1771" t="s">
        <v>8285</v>
      </c>
      <c r="P1771" s="5">
        <f t="shared" si="135"/>
        <v>2.7025E-2</v>
      </c>
      <c r="Q1771" s="5" t="str">
        <f t="shared" si="136"/>
        <v>Not Funded</v>
      </c>
      <c r="R1771" s="7">
        <f t="shared" si="137"/>
        <v>49.136363636363633</v>
      </c>
      <c r="S1771" t="s">
        <v>8337</v>
      </c>
      <c r="T1771" t="s">
        <v>8338</v>
      </c>
      <c r="U1771" s="17">
        <f t="shared" si="138"/>
        <v>42017.610636574071</v>
      </c>
      <c r="V1771" s="17">
        <f t="shared" si="139"/>
        <v>41987.610636574071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tr">
        <f>VLOOKUP(G1772,'Country Codes'!C:D,2,FALSE)</f>
        <v>United States</v>
      </c>
      <c r="I1772" t="s">
        <v>8246</v>
      </c>
      <c r="J1772" s="15">
        <v>1413312194</v>
      </c>
      <c r="K1772" s="15">
        <v>1410288194</v>
      </c>
      <c r="L1772" t="b">
        <v>1</v>
      </c>
      <c r="M1772">
        <v>92</v>
      </c>
      <c r="N1772" t="b">
        <v>0</v>
      </c>
      <c r="O1772" t="s">
        <v>8285</v>
      </c>
      <c r="P1772" s="5">
        <f t="shared" si="135"/>
        <v>0.56514285714285717</v>
      </c>
      <c r="Q1772" s="5" t="str">
        <f t="shared" si="136"/>
        <v>Not Funded</v>
      </c>
      <c r="R1772" s="7">
        <f t="shared" si="137"/>
        <v>150.5</v>
      </c>
      <c r="S1772" t="s">
        <v>8337</v>
      </c>
      <c r="T1772" t="s">
        <v>8338</v>
      </c>
      <c r="U1772" s="17">
        <f t="shared" si="138"/>
        <v>41926.571689814817</v>
      </c>
      <c r="V1772" s="17">
        <f t="shared" si="139"/>
        <v>41891.571689814817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tr">
        <f>VLOOKUP(G1773,'Country Codes'!C:D,2,FALSE)</f>
        <v>United Kingdom</v>
      </c>
      <c r="I1773" t="s">
        <v>8247</v>
      </c>
      <c r="J1773" s="15">
        <v>1414107040</v>
      </c>
      <c r="K1773" s="15">
        <v>1411515040</v>
      </c>
      <c r="L1773" t="b">
        <v>1</v>
      </c>
      <c r="M1773">
        <v>25</v>
      </c>
      <c r="N1773" t="b">
        <v>0</v>
      </c>
      <c r="O1773" t="s">
        <v>8285</v>
      </c>
      <c r="P1773" s="5">
        <f t="shared" si="135"/>
        <v>0.21309523809523809</v>
      </c>
      <c r="Q1773" s="5" t="str">
        <f t="shared" si="136"/>
        <v>Not Funded</v>
      </c>
      <c r="R1773" s="7">
        <f t="shared" si="137"/>
        <v>35.799999999999997</v>
      </c>
      <c r="S1773" t="s">
        <v>8337</v>
      </c>
      <c r="T1773" t="s">
        <v>8338</v>
      </c>
      <c r="U1773" s="17">
        <f t="shared" si="138"/>
        <v>41935.771296296298</v>
      </c>
      <c r="V1773" s="17">
        <f t="shared" si="139"/>
        <v>41905.771296296298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tr">
        <f>VLOOKUP(G1774,'Country Codes'!C:D,2,FALSE)</f>
        <v>United Kingdom</v>
      </c>
      <c r="I1774" t="s">
        <v>8247</v>
      </c>
      <c r="J1774" s="15">
        <v>1404666836</v>
      </c>
      <c r="K1774" s="15">
        <v>1399482836</v>
      </c>
      <c r="L1774" t="b">
        <v>1</v>
      </c>
      <c r="M1774">
        <v>19</v>
      </c>
      <c r="N1774" t="b">
        <v>0</v>
      </c>
      <c r="O1774" t="s">
        <v>8285</v>
      </c>
      <c r="P1774" s="5">
        <f t="shared" si="135"/>
        <v>0.156</v>
      </c>
      <c r="Q1774" s="5" t="str">
        <f t="shared" si="136"/>
        <v>Not Funded</v>
      </c>
      <c r="R1774" s="7">
        <f t="shared" si="137"/>
        <v>45.157894736842103</v>
      </c>
      <c r="S1774" t="s">
        <v>8337</v>
      </c>
      <c r="T1774" t="s">
        <v>8338</v>
      </c>
      <c r="U1774" s="17">
        <f t="shared" si="138"/>
        <v>41826.509675925925</v>
      </c>
      <c r="V1774" s="17">
        <f t="shared" si="139"/>
        <v>41766.509675925925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tr">
        <f>VLOOKUP(G1775,'Country Codes'!C:D,2,FALSE)</f>
        <v>United States</v>
      </c>
      <c r="I1775" t="s">
        <v>8246</v>
      </c>
      <c r="J1775" s="15">
        <v>1421691298</v>
      </c>
      <c r="K1775" s="15">
        <v>1417803298</v>
      </c>
      <c r="L1775" t="b">
        <v>1</v>
      </c>
      <c r="M1775">
        <v>19</v>
      </c>
      <c r="N1775" t="b">
        <v>0</v>
      </c>
      <c r="O1775" t="s">
        <v>8285</v>
      </c>
      <c r="P1775" s="5">
        <f t="shared" si="135"/>
        <v>6.2566666666666673E-2</v>
      </c>
      <c r="Q1775" s="5" t="str">
        <f t="shared" si="136"/>
        <v>Not Funded</v>
      </c>
      <c r="R1775" s="7">
        <f t="shared" si="137"/>
        <v>98.78947368421052</v>
      </c>
      <c r="S1775" t="s">
        <v>8337</v>
      </c>
      <c r="T1775" t="s">
        <v>8338</v>
      </c>
      <c r="U1775" s="17">
        <f t="shared" si="138"/>
        <v>42023.552060185182</v>
      </c>
      <c r="V1775" s="17">
        <f t="shared" si="139"/>
        <v>41978.552060185182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tr">
        <f>VLOOKUP(G1776,'Country Codes'!C:D,2,FALSE)</f>
        <v>United States</v>
      </c>
      <c r="I1776" t="s">
        <v>8246</v>
      </c>
      <c r="J1776" s="15">
        <v>1417273140</v>
      </c>
      <c r="K1776" s="15">
        <v>1413609292</v>
      </c>
      <c r="L1776" t="b">
        <v>1</v>
      </c>
      <c r="M1776">
        <v>13</v>
      </c>
      <c r="N1776" t="b">
        <v>0</v>
      </c>
      <c r="O1776" t="s">
        <v>8285</v>
      </c>
      <c r="P1776" s="5">
        <f t="shared" si="135"/>
        <v>0.4592</v>
      </c>
      <c r="Q1776" s="5" t="str">
        <f t="shared" si="136"/>
        <v>Not Funded</v>
      </c>
      <c r="R1776" s="7">
        <f t="shared" si="137"/>
        <v>88.307692307692307</v>
      </c>
      <c r="S1776" t="s">
        <v>8337</v>
      </c>
      <c r="T1776" t="s">
        <v>8338</v>
      </c>
      <c r="U1776" s="17">
        <f t="shared" si="138"/>
        <v>41972.415972222218</v>
      </c>
      <c r="V1776" s="17">
        <f t="shared" si="139"/>
        <v>41930.010324074072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tr">
        <f>VLOOKUP(G1777,'Country Codes'!C:D,2,FALSE)</f>
        <v>United States</v>
      </c>
      <c r="I1777" t="s">
        <v>8246</v>
      </c>
      <c r="J1777" s="15">
        <v>1414193160</v>
      </c>
      <c r="K1777" s="15">
        <v>1410305160</v>
      </c>
      <c r="L1777" t="b">
        <v>1</v>
      </c>
      <c r="M1777">
        <v>124</v>
      </c>
      <c r="N1777" t="b">
        <v>0</v>
      </c>
      <c r="O1777" t="s">
        <v>8285</v>
      </c>
      <c r="P1777" s="5">
        <f t="shared" si="135"/>
        <v>0.65101538461538466</v>
      </c>
      <c r="Q1777" s="5" t="str">
        <f t="shared" si="136"/>
        <v>Not Funded</v>
      </c>
      <c r="R1777" s="7">
        <f t="shared" si="137"/>
        <v>170.62903225806451</v>
      </c>
      <c r="S1777" t="s">
        <v>8337</v>
      </c>
      <c r="T1777" t="s">
        <v>8338</v>
      </c>
      <c r="U1777" s="17">
        <f t="shared" si="138"/>
        <v>41936.768055555556</v>
      </c>
      <c r="V1777" s="17">
        <f t="shared" si="139"/>
        <v>41891.768055555556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tr">
        <f>VLOOKUP(G1778,'Country Codes'!C:D,2,FALSE)</f>
        <v>United Kingdom</v>
      </c>
      <c r="I1778" t="s">
        <v>8247</v>
      </c>
      <c r="J1778" s="15">
        <v>1414623471</v>
      </c>
      <c r="K1778" s="15">
        <v>1411513071</v>
      </c>
      <c r="L1778" t="b">
        <v>1</v>
      </c>
      <c r="M1778">
        <v>4</v>
      </c>
      <c r="N1778" t="b">
        <v>0</v>
      </c>
      <c r="O1778" t="s">
        <v>8285</v>
      </c>
      <c r="P1778" s="5">
        <f t="shared" si="135"/>
        <v>6.7000000000000004E-2</v>
      </c>
      <c r="Q1778" s="5" t="str">
        <f t="shared" si="136"/>
        <v>Not Funded</v>
      </c>
      <c r="R1778" s="7">
        <f t="shared" si="137"/>
        <v>83.75</v>
      </c>
      <c r="S1778" t="s">
        <v>8337</v>
      </c>
      <c r="T1778" t="s">
        <v>8338</v>
      </c>
      <c r="U1778" s="17">
        <f t="shared" si="138"/>
        <v>41941.748506944445</v>
      </c>
      <c r="V1778" s="17">
        <f t="shared" si="139"/>
        <v>41905.748506944445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tr">
        <f>VLOOKUP(G1779,'Country Codes'!C:D,2,FALSE)</f>
        <v>Netherlands</v>
      </c>
      <c r="I1779" t="s">
        <v>8249</v>
      </c>
      <c r="J1779" s="15">
        <v>1424421253</v>
      </c>
      <c r="K1779" s="15">
        <v>1421829253</v>
      </c>
      <c r="L1779" t="b">
        <v>1</v>
      </c>
      <c r="M1779">
        <v>10</v>
      </c>
      <c r="N1779" t="b">
        <v>0</v>
      </c>
      <c r="O1779" t="s">
        <v>8285</v>
      </c>
      <c r="P1779" s="5">
        <f t="shared" si="135"/>
        <v>0.135625</v>
      </c>
      <c r="Q1779" s="5" t="str">
        <f t="shared" si="136"/>
        <v>Not Funded</v>
      </c>
      <c r="R1779" s="7">
        <f t="shared" si="137"/>
        <v>65.099999999999994</v>
      </c>
      <c r="S1779" t="s">
        <v>8337</v>
      </c>
      <c r="T1779" t="s">
        <v>8338</v>
      </c>
      <c r="U1779" s="17">
        <f t="shared" si="138"/>
        <v>42055.14876157407</v>
      </c>
      <c r="V1779" s="17">
        <f t="shared" si="139"/>
        <v>42025.14876157407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tr">
        <f>VLOOKUP(G1780,'Country Codes'!C:D,2,FALSE)</f>
        <v>United States</v>
      </c>
      <c r="I1780" t="s">
        <v>8246</v>
      </c>
      <c r="J1780" s="15">
        <v>1427485395</v>
      </c>
      <c r="K1780" s="15">
        <v>1423600995</v>
      </c>
      <c r="L1780" t="b">
        <v>1</v>
      </c>
      <c r="M1780">
        <v>15</v>
      </c>
      <c r="N1780" t="b">
        <v>0</v>
      </c>
      <c r="O1780" t="s">
        <v>8285</v>
      </c>
      <c r="P1780" s="5">
        <f t="shared" si="135"/>
        <v>1.9900000000000001E-2</v>
      </c>
      <c r="Q1780" s="5" t="str">
        <f t="shared" si="136"/>
        <v>Not Funded</v>
      </c>
      <c r="R1780" s="7">
        <f t="shared" si="137"/>
        <v>66.333333333333329</v>
      </c>
      <c r="S1780" t="s">
        <v>8337</v>
      </c>
      <c r="T1780" t="s">
        <v>8338</v>
      </c>
      <c r="U1780" s="17">
        <f t="shared" si="138"/>
        <v>42090.613368055558</v>
      </c>
      <c r="V1780" s="17">
        <f t="shared" si="139"/>
        <v>42045.655034722215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tr">
        <f>VLOOKUP(G1781,'Country Codes'!C:D,2,FALSE)</f>
        <v>United States</v>
      </c>
      <c r="I1781" t="s">
        <v>8246</v>
      </c>
      <c r="J1781" s="15">
        <v>1472834180</v>
      </c>
      <c r="K1781" s="15">
        <v>1470242180</v>
      </c>
      <c r="L1781" t="b">
        <v>1</v>
      </c>
      <c r="M1781">
        <v>38</v>
      </c>
      <c r="N1781" t="b">
        <v>0</v>
      </c>
      <c r="O1781" t="s">
        <v>8285</v>
      </c>
      <c r="P1781" s="5">
        <f t="shared" si="135"/>
        <v>0.36236363636363639</v>
      </c>
      <c r="Q1781" s="5" t="str">
        <f t="shared" si="136"/>
        <v>Not Funded</v>
      </c>
      <c r="R1781" s="7">
        <f t="shared" si="137"/>
        <v>104.89473684210526</v>
      </c>
      <c r="S1781" t="s">
        <v>8337</v>
      </c>
      <c r="T1781" t="s">
        <v>8338</v>
      </c>
      <c r="U1781" s="17">
        <f t="shared" si="138"/>
        <v>42615.483564814807</v>
      </c>
      <c r="V1781" s="17">
        <f t="shared" si="139"/>
        <v>42585.483564814807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tr">
        <f>VLOOKUP(G1782,'Country Codes'!C:D,2,FALSE)</f>
        <v>United States</v>
      </c>
      <c r="I1782" t="s">
        <v>8246</v>
      </c>
      <c r="J1782" s="15">
        <v>1467469510</v>
      </c>
      <c r="K1782" s="15">
        <v>1462285510</v>
      </c>
      <c r="L1782" t="b">
        <v>1</v>
      </c>
      <c r="M1782">
        <v>152</v>
      </c>
      <c r="N1782" t="b">
        <v>0</v>
      </c>
      <c r="O1782" t="s">
        <v>8285</v>
      </c>
      <c r="P1782" s="5">
        <f t="shared" si="135"/>
        <v>0.39743333333333336</v>
      </c>
      <c r="Q1782" s="5" t="str">
        <f t="shared" si="136"/>
        <v>Not Funded</v>
      </c>
      <c r="R1782" s="7">
        <f t="shared" si="137"/>
        <v>78.440789473684205</v>
      </c>
      <c r="S1782" t="s">
        <v>8337</v>
      </c>
      <c r="T1782" t="s">
        <v>8338</v>
      </c>
      <c r="U1782" s="17">
        <f t="shared" si="138"/>
        <v>42553.392476851855</v>
      </c>
      <c r="V1782" s="17">
        <f t="shared" si="139"/>
        <v>42493.392476851855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tr">
        <f>VLOOKUP(G1783,'Country Codes'!C:D,2,FALSE)</f>
        <v>United States</v>
      </c>
      <c r="I1783" t="s">
        <v>8246</v>
      </c>
      <c r="J1783" s="15">
        <v>1473950945</v>
      </c>
      <c r="K1783" s="15">
        <v>1471272545</v>
      </c>
      <c r="L1783" t="b">
        <v>1</v>
      </c>
      <c r="M1783">
        <v>24</v>
      </c>
      <c r="N1783" t="b">
        <v>0</v>
      </c>
      <c r="O1783" t="s">
        <v>8285</v>
      </c>
      <c r="P1783" s="5">
        <f t="shared" si="135"/>
        <v>0.25763636363636366</v>
      </c>
      <c r="Q1783" s="5" t="str">
        <f t="shared" si="136"/>
        <v>Not Funded</v>
      </c>
      <c r="R1783" s="7">
        <f t="shared" si="137"/>
        <v>59.041666666666664</v>
      </c>
      <c r="S1783" t="s">
        <v>8337</v>
      </c>
      <c r="T1783" t="s">
        <v>8338</v>
      </c>
      <c r="U1783" s="17">
        <f t="shared" si="138"/>
        <v>42628.409085648142</v>
      </c>
      <c r="V1783" s="17">
        <f t="shared" si="139"/>
        <v>42597.409085648142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tr">
        <f>VLOOKUP(G1784,'Country Codes'!C:D,2,FALSE)</f>
        <v>United States</v>
      </c>
      <c r="I1784" t="s">
        <v>8246</v>
      </c>
      <c r="J1784" s="15">
        <v>1456062489</v>
      </c>
      <c r="K1784" s="15">
        <v>1453211289</v>
      </c>
      <c r="L1784" t="b">
        <v>1</v>
      </c>
      <c r="M1784">
        <v>76</v>
      </c>
      <c r="N1784" t="b">
        <v>0</v>
      </c>
      <c r="O1784" t="s">
        <v>8285</v>
      </c>
      <c r="P1784" s="5">
        <f t="shared" si="135"/>
        <v>0.15491428571428573</v>
      </c>
      <c r="Q1784" s="5" t="str">
        <f t="shared" si="136"/>
        <v>Not Funded</v>
      </c>
      <c r="R1784" s="7">
        <f t="shared" si="137"/>
        <v>71.34210526315789</v>
      </c>
      <c r="S1784" t="s">
        <v>8337</v>
      </c>
      <c r="T1784" t="s">
        <v>8338</v>
      </c>
      <c r="U1784" s="17">
        <f t="shared" si="138"/>
        <v>42421.366770833331</v>
      </c>
      <c r="V1784" s="17">
        <f t="shared" si="139"/>
        <v>42388.366770833331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tr">
        <f>VLOOKUP(G1785,'Country Codes'!C:D,2,FALSE)</f>
        <v>United States</v>
      </c>
      <c r="I1785" t="s">
        <v>8246</v>
      </c>
      <c r="J1785" s="15">
        <v>1432248478</v>
      </c>
      <c r="K1785" s="15">
        <v>1429656478</v>
      </c>
      <c r="L1785" t="b">
        <v>1</v>
      </c>
      <c r="M1785">
        <v>185</v>
      </c>
      <c r="N1785" t="b">
        <v>0</v>
      </c>
      <c r="O1785" t="s">
        <v>8285</v>
      </c>
      <c r="P1785" s="5">
        <f t="shared" si="135"/>
        <v>0.236925</v>
      </c>
      <c r="Q1785" s="5" t="str">
        <f t="shared" si="136"/>
        <v>Not Funded</v>
      </c>
      <c r="R1785" s="7">
        <f t="shared" si="137"/>
        <v>51.227027027027027</v>
      </c>
      <c r="S1785" t="s">
        <v>8337</v>
      </c>
      <c r="T1785" t="s">
        <v>8338</v>
      </c>
      <c r="U1785" s="17">
        <f t="shared" si="138"/>
        <v>42145.741643518515</v>
      </c>
      <c r="V1785" s="17">
        <f t="shared" si="139"/>
        <v>42115.741643518515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tr">
        <f>VLOOKUP(G1786,'Country Codes'!C:D,2,FALSE)</f>
        <v>United States</v>
      </c>
      <c r="I1786" t="s">
        <v>8246</v>
      </c>
      <c r="J1786" s="15">
        <v>1422674700</v>
      </c>
      <c r="K1786" s="15">
        <v>1419954240</v>
      </c>
      <c r="L1786" t="b">
        <v>1</v>
      </c>
      <c r="M1786">
        <v>33</v>
      </c>
      <c r="N1786" t="b">
        <v>0</v>
      </c>
      <c r="O1786" t="s">
        <v>8285</v>
      </c>
      <c r="P1786" s="5">
        <f t="shared" si="135"/>
        <v>0.39760000000000001</v>
      </c>
      <c r="Q1786" s="5" t="str">
        <f t="shared" si="136"/>
        <v>Not Funded</v>
      </c>
      <c r="R1786" s="7">
        <f t="shared" si="137"/>
        <v>60.242424242424242</v>
      </c>
      <c r="S1786" t="s">
        <v>8337</v>
      </c>
      <c r="T1786" t="s">
        <v>8338</v>
      </c>
      <c r="U1786" s="17">
        <f t="shared" si="138"/>
        <v>42034.934027777774</v>
      </c>
      <c r="V1786" s="17">
        <f t="shared" si="139"/>
        <v>42003.447222222218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tr">
        <f>VLOOKUP(G1787,'Country Codes'!C:D,2,FALSE)</f>
        <v>United States</v>
      </c>
      <c r="I1787" t="s">
        <v>8246</v>
      </c>
      <c r="J1787" s="15">
        <v>1413417600</v>
      </c>
      <c r="K1787" s="15">
        <v>1410750855</v>
      </c>
      <c r="L1787" t="b">
        <v>1</v>
      </c>
      <c r="M1787">
        <v>108</v>
      </c>
      <c r="N1787" t="b">
        <v>0</v>
      </c>
      <c r="O1787" t="s">
        <v>8285</v>
      </c>
      <c r="P1787" s="5">
        <f t="shared" si="135"/>
        <v>0.20220833333333332</v>
      </c>
      <c r="Q1787" s="5" t="str">
        <f t="shared" si="136"/>
        <v>Not Funded</v>
      </c>
      <c r="R1787" s="7">
        <f t="shared" si="137"/>
        <v>44.935185185185183</v>
      </c>
      <c r="S1787" t="s">
        <v>8337</v>
      </c>
      <c r="T1787" t="s">
        <v>8338</v>
      </c>
      <c r="U1787" s="17">
        <f t="shared" si="138"/>
        <v>41927.791666666664</v>
      </c>
      <c r="V1787" s="17">
        <f t="shared" si="139"/>
        <v>41896.926562499997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tr">
        <f>VLOOKUP(G1788,'Country Codes'!C:D,2,FALSE)</f>
        <v>Netherlands</v>
      </c>
      <c r="I1788" t="s">
        <v>8249</v>
      </c>
      <c r="J1788" s="15">
        <v>1418649177</v>
      </c>
      <c r="K1788" s="15">
        <v>1416057177</v>
      </c>
      <c r="L1788" t="b">
        <v>1</v>
      </c>
      <c r="M1788">
        <v>29</v>
      </c>
      <c r="N1788" t="b">
        <v>0</v>
      </c>
      <c r="O1788" t="s">
        <v>8285</v>
      </c>
      <c r="P1788" s="5">
        <f t="shared" si="135"/>
        <v>0.47631578947368419</v>
      </c>
      <c r="Q1788" s="5" t="str">
        <f t="shared" si="136"/>
        <v>Not Funded</v>
      </c>
      <c r="R1788" s="7">
        <f t="shared" si="137"/>
        <v>31.206896551724139</v>
      </c>
      <c r="S1788" t="s">
        <v>8337</v>
      </c>
      <c r="T1788" t="s">
        <v>8338</v>
      </c>
      <c r="U1788" s="17">
        <f t="shared" si="138"/>
        <v>41988.342326388891</v>
      </c>
      <c r="V1788" s="17">
        <f t="shared" si="139"/>
        <v>41958.342326388891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tr">
        <f>VLOOKUP(G1789,'Country Codes'!C:D,2,FALSE)</f>
        <v>United States</v>
      </c>
      <c r="I1789" t="s">
        <v>8246</v>
      </c>
      <c r="J1789" s="15">
        <v>1428158637</v>
      </c>
      <c r="K1789" s="15">
        <v>1425570237</v>
      </c>
      <c r="L1789" t="b">
        <v>1</v>
      </c>
      <c r="M1789">
        <v>24</v>
      </c>
      <c r="N1789" t="b">
        <v>0</v>
      </c>
      <c r="O1789" t="s">
        <v>8285</v>
      </c>
      <c r="P1789" s="5">
        <f t="shared" si="135"/>
        <v>0.15329999999999999</v>
      </c>
      <c r="Q1789" s="5" t="str">
        <f t="shared" si="136"/>
        <v>Not Funded</v>
      </c>
      <c r="R1789" s="7">
        <f t="shared" si="137"/>
        <v>63.875</v>
      </c>
      <c r="S1789" t="s">
        <v>8337</v>
      </c>
      <c r="T1789" t="s">
        <v>8338</v>
      </c>
      <c r="U1789" s="17">
        <f t="shared" si="138"/>
        <v>42098.40552083333</v>
      </c>
      <c r="V1789" s="17">
        <f t="shared" si="139"/>
        <v>42068.447187499994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tr">
        <f>VLOOKUP(G1790,'Country Codes'!C:D,2,FALSE)</f>
        <v>United Kingdom</v>
      </c>
      <c r="I1790" t="s">
        <v>8247</v>
      </c>
      <c r="J1790" s="15">
        <v>1414795542</v>
      </c>
      <c r="K1790" s="15">
        <v>1412203542</v>
      </c>
      <c r="L1790" t="b">
        <v>1</v>
      </c>
      <c r="M1790">
        <v>4</v>
      </c>
      <c r="N1790" t="b">
        <v>0</v>
      </c>
      <c r="O1790" t="s">
        <v>8285</v>
      </c>
      <c r="P1790" s="5">
        <f t="shared" si="135"/>
        <v>1.3818181818181818E-2</v>
      </c>
      <c r="Q1790" s="5" t="str">
        <f t="shared" si="136"/>
        <v>Not Funded</v>
      </c>
      <c r="R1790" s="7">
        <f t="shared" si="137"/>
        <v>19</v>
      </c>
      <c r="S1790" t="s">
        <v>8337</v>
      </c>
      <c r="T1790" t="s">
        <v>8338</v>
      </c>
      <c r="U1790" s="17">
        <f t="shared" si="138"/>
        <v>41943.740069444444</v>
      </c>
      <c r="V1790" s="17">
        <f t="shared" si="139"/>
        <v>41913.740069444444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tr">
        <f>VLOOKUP(G1791,'Country Codes'!C:D,2,FALSE)</f>
        <v>United States</v>
      </c>
      <c r="I1791" t="s">
        <v>8246</v>
      </c>
      <c r="J1791" s="15">
        <v>1421042403</v>
      </c>
      <c r="K1791" s="15">
        <v>1415858403</v>
      </c>
      <c r="L1791" t="b">
        <v>1</v>
      </c>
      <c r="M1791">
        <v>4</v>
      </c>
      <c r="N1791" t="b">
        <v>0</v>
      </c>
      <c r="O1791" t="s">
        <v>8285</v>
      </c>
      <c r="P1791" s="5">
        <f t="shared" si="135"/>
        <v>5.0000000000000001E-3</v>
      </c>
      <c r="Q1791" s="5" t="str">
        <f t="shared" si="136"/>
        <v>Not Funded</v>
      </c>
      <c r="R1791" s="7">
        <f t="shared" si="137"/>
        <v>10</v>
      </c>
      <c r="S1791" t="s">
        <v>8337</v>
      </c>
      <c r="T1791" t="s">
        <v>8338</v>
      </c>
      <c r="U1791" s="17">
        <f t="shared" si="138"/>
        <v>42016.041701388887</v>
      </c>
      <c r="V1791" s="17">
        <f t="shared" si="139"/>
        <v>41956.041701388887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tr">
        <f>VLOOKUP(G1792,'Country Codes'!C:D,2,FALSE)</f>
        <v>United States</v>
      </c>
      <c r="I1792" t="s">
        <v>8246</v>
      </c>
      <c r="J1792" s="15">
        <v>1423152678</v>
      </c>
      <c r="K1792" s="15">
        <v>1420560678</v>
      </c>
      <c r="L1792" t="b">
        <v>1</v>
      </c>
      <c r="M1792">
        <v>15</v>
      </c>
      <c r="N1792" t="b">
        <v>0</v>
      </c>
      <c r="O1792" t="s">
        <v>8285</v>
      </c>
      <c r="P1792" s="5">
        <f t="shared" si="135"/>
        <v>4.9575757575757579E-2</v>
      </c>
      <c r="Q1792" s="5" t="str">
        <f t="shared" si="136"/>
        <v>Not Funded</v>
      </c>
      <c r="R1792" s="7">
        <f t="shared" si="137"/>
        <v>109.06666666666666</v>
      </c>
      <c r="S1792" t="s">
        <v>8337</v>
      </c>
      <c r="T1792" t="s">
        <v>8338</v>
      </c>
      <c r="U1792" s="17">
        <f t="shared" si="138"/>
        <v>42040.466180555559</v>
      </c>
      <c r="V1792" s="17">
        <f t="shared" si="139"/>
        <v>42010.466180555559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tr">
        <f>VLOOKUP(G1793,'Country Codes'!C:D,2,FALSE)</f>
        <v>United Kingdom</v>
      </c>
      <c r="I1793" t="s">
        <v>8247</v>
      </c>
      <c r="J1793" s="15">
        <v>1422553565</v>
      </c>
      <c r="K1793" s="15">
        <v>1417369565</v>
      </c>
      <c r="L1793" t="b">
        <v>1</v>
      </c>
      <c r="M1793">
        <v>4</v>
      </c>
      <c r="N1793" t="b">
        <v>0</v>
      </c>
      <c r="O1793" t="s">
        <v>8285</v>
      </c>
      <c r="P1793" s="5">
        <f t="shared" si="135"/>
        <v>3.5666666666666666E-2</v>
      </c>
      <c r="Q1793" s="5" t="str">
        <f t="shared" si="136"/>
        <v>Not Funded</v>
      </c>
      <c r="R1793" s="7">
        <f t="shared" si="137"/>
        <v>26.75</v>
      </c>
      <c r="S1793" t="s">
        <v>8337</v>
      </c>
      <c r="T1793" t="s">
        <v>8338</v>
      </c>
      <c r="U1793" s="17">
        <f t="shared" si="138"/>
        <v>42033.532002314816</v>
      </c>
      <c r="V1793" s="17">
        <f t="shared" si="139"/>
        <v>41973.532002314816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tr">
        <f>VLOOKUP(G1794,'Country Codes'!C:D,2,FALSE)</f>
        <v>United States</v>
      </c>
      <c r="I1794" t="s">
        <v>8246</v>
      </c>
      <c r="J1794" s="15">
        <v>1439189940</v>
      </c>
      <c r="K1794" s="15">
        <v>1435970682</v>
      </c>
      <c r="L1794" t="b">
        <v>1</v>
      </c>
      <c r="M1794">
        <v>139</v>
      </c>
      <c r="N1794" t="b">
        <v>0</v>
      </c>
      <c r="O1794" t="s">
        <v>8285</v>
      </c>
      <c r="P1794" s="5">
        <f t="shared" si="135"/>
        <v>0.61124000000000001</v>
      </c>
      <c r="Q1794" s="5" t="str">
        <f t="shared" si="136"/>
        <v>Not Funded</v>
      </c>
      <c r="R1794" s="7">
        <f t="shared" si="137"/>
        <v>109.93525179856115</v>
      </c>
      <c r="S1794" t="s">
        <v>8337</v>
      </c>
      <c r="T1794" t="s">
        <v>8338</v>
      </c>
      <c r="U1794" s="17">
        <f t="shared" si="138"/>
        <v>42226.082638888889</v>
      </c>
      <c r="V1794" s="17">
        <f t="shared" si="139"/>
        <v>42188.822708333326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tr">
        <f>VLOOKUP(G1795,'Country Codes'!C:D,2,FALSE)</f>
        <v>Australia</v>
      </c>
      <c r="I1795" t="s">
        <v>8248</v>
      </c>
      <c r="J1795" s="15">
        <v>1417127040</v>
      </c>
      <c r="K1795" s="15">
        <v>1414531440</v>
      </c>
      <c r="L1795" t="b">
        <v>1</v>
      </c>
      <c r="M1795">
        <v>2</v>
      </c>
      <c r="N1795" t="b">
        <v>0</v>
      </c>
      <c r="O1795" t="s">
        <v>8285</v>
      </c>
      <c r="P1795" s="5">
        <f t="shared" ref="P1795:P1858" si="140">(E1795/D1795)</f>
        <v>1.3333333333333334E-2</v>
      </c>
      <c r="Q1795" s="5" t="str">
        <f t="shared" ref="Q1795:Q1858" si="141">IF(P1795&gt;=1,"Funded","Not Funded")</f>
        <v>Not Funded</v>
      </c>
      <c r="R1795" s="7">
        <f t="shared" ref="R1795:R1858" si="142">(E1795/M1795)</f>
        <v>20</v>
      </c>
      <c r="S1795" t="s">
        <v>8337</v>
      </c>
      <c r="T1795" t="s">
        <v>8338</v>
      </c>
      <c r="U1795" s="17">
        <f t="shared" ref="U1795:U1858" si="143">(((J1795/60)/60)/24)+DATE(1970,1,1)+(-5/24)</f>
        <v>41970.724999999999</v>
      </c>
      <c r="V1795" s="17">
        <f t="shared" ref="V1795:V1858" si="144">(((K1795/60)/60)/24)+DATE(1970,1,1)+(-5/24)</f>
        <v>41940.683333333334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tr">
        <f>VLOOKUP(G1796,'Country Codes'!C:D,2,FALSE)</f>
        <v>United States</v>
      </c>
      <c r="I1796" t="s">
        <v>8246</v>
      </c>
      <c r="J1796" s="15">
        <v>1423660422</v>
      </c>
      <c r="K1796" s="15">
        <v>1420636422</v>
      </c>
      <c r="L1796" t="b">
        <v>1</v>
      </c>
      <c r="M1796">
        <v>18</v>
      </c>
      <c r="N1796" t="b">
        <v>0</v>
      </c>
      <c r="O1796" t="s">
        <v>8285</v>
      </c>
      <c r="P1796" s="5">
        <f t="shared" si="140"/>
        <v>0.11077777777777778</v>
      </c>
      <c r="Q1796" s="5" t="str">
        <f t="shared" si="141"/>
        <v>Not Funded</v>
      </c>
      <c r="R1796" s="7">
        <f t="shared" si="142"/>
        <v>55.388888888888886</v>
      </c>
      <c r="S1796" t="s">
        <v>8337</v>
      </c>
      <c r="T1796" t="s">
        <v>8338</v>
      </c>
      <c r="U1796" s="17">
        <f t="shared" si="143"/>
        <v>42046.342847222222</v>
      </c>
      <c r="V1796" s="17">
        <f t="shared" si="144"/>
        <v>42011.342847222222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tr">
        <f>VLOOKUP(G1797,'Country Codes'!C:D,2,FALSE)</f>
        <v>Germany</v>
      </c>
      <c r="I1797" t="s">
        <v>8249</v>
      </c>
      <c r="J1797" s="15">
        <v>1476460800</v>
      </c>
      <c r="K1797" s="15">
        <v>1473922541</v>
      </c>
      <c r="L1797" t="b">
        <v>1</v>
      </c>
      <c r="M1797">
        <v>81</v>
      </c>
      <c r="N1797" t="b">
        <v>0</v>
      </c>
      <c r="O1797" t="s">
        <v>8285</v>
      </c>
      <c r="P1797" s="5">
        <f t="shared" si="140"/>
        <v>0.38735714285714284</v>
      </c>
      <c r="Q1797" s="5" t="str">
        <f t="shared" si="141"/>
        <v>Not Funded</v>
      </c>
      <c r="R1797" s="7">
        <f t="shared" si="142"/>
        <v>133.90123456790124</v>
      </c>
      <c r="S1797" t="s">
        <v>8337</v>
      </c>
      <c r="T1797" t="s">
        <v>8338</v>
      </c>
      <c r="U1797" s="17">
        <f t="shared" si="143"/>
        <v>42657.458333333336</v>
      </c>
      <c r="V1797" s="17">
        <f t="shared" si="144"/>
        <v>42628.080335648141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tr">
        <f>VLOOKUP(G1798,'Country Codes'!C:D,2,FALSE)</f>
        <v>United Kingdom</v>
      </c>
      <c r="I1798" t="s">
        <v>8247</v>
      </c>
      <c r="J1798" s="15">
        <v>1469356366</v>
      </c>
      <c r="K1798" s="15">
        <v>1464172366</v>
      </c>
      <c r="L1798" t="b">
        <v>1</v>
      </c>
      <c r="M1798">
        <v>86</v>
      </c>
      <c r="N1798" t="b">
        <v>0</v>
      </c>
      <c r="O1798" t="s">
        <v>8285</v>
      </c>
      <c r="P1798" s="5">
        <f t="shared" si="140"/>
        <v>0.22052631578947368</v>
      </c>
      <c r="Q1798" s="5" t="str">
        <f t="shared" si="141"/>
        <v>Not Funded</v>
      </c>
      <c r="R1798" s="7">
        <f t="shared" si="142"/>
        <v>48.720930232558139</v>
      </c>
      <c r="S1798" t="s">
        <v>8337</v>
      </c>
      <c r="T1798" t="s">
        <v>8338</v>
      </c>
      <c r="U1798" s="17">
        <f t="shared" si="143"/>
        <v>42575.231087962959</v>
      </c>
      <c r="V1798" s="17">
        <f t="shared" si="144"/>
        <v>42515.231087962959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tr">
        <f>VLOOKUP(G1799,'Country Codes'!C:D,2,FALSE)</f>
        <v>United States</v>
      </c>
      <c r="I1799" t="s">
        <v>8246</v>
      </c>
      <c r="J1799" s="15">
        <v>1481809189</v>
      </c>
      <c r="K1799" s="15">
        <v>1479217189</v>
      </c>
      <c r="L1799" t="b">
        <v>1</v>
      </c>
      <c r="M1799">
        <v>140</v>
      </c>
      <c r="N1799" t="b">
        <v>0</v>
      </c>
      <c r="O1799" t="s">
        <v>8285</v>
      </c>
      <c r="P1799" s="5">
        <f t="shared" si="140"/>
        <v>0.67549999999999999</v>
      </c>
      <c r="Q1799" s="5" t="str">
        <f t="shared" si="141"/>
        <v>Not Funded</v>
      </c>
      <c r="R1799" s="7">
        <f t="shared" si="142"/>
        <v>48.25</v>
      </c>
      <c r="S1799" t="s">
        <v>8337</v>
      </c>
      <c r="T1799" t="s">
        <v>8338</v>
      </c>
      <c r="U1799" s="17">
        <f t="shared" si="143"/>
        <v>42719.360983796294</v>
      </c>
      <c r="V1799" s="17">
        <f t="shared" si="144"/>
        <v>42689.360983796294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tr">
        <f>VLOOKUP(G1800,'Country Codes'!C:D,2,FALSE)</f>
        <v>United States</v>
      </c>
      <c r="I1800" t="s">
        <v>8246</v>
      </c>
      <c r="J1800" s="15">
        <v>1454572233</v>
      </c>
      <c r="K1800" s="15">
        <v>1449388233</v>
      </c>
      <c r="L1800" t="b">
        <v>1</v>
      </c>
      <c r="M1800">
        <v>37</v>
      </c>
      <c r="N1800" t="b">
        <v>0</v>
      </c>
      <c r="O1800" t="s">
        <v>8285</v>
      </c>
      <c r="P1800" s="5">
        <f t="shared" si="140"/>
        <v>0.136375</v>
      </c>
      <c r="Q1800" s="5" t="str">
        <f t="shared" si="141"/>
        <v>Not Funded</v>
      </c>
      <c r="R1800" s="7">
        <f t="shared" si="142"/>
        <v>58.972972972972975</v>
      </c>
      <c r="S1800" t="s">
        <v>8337</v>
      </c>
      <c r="T1800" t="s">
        <v>8338</v>
      </c>
      <c r="U1800" s="17">
        <f t="shared" si="143"/>
        <v>42404.118437499994</v>
      </c>
      <c r="V1800" s="17">
        <f t="shared" si="144"/>
        <v>42344.118437499994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tr">
        <f>VLOOKUP(G1801,'Country Codes'!C:D,2,FALSE)</f>
        <v>United Kingdom</v>
      </c>
      <c r="I1801" t="s">
        <v>8247</v>
      </c>
      <c r="J1801" s="15">
        <v>1415740408</v>
      </c>
      <c r="K1801" s="15">
        <v>1414008808</v>
      </c>
      <c r="L1801" t="b">
        <v>1</v>
      </c>
      <c r="M1801">
        <v>6</v>
      </c>
      <c r="N1801" t="b">
        <v>0</v>
      </c>
      <c r="O1801" t="s">
        <v>8285</v>
      </c>
      <c r="P1801" s="5">
        <f t="shared" si="140"/>
        <v>1.7457500000000001E-2</v>
      </c>
      <c r="Q1801" s="5" t="str">
        <f t="shared" si="141"/>
        <v>Not Funded</v>
      </c>
      <c r="R1801" s="7">
        <f t="shared" si="142"/>
        <v>11.638333333333334</v>
      </c>
      <c r="S1801" t="s">
        <v>8337</v>
      </c>
      <c r="T1801" t="s">
        <v>8338</v>
      </c>
      <c r="U1801" s="17">
        <f t="shared" si="143"/>
        <v>41954.676018518519</v>
      </c>
      <c r="V1801" s="17">
        <f t="shared" si="144"/>
        <v>41934.634351851848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tr">
        <f>VLOOKUP(G1802,'Country Codes'!C:D,2,FALSE)</f>
        <v>United Kingdom</v>
      </c>
      <c r="I1802" t="s">
        <v>8247</v>
      </c>
      <c r="J1802" s="15">
        <v>1476109970</v>
      </c>
      <c r="K1802" s="15">
        <v>1473517970</v>
      </c>
      <c r="L1802" t="b">
        <v>1</v>
      </c>
      <c r="M1802">
        <v>113</v>
      </c>
      <c r="N1802" t="b">
        <v>0</v>
      </c>
      <c r="O1802" t="s">
        <v>8285</v>
      </c>
      <c r="P1802" s="5">
        <f t="shared" si="140"/>
        <v>0.20449632511889321</v>
      </c>
      <c r="Q1802" s="5" t="str">
        <f t="shared" si="141"/>
        <v>Not Funded</v>
      </c>
      <c r="R1802" s="7">
        <f t="shared" si="142"/>
        <v>83.716814159292042</v>
      </c>
      <c r="S1802" t="s">
        <v>8337</v>
      </c>
      <c r="T1802" t="s">
        <v>8338</v>
      </c>
      <c r="U1802" s="17">
        <f t="shared" si="143"/>
        <v>42653.397800925923</v>
      </c>
      <c r="V1802" s="17">
        <f t="shared" si="144"/>
        <v>42623.397800925923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tr">
        <f>VLOOKUP(G1803,'Country Codes'!C:D,2,FALSE)</f>
        <v>United Kingdom</v>
      </c>
      <c r="I1803" t="s">
        <v>8247</v>
      </c>
      <c r="J1803" s="15">
        <v>1450181400</v>
      </c>
      <c r="K1803" s="15">
        <v>1447429868</v>
      </c>
      <c r="L1803" t="b">
        <v>1</v>
      </c>
      <c r="M1803">
        <v>37</v>
      </c>
      <c r="N1803" t="b">
        <v>0</v>
      </c>
      <c r="O1803" t="s">
        <v>8285</v>
      </c>
      <c r="P1803" s="5">
        <f t="shared" si="140"/>
        <v>0.13852941176470587</v>
      </c>
      <c r="Q1803" s="5" t="str">
        <f t="shared" si="141"/>
        <v>Not Funded</v>
      </c>
      <c r="R1803" s="7">
        <f t="shared" si="142"/>
        <v>63.648648648648646</v>
      </c>
      <c r="S1803" t="s">
        <v>8337</v>
      </c>
      <c r="T1803" t="s">
        <v>8338</v>
      </c>
      <c r="U1803" s="17">
        <f t="shared" si="143"/>
        <v>42353.298611111109</v>
      </c>
      <c r="V1803" s="17">
        <f t="shared" si="144"/>
        <v>42321.452175925922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tr">
        <f>VLOOKUP(G1804,'Country Codes'!C:D,2,FALSE)</f>
        <v>Germany</v>
      </c>
      <c r="I1804" t="s">
        <v>8249</v>
      </c>
      <c r="J1804" s="15">
        <v>1435442340</v>
      </c>
      <c r="K1804" s="15">
        <v>1433416830</v>
      </c>
      <c r="L1804" t="b">
        <v>1</v>
      </c>
      <c r="M1804">
        <v>18</v>
      </c>
      <c r="N1804" t="b">
        <v>0</v>
      </c>
      <c r="O1804" t="s">
        <v>8285</v>
      </c>
      <c r="P1804" s="5">
        <f t="shared" si="140"/>
        <v>0.48485714285714288</v>
      </c>
      <c r="Q1804" s="5" t="str">
        <f t="shared" si="141"/>
        <v>Not Funded</v>
      </c>
      <c r="R1804" s="7">
        <f t="shared" si="142"/>
        <v>94.277777777777771</v>
      </c>
      <c r="S1804" t="s">
        <v>8337</v>
      </c>
      <c r="T1804" t="s">
        <v>8338</v>
      </c>
      <c r="U1804" s="17">
        <f t="shared" si="143"/>
        <v>42182.707638888889</v>
      </c>
      <c r="V1804" s="17">
        <f t="shared" si="144"/>
        <v>42159.264236111114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tr">
        <f>VLOOKUP(G1805,'Country Codes'!C:D,2,FALSE)</f>
        <v>United States</v>
      </c>
      <c r="I1805" t="s">
        <v>8246</v>
      </c>
      <c r="J1805" s="15">
        <v>1423878182</v>
      </c>
      <c r="K1805" s="15">
        <v>1421199782</v>
      </c>
      <c r="L1805" t="b">
        <v>1</v>
      </c>
      <c r="M1805">
        <v>75</v>
      </c>
      <c r="N1805" t="b">
        <v>0</v>
      </c>
      <c r="O1805" t="s">
        <v>8285</v>
      </c>
      <c r="P1805" s="5">
        <f t="shared" si="140"/>
        <v>0.308</v>
      </c>
      <c r="Q1805" s="5" t="str">
        <f t="shared" si="141"/>
        <v>Not Funded</v>
      </c>
      <c r="R1805" s="7">
        <f t="shared" si="142"/>
        <v>71.86666666666666</v>
      </c>
      <c r="S1805" t="s">
        <v>8337</v>
      </c>
      <c r="T1805" t="s">
        <v>8338</v>
      </c>
      <c r="U1805" s="17">
        <f t="shared" si="143"/>
        <v>42048.863217592596</v>
      </c>
      <c r="V1805" s="17">
        <f t="shared" si="144"/>
        <v>42017.863217592596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tr">
        <f>VLOOKUP(G1806,'Country Codes'!C:D,2,FALSE)</f>
        <v>United States</v>
      </c>
      <c r="I1806" t="s">
        <v>8246</v>
      </c>
      <c r="J1806" s="15">
        <v>1447521404</v>
      </c>
      <c r="K1806" s="15">
        <v>1444061804</v>
      </c>
      <c r="L1806" t="b">
        <v>1</v>
      </c>
      <c r="M1806">
        <v>52</v>
      </c>
      <c r="N1806" t="b">
        <v>0</v>
      </c>
      <c r="O1806" t="s">
        <v>8285</v>
      </c>
      <c r="P1806" s="5">
        <f t="shared" si="140"/>
        <v>0.35174193548387095</v>
      </c>
      <c r="Q1806" s="5" t="str">
        <f t="shared" si="141"/>
        <v>Not Funded</v>
      </c>
      <c r="R1806" s="7">
        <f t="shared" si="142"/>
        <v>104.84615384615384</v>
      </c>
      <c r="S1806" t="s">
        <v>8337</v>
      </c>
      <c r="T1806" t="s">
        <v>8338</v>
      </c>
      <c r="U1806" s="17">
        <f t="shared" si="143"/>
        <v>42322.511620370373</v>
      </c>
      <c r="V1806" s="17">
        <f t="shared" si="144"/>
        <v>42282.469953703701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tr">
        <f>VLOOKUP(G1807,'Country Codes'!C:D,2,FALSE)</f>
        <v>Germany</v>
      </c>
      <c r="I1807" t="s">
        <v>8249</v>
      </c>
      <c r="J1807" s="15">
        <v>1443808800</v>
      </c>
      <c r="K1807" s="15">
        <v>1441048658</v>
      </c>
      <c r="L1807" t="b">
        <v>1</v>
      </c>
      <c r="M1807">
        <v>122</v>
      </c>
      <c r="N1807" t="b">
        <v>0</v>
      </c>
      <c r="O1807" t="s">
        <v>8285</v>
      </c>
      <c r="P1807" s="5">
        <f t="shared" si="140"/>
        <v>0.36404444444444445</v>
      </c>
      <c r="Q1807" s="5" t="str">
        <f t="shared" si="141"/>
        <v>Not Funded</v>
      </c>
      <c r="R1807" s="7">
        <f t="shared" si="142"/>
        <v>67.139344262295083</v>
      </c>
      <c r="S1807" t="s">
        <v>8337</v>
      </c>
      <c r="T1807" t="s">
        <v>8338</v>
      </c>
      <c r="U1807" s="17">
        <f t="shared" si="143"/>
        <v>42279.541666666664</v>
      </c>
      <c r="V1807" s="17">
        <f t="shared" si="144"/>
        <v>42247.595578703702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tr">
        <f>VLOOKUP(G1808,'Country Codes'!C:D,2,FALSE)</f>
        <v>United Kingdom</v>
      </c>
      <c r="I1808" t="s">
        <v>8247</v>
      </c>
      <c r="J1808" s="15">
        <v>1412090349</v>
      </c>
      <c r="K1808" s="15">
        <v>1409066349</v>
      </c>
      <c r="L1808" t="b">
        <v>1</v>
      </c>
      <c r="M1808">
        <v>8</v>
      </c>
      <c r="N1808" t="b">
        <v>0</v>
      </c>
      <c r="O1808" t="s">
        <v>8285</v>
      </c>
      <c r="P1808" s="5">
        <f t="shared" si="140"/>
        <v>2.955E-2</v>
      </c>
      <c r="Q1808" s="5" t="str">
        <f t="shared" si="141"/>
        <v>Not Funded</v>
      </c>
      <c r="R1808" s="7">
        <f t="shared" si="142"/>
        <v>73.875</v>
      </c>
      <c r="S1808" t="s">
        <v>8337</v>
      </c>
      <c r="T1808" t="s">
        <v>8338</v>
      </c>
      <c r="U1808" s="17">
        <f t="shared" si="143"/>
        <v>41912.429965277777</v>
      </c>
      <c r="V1808" s="17">
        <f t="shared" si="144"/>
        <v>41877.429965277777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tr">
        <f>VLOOKUP(G1809,'Country Codes'!C:D,2,FALSE)</f>
        <v>United States</v>
      </c>
      <c r="I1809" t="s">
        <v>8246</v>
      </c>
      <c r="J1809" s="15">
        <v>1411868313</v>
      </c>
      <c r="K1809" s="15">
        <v>1409276313</v>
      </c>
      <c r="L1809" t="b">
        <v>1</v>
      </c>
      <c r="M1809">
        <v>8</v>
      </c>
      <c r="N1809" t="b">
        <v>0</v>
      </c>
      <c r="O1809" t="s">
        <v>8285</v>
      </c>
      <c r="P1809" s="5">
        <f t="shared" si="140"/>
        <v>0.1106</v>
      </c>
      <c r="Q1809" s="5" t="str">
        <f t="shared" si="141"/>
        <v>Not Funded</v>
      </c>
      <c r="R1809" s="7">
        <f t="shared" si="142"/>
        <v>69.125</v>
      </c>
      <c r="S1809" t="s">
        <v>8337</v>
      </c>
      <c r="T1809" t="s">
        <v>8338</v>
      </c>
      <c r="U1809" s="17">
        <f t="shared" si="143"/>
        <v>41909.860104166662</v>
      </c>
      <c r="V1809" s="17">
        <f t="shared" si="144"/>
        <v>41879.860104166662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tr">
        <f>VLOOKUP(G1810,'Country Codes'!C:D,2,FALSE)</f>
        <v>United States</v>
      </c>
      <c r="I1810" t="s">
        <v>8246</v>
      </c>
      <c r="J1810" s="15">
        <v>1486830030</v>
      </c>
      <c r="K1810" s="15">
        <v>1483806030</v>
      </c>
      <c r="L1810" t="b">
        <v>1</v>
      </c>
      <c r="M1810">
        <v>96</v>
      </c>
      <c r="N1810" t="b">
        <v>0</v>
      </c>
      <c r="O1810" t="s">
        <v>8285</v>
      </c>
      <c r="P1810" s="5">
        <f t="shared" si="140"/>
        <v>0.41407142857142859</v>
      </c>
      <c r="Q1810" s="5" t="str">
        <f t="shared" si="141"/>
        <v>Not Funded</v>
      </c>
      <c r="R1810" s="7">
        <f t="shared" si="142"/>
        <v>120.77083333333333</v>
      </c>
      <c r="S1810" t="s">
        <v>8337</v>
      </c>
      <c r="T1810" t="s">
        <v>8338</v>
      </c>
      <c r="U1810" s="17">
        <f t="shared" si="143"/>
        <v>42777.472569444442</v>
      </c>
      <c r="V1810" s="17">
        <f t="shared" si="144"/>
        <v>42742.472569444442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tr">
        <f>VLOOKUP(G1811,'Country Codes'!C:D,2,FALSE)</f>
        <v>Canada</v>
      </c>
      <c r="I1811" t="s">
        <v>8251</v>
      </c>
      <c r="J1811" s="15">
        <v>1425246439</v>
      </c>
      <c r="K1811" s="15">
        <v>1422222439</v>
      </c>
      <c r="L1811" t="b">
        <v>1</v>
      </c>
      <c r="M1811">
        <v>9</v>
      </c>
      <c r="N1811" t="b">
        <v>0</v>
      </c>
      <c r="O1811" t="s">
        <v>8285</v>
      </c>
      <c r="P1811" s="5">
        <f t="shared" si="140"/>
        <v>0.10857142857142857</v>
      </c>
      <c r="Q1811" s="5" t="str">
        <f t="shared" si="141"/>
        <v>Not Funded</v>
      </c>
      <c r="R1811" s="7">
        <f t="shared" si="142"/>
        <v>42.222222222222221</v>
      </c>
      <c r="S1811" t="s">
        <v>8337</v>
      </c>
      <c r="T1811" t="s">
        <v>8338</v>
      </c>
      <c r="U1811" s="17">
        <f t="shared" si="143"/>
        <v>42064.699525462966</v>
      </c>
      <c r="V1811" s="17">
        <f t="shared" si="144"/>
        <v>42029.699525462966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tr">
        <f>VLOOKUP(G1812,'Country Codes'!C:D,2,FALSE)</f>
        <v>United States</v>
      </c>
      <c r="I1812" t="s">
        <v>8246</v>
      </c>
      <c r="J1812" s="15">
        <v>1408657826</v>
      </c>
      <c r="K1812" s="15">
        <v>1407621026</v>
      </c>
      <c r="L1812" t="b">
        <v>0</v>
      </c>
      <c r="M1812">
        <v>2</v>
      </c>
      <c r="N1812" t="b">
        <v>0</v>
      </c>
      <c r="O1812" t="s">
        <v>8285</v>
      </c>
      <c r="P1812" s="5">
        <f t="shared" si="140"/>
        <v>3.3333333333333333E-2</v>
      </c>
      <c r="Q1812" s="5" t="str">
        <f t="shared" si="141"/>
        <v>Not Funded</v>
      </c>
      <c r="R1812" s="7">
        <f t="shared" si="142"/>
        <v>7.5</v>
      </c>
      <c r="S1812" t="s">
        <v>8337</v>
      </c>
      <c r="T1812" t="s">
        <v>8338</v>
      </c>
      <c r="U1812" s="17">
        <f t="shared" si="143"/>
        <v>41872.701689814814</v>
      </c>
      <c r="V1812" s="17">
        <f t="shared" si="144"/>
        <v>41860.701689814814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tr">
        <f>VLOOKUP(G1813,'Country Codes'!C:D,2,FALSE)</f>
        <v>United States</v>
      </c>
      <c r="I1813" t="s">
        <v>8246</v>
      </c>
      <c r="J1813" s="15">
        <v>1414123200</v>
      </c>
      <c r="K1813" s="15">
        <v>1408962270</v>
      </c>
      <c r="L1813" t="b">
        <v>0</v>
      </c>
      <c r="M1813">
        <v>26</v>
      </c>
      <c r="N1813" t="b">
        <v>0</v>
      </c>
      <c r="O1813" t="s">
        <v>8285</v>
      </c>
      <c r="P1813" s="5">
        <f t="shared" si="140"/>
        <v>7.407407407407407E-4</v>
      </c>
      <c r="Q1813" s="5" t="str">
        <f t="shared" si="141"/>
        <v>Not Funded</v>
      </c>
      <c r="R1813" s="7">
        <f t="shared" si="142"/>
        <v>1.5384615384615385</v>
      </c>
      <c r="S1813" t="s">
        <v>8337</v>
      </c>
      <c r="T1813" t="s">
        <v>8338</v>
      </c>
      <c r="U1813" s="17">
        <f t="shared" si="143"/>
        <v>41935.958333333328</v>
      </c>
      <c r="V1813" s="17">
        <f t="shared" si="144"/>
        <v>41876.225347222222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tr">
        <f>VLOOKUP(G1814,'Country Codes'!C:D,2,FALSE)</f>
        <v>United Kingdom</v>
      </c>
      <c r="I1814" t="s">
        <v>8247</v>
      </c>
      <c r="J1814" s="15">
        <v>1467531536</v>
      </c>
      <c r="K1814" s="15">
        <v>1464939536</v>
      </c>
      <c r="L1814" t="b">
        <v>0</v>
      </c>
      <c r="M1814">
        <v>23</v>
      </c>
      <c r="N1814" t="b">
        <v>0</v>
      </c>
      <c r="O1814" t="s">
        <v>8285</v>
      </c>
      <c r="P1814" s="5">
        <f t="shared" si="140"/>
        <v>0.13307692307692306</v>
      </c>
      <c r="Q1814" s="5" t="str">
        <f t="shared" si="141"/>
        <v>Not Funded</v>
      </c>
      <c r="R1814" s="7">
        <f t="shared" si="142"/>
        <v>37.608695652173914</v>
      </c>
      <c r="S1814" t="s">
        <v>8337</v>
      </c>
      <c r="T1814" t="s">
        <v>8338</v>
      </c>
      <c r="U1814" s="17">
        <f t="shared" si="143"/>
        <v>42554.110370370363</v>
      </c>
      <c r="V1814" s="17">
        <f t="shared" si="144"/>
        <v>42524.110370370363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tr">
        <f>VLOOKUP(G1815,'Country Codes'!C:D,2,FALSE)</f>
        <v>United Kingdom</v>
      </c>
      <c r="I1815" t="s">
        <v>8247</v>
      </c>
      <c r="J1815" s="15">
        <v>1407532812</v>
      </c>
      <c r="K1815" s="15">
        <v>1404940812</v>
      </c>
      <c r="L1815" t="b">
        <v>0</v>
      </c>
      <c r="M1815">
        <v>0</v>
      </c>
      <c r="N1815" t="b">
        <v>0</v>
      </c>
      <c r="O1815" t="s">
        <v>8285</v>
      </c>
      <c r="P1815" s="5">
        <f t="shared" si="140"/>
        <v>0</v>
      </c>
      <c r="Q1815" s="5" t="str">
        <f t="shared" si="141"/>
        <v>Not Funded</v>
      </c>
      <c r="R1815" s="7" t="e">
        <f t="shared" si="142"/>
        <v>#DIV/0!</v>
      </c>
      <c r="S1815" t="s">
        <v>8337</v>
      </c>
      <c r="T1815" t="s">
        <v>8338</v>
      </c>
      <c r="U1815" s="17">
        <f t="shared" si="143"/>
        <v>41859.68069444444</v>
      </c>
      <c r="V1815" s="17">
        <f t="shared" si="144"/>
        <v>41829.68069444444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tr">
        <f>VLOOKUP(G1816,'Country Codes'!C:D,2,FALSE)</f>
        <v>United Kingdom</v>
      </c>
      <c r="I1816" t="s">
        <v>8247</v>
      </c>
      <c r="J1816" s="15">
        <v>1425108736</v>
      </c>
      <c r="K1816" s="15">
        <v>1422516736</v>
      </c>
      <c r="L1816" t="b">
        <v>0</v>
      </c>
      <c r="M1816">
        <v>140</v>
      </c>
      <c r="N1816" t="b">
        <v>0</v>
      </c>
      <c r="O1816" t="s">
        <v>8285</v>
      </c>
      <c r="P1816" s="5">
        <f t="shared" si="140"/>
        <v>0.49183333333333334</v>
      </c>
      <c r="Q1816" s="5" t="str">
        <f t="shared" si="141"/>
        <v>Not Funded</v>
      </c>
      <c r="R1816" s="7">
        <f t="shared" si="142"/>
        <v>42.157142857142858</v>
      </c>
      <c r="S1816" t="s">
        <v>8337</v>
      </c>
      <c r="T1816" t="s">
        <v>8338</v>
      </c>
      <c r="U1816" s="17">
        <f t="shared" si="143"/>
        <v>42063.105740740742</v>
      </c>
      <c r="V1816" s="17">
        <f t="shared" si="144"/>
        <v>42033.105740740742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tr">
        <f>VLOOKUP(G1817,'Country Codes'!C:D,2,FALSE)</f>
        <v>United States</v>
      </c>
      <c r="I1817" t="s">
        <v>8246</v>
      </c>
      <c r="J1817" s="15">
        <v>1435787137</v>
      </c>
      <c r="K1817" s="15">
        <v>1434577537</v>
      </c>
      <c r="L1817" t="b">
        <v>0</v>
      </c>
      <c r="M1817">
        <v>0</v>
      </c>
      <c r="N1817" t="b">
        <v>0</v>
      </c>
      <c r="O1817" t="s">
        <v>8285</v>
      </c>
      <c r="P1817" s="5">
        <f t="shared" si="140"/>
        <v>0</v>
      </c>
      <c r="Q1817" s="5" t="str">
        <f t="shared" si="141"/>
        <v>Not Funded</v>
      </c>
      <c r="R1817" s="7" t="e">
        <f t="shared" si="142"/>
        <v>#DIV/0!</v>
      </c>
      <c r="S1817" t="s">
        <v>8337</v>
      </c>
      <c r="T1817" t="s">
        <v>8338</v>
      </c>
      <c r="U1817" s="17">
        <f t="shared" si="143"/>
        <v>42186.698344907411</v>
      </c>
      <c r="V1817" s="17">
        <f t="shared" si="144"/>
        <v>42172.698344907411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tr">
        <f>VLOOKUP(G1818,'Country Codes'!C:D,2,FALSE)</f>
        <v>Switzerland</v>
      </c>
      <c r="I1818" t="s">
        <v>8257</v>
      </c>
      <c r="J1818" s="15">
        <v>1469473200</v>
      </c>
      <c r="K1818" s="15">
        <v>1467061303</v>
      </c>
      <c r="L1818" t="b">
        <v>0</v>
      </c>
      <c r="M1818">
        <v>6</v>
      </c>
      <c r="N1818" t="b">
        <v>0</v>
      </c>
      <c r="O1818" t="s">
        <v>8285</v>
      </c>
      <c r="P1818" s="5">
        <f t="shared" si="140"/>
        <v>2.036E-2</v>
      </c>
      <c r="Q1818" s="5" t="str">
        <f t="shared" si="141"/>
        <v>Not Funded</v>
      </c>
      <c r="R1818" s="7">
        <f t="shared" si="142"/>
        <v>84.833333333333329</v>
      </c>
      <c r="S1818" t="s">
        <v>8337</v>
      </c>
      <c r="T1818" t="s">
        <v>8338</v>
      </c>
      <c r="U1818" s="17">
        <f t="shared" si="143"/>
        <v>42576.583333333336</v>
      </c>
      <c r="V1818" s="17">
        <f t="shared" si="144"/>
        <v>42548.667858796289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tr">
        <f>VLOOKUP(G1819,'Country Codes'!C:D,2,FALSE)</f>
        <v>United States</v>
      </c>
      <c r="I1819" t="s">
        <v>8246</v>
      </c>
      <c r="J1819" s="15">
        <v>1485759540</v>
      </c>
      <c r="K1819" s="15">
        <v>1480607607</v>
      </c>
      <c r="L1819" t="b">
        <v>0</v>
      </c>
      <c r="M1819">
        <v>100</v>
      </c>
      <c r="N1819" t="b">
        <v>0</v>
      </c>
      <c r="O1819" t="s">
        <v>8285</v>
      </c>
      <c r="P1819" s="5">
        <f t="shared" si="140"/>
        <v>0.52327777777777773</v>
      </c>
      <c r="Q1819" s="5" t="str">
        <f t="shared" si="141"/>
        <v>Not Funded</v>
      </c>
      <c r="R1819" s="7">
        <f t="shared" si="142"/>
        <v>94.19</v>
      </c>
      <c r="S1819" t="s">
        <v>8337</v>
      </c>
      <c r="T1819" t="s">
        <v>8338</v>
      </c>
      <c r="U1819" s="17">
        <f t="shared" si="143"/>
        <v>42765.082638888889</v>
      </c>
      <c r="V1819" s="17">
        <f t="shared" si="144"/>
        <v>42705.453784722216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tr">
        <f>VLOOKUP(G1820,'Country Codes'!C:D,2,FALSE)</f>
        <v>United States</v>
      </c>
      <c r="I1820" t="s">
        <v>8246</v>
      </c>
      <c r="J1820" s="15">
        <v>1428035850</v>
      </c>
      <c r="K1820" s="15">
        <v>1425447450</v>
      </c>
      <c r="L1820" t="b">
        <v>0</v>
      </c>
      <c r="M1820">
        <v>0</v>
      </c>
      <c r="N1820" t="b">
        <v>0</v>
      </c>
      <c r="O1820" t="s">
        <v>8285</v>
      </c>
      <c r="P1820" s="5">
        <f t="shared" si="140"/>
        <v>0</v>
      </c>
      <c r="Q1820" s="5" t="str">
        <f t="shared" si="141"/>
        <v>Not Funded</v>
      </c>
      <c r="R1820" s="7" t="e">
        <f t="shared" si="142"/>
        <v>#DIV/0!</v>
      </c>
      <c r="S1820" t="s">
        <v>8337</v>
      </c>
      <c r="T1820" t="s">
        <v>8338</v>
      </c>
      <c r="U1820" s="17">
        <f t="shared" si="143"/>
        <v>42096.984374999993</v>
      </c>
      <c r="V1820" s="17">
        <f t="shared" si="144"/>
        <v>42067.026041666664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tr">
        <f>VLOOKUP(G1821,'Country Codes'!C:D,2,FALSE)</f>
        <v>United States</v>
      </c>
      <c r="I1821" t="s">
        <v>8246</v>
      </c>
      <c r="J1821" s="15">
        <v>1406743396</v>
      </c>
      <c r="K1821" s="15">
        <v>1404151396</v>
      </c>
      <c r="L1821" t="b">
        <v>0</v>
      </c>
      <c r="M1821">
        <v>4</v>
      </c>
      <c r="N1821" t="b">
        <v>0</v>
      </c>
      <c r="O1821" t="s">
        <v>8285</v>
      </c>
      <c r="P1821" s="5">
        <f t="shared" si="140"/>
        <v>2.0833333333333332E-2</v>
      </c>
      <c r="Q1821" s="5" t="str">
        <f t="shared" si="141"/>
        <v>Not Funded</v>
      </c>
      <c r="R1821" s="7">
        <f t="shared" si="142"/>
        <v>6.25</v>
      </c>
      <c r="S1821" t="s">
        <v>8337</v>
      </c>
      <c r="T1821" t="s">
        <v>8338</v>
      </c>
      <c r="U1821" s="17">
        <f t="shared" si="143"/>
        <v>41850.543935185182</v>
      </c>
      <c r="V1821" s="17">
        <f t="shared" si="144"/>
        <v>41820.543935185182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tr">
        <f>VLOOKUP(G1822,'Country Codes'!C:D,2,FALSE)</f>
        <v>United States</v>
      </c>
      <c r="I1822" t="s">
        <v>8246</v>
      </c>
      <c r="J1822" s="15">
        <v>1427850090</v>
      </c>
      <c r="K1822" s="15">
        <v>1425261690</v>
      </c>
      <c r="L1822" t="b">
        <v>0</v>
      </c>
      <c r="M1822">
        <v>8</v>
      </c>
      <c r="N1822" t="b">
        <v>0</v>
      </c>
      <c r="O1822" t="s">
        <v>8285</v>
      </c>
      <c r="P1822" s="5">
        <f t="shared" si="140"/>
        <v>6.565384615384616E-2</v>
      </c>
      <c r="Q1822" s="5" t="str">
        <f t="shared" si="141"/>
        <v>Not Funded</v>
      </c>
      <c r="R1822" s="7">
        <f t="shared" si="142"/>
        <v>213.375</v>
      </c>
      <c r="S1822" t="s">
        <v>8337</v>
      </c>
      <c r="T1822" t="s">
        <v>8338</v>
      </c>
      <c r="U1822" s="17">
        <f t="shared" si="143"/>
        <v>42094.834374999999</v>
      </c>
      <c r="V1822" s="17">
        <f t="shared" si="144"/>
        <v>42064.87604166667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tr">
        <f>VLOOKUP(G1823,'Country Codes'!C:D,2,FALSE)</f>
        <v>United States</v>
      </c>
      <c r="I1823" t="s">
        <v>8246</v>
      </c>
      <c r="J1823" s="15">
        <v>1330760367</v>
      </c>
      <c r="K1823" s="15">
        <v>1326872367</v>
      </c>
      <c r="L1823" t="b">
        <v>0</v>
      </c>
      <c r="M1823">
        <v>57</v>
      </c>
      <c r="N1823" t="b">
        <v>1</v>
      </c>
      <c r="O1823" t="s">
        <v>8276</v>
      </c>
      <c r="P1823" s="5">
        <f t="shared" si="140"/>
        <v>1.3489</v>
      </c>
      <c r="Q1823" s="5" t="str">
        <f t="shared" si="141"/>
        <v>Funded</v>
      </c>
      <c r="R1823" s="7">
        <f t="shared" si="142"/>
        <v>59.162280701754383</v>
      </c>
      <c r="S1823" t="s">
        <v>8324</v>
      </c>
      <c r="T1823" t="s">
        <v>8325</v>
      </c>
      <c r="U1823" s="17">
        <f t="shared" si="143"/>
        <v>40971.110729166663</v>
      </c>
      <c r="V1823" s="17">
        <f t="shared" si="144"/>
        <v>40926.110729166663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tr">
        <f>VLOOKUP(G1824,'Country Codes'!C:D,2,FALSE)</f>
        <v>Canada</v>
      </c>
      <c r="I1824" t="s">
        <v>8251</v>
      </c>
      <c r="J1824" s="15">
        <v>1391194860</v>
      </c>
      <c r="K1824" s="15">
        <v>1388084862</v>
      </c>
      <c r="L1824" t="b">
        <v>0</v>
      </c>
      <c r="M1824">
        <v>11</v>
      </c>
      <c r="N1824" t="b">
        <v>1</v>
      </c>
      <c r="O1824" t="s">
        <v>8276</v>
      </c>
      <c r="P1824" s="5">
        <f t="shared" si="140"/>
        <v>1</v>
      </c>
      <c r="Q1824" s="5" t="str">
        <f t="shared" si="141"/>
        <v>Funded</v>
      </c>
      <c r="R1824" s="7">
        <f t="shared" si="142"/>
        <v>27.272727272727273</v>
      </c>
      <c r="S1824" t="s">
        <v>8324</v>
      </c>
      <c r="T1824" t="s">
        <v>8325</v>
      </c>
      <c r="U1824" s="17">
        <f t="shared" si="143"/>
        <v>41670.584027777775</v>
      </c>
      <c r="V1824" s="17">
        <f t="shared" si="144"/>
        <v>41634.588680555549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tr">
        <f>VLOOKUP(G1825,'Country Codes'!C:D,2,FALSE)</f>
        <v>United States</v>
      </c>
      <c r="I1825" t="s">
        <v>8246</v>
      </c>
      <c r="J1825" s="15">
        <v>1351095976</v>
      </c>
      <c r="K1825" s="15">
        <v>1348503976</v>
      </c>
      <c r="L1825" t="b">
        <v>0</v>
      </c>
      <c r="M1825">
        <v>33</v>
      </c>
      <c r="N1825" t="b">
        <v>1</v>
      </c>
      <c r="O1825" t="s">
        <v>8276</v>
      </c>
      <c r="P1825" s="5">
        <f t="shared" si="140"/>
        <v>1.1585714285714286</v>
      </c>
      <c r="Q1825" s="5" t="str">
        <f t="shared" si="141"/>
        <v>Funded</v>
      </c>
      <c r="R1825" s="7">
        <f t="shared" si="142"/>
        <v>24.575757575757574</v>
      </c>
      <c r="S1825" t="s">
        <v>8324</v>
      </c>
      <c r="T1825" t="s">
        <v>8325</v>
      </c>
      <c r="U1825" s="17">
        <f t="shared" si="143"/>
        <v>41206.47657407407</v>
      </c>
      <c r="V1825" s="17">
        <f t="shared" si="144"/>
        <v>41176.47657407407</v>
      </c>
    </row>
    <row r="1826" spans="1:22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tr">
        <f>VLOOKUP(G1826,'Country Codes'!C:D,2,FALSE)</f>
        <v>United States</v>
      </c>
      <c r="I1826" t="s">
        <v>8246</v>
      </c>
      <c r="J1826" s="15">
        <v>1389146880</v>
      </c>
      <c r="K1826" s="15">
        <v>1387403967</v>
      </c>
      <c r="L1826" t="b">
        <v>0</v>
      </c>
      <c r="M1826">
        <v>40</v>
      </c>
      <c r="N1826" t="b">
        <v>1</v>
      </c>
      <c r="O1826" t="s">
        <v>8276</v>
      </c>
      <c r="P1826" s="5">
        <f t="shared" si="140"/>
        <v>1.0006666666666666</v>
      </c>
      <c r="Q1826" s="5" t="str">
        <f t="shared" si="141"/>
        <v>Funded</v>
      </c>
      <c r="R1826" s="7">
        <f t="shared" si="142"/>
        <v>75.05</v>
      </c>
      <c r="S1826" t="s">
        <v>8324</v>
      </c>
      <c r="T1826" t="s">
        <v>8325</v>
      </c>
      <c r="U1826" s="17">
        <f t="shared" si="143"/>
        <v>41646.880555555552</v>
      </c>
      <c r="V1826" s="17">
        <f t="shared" si="144"/>
        <v>41626.707951388889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tr">
        <f>VLOOKUP(G1827,'Country Codes'!C:D,2,FALSE)</f>
        <v>United States</v>
      </c>
      <c r="I1827" t="s">
        <v>8246</v>
      </c>
      <c r="J1827" s="15">
        <v>1373572903</v>
      </c>
      <c r="K1827" s="15">
        <v>1371585703</v>
      </c>
      <c r="L1827" t="b">
        <v>0</v>
      </c>
      <c r="M1827">
        <v>50</v>
      </c>
      <c r="N1827" t="b">
        <v>1</v>
      </c>
      <c r="O1827" t="s">
        <v>8276</v>
      </c>
      <c r="P1827" s="5">
        <f t="shared" si="140"/>
        <v>1.0505</v>
      </c>
      <c r="Q1827" s="5" t="str">
        <f t="shared" si="141"/>
        <v>Funded</v>
      </c>
      <c r="R1827" s="7">
        <f t="shared" si="142"/>
        <v>42.02</v>
      </c>
      <c r="S1827" t="s">
        <v>8324</v>
      </c>
      <c r="T1827" t="s">
        <v>8325</v>
      </c>
      <c r="U1827" s="17">
        <f t="shared" si="143"/>
        <v>41466.626192129625</v>
      </c>
      <c r="V1827" s="17">
        <f t="shared" si="144"/>
        <v>41443.626192129625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tr">
        <f>VLOOKUP(G1828,'Country Codes'!C:D,2,FALSE)</f>
        <v>United States</v>
      </c>
      <c r="I1828" t="s">
        <v>8246</v>
      </c>
      <c r="J1828" s="15">
        <v>1392675017</v>
      </c>
      <c r="K1828" s="15">
        <v>1390083017</v>
      </c>
      <c r="L1828" t="b">
        <v>0</v>
      </c>
      <c r="M1828">
        <v>38</v>
      </c>
      <c r="N1828" t="b">
        <v>1</v>
      </c>
      <c r="O1828" t="s">
        <v>8276</v>
      </c>
      <c r="P1828" s="5">
        <f t="shared" si="140"/>
        <v>1.01</v>
      </c>
      <c r="Q1828" s="5" t="str">
        <f t="shared" si="141"/>
        <v>Funded</v>
      </c>
      <c r="R1828" s="7">
        <f t="shared" si="142"/>
        <v>53.157894736842103</v>
      </c>
      <c r="S1828" t="s">
        <v>8324</v>
      </c>
      <c r="T1828" t="s">
        <v>8325</v>
      </c>
      <c r="U1828" s="17">
        <f t="shared" si="143"/>
        <v>41687.715474537035</v>
      </c>
      <c r="V1828" s="17">
        <f t="shared" si="144"/>
        <v>41657.715474537035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tr">
        <f>VLOOKUP(G1829,'Country Codes'!C:D,2,FALSE)</f>
        <v>United States</v>
      </c>
      <c r="I1829" t="s">
        <v>8246</v>
      </c>
      <c r="J1829" s="15">
        <v>1299138561</v>
      </c>
      <c r="K1829" s="15">
        <v>1294818561</v>
      </c>
      <c r="L1829" t="b">
        <v>0</v>
      </c>
      <c r="M1829">
        <v>96</v>
      </c>
      <c r="N1829" t="b">
        <v>1</v>
      </c>
      <c r="O1829" t="s">
        <v>8276</v>
      </c>
      <c r="P1829" s="5">
        <f t="shared" si="140"/>
        <v>1.0066250000000001</v>
      </c>
      <c r="Q1829" s="5" t="str">
        <f t="shared" si="141"/>
        <v>Funded</v>
      </c>
      <c r="R1829" s="7">
        <f t="shared" si="142"/>
        <v>83.885416666666671</v>
      </c>
      <c r="S1829" t="s">
        <v>8324</v>
      </c>
      <c r="T1829" t="s">
        <v>8325</v>
      </c>
      <c r="U1829" s="17">
        <f t="shared" si="143"/>
        <v>40605.117604166662</v>
      </c>
      <c r="V1829" s="17">
        <f t="shared" si="144"/>
        <v>40555.117604166662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tr">
        <f>VLOOKUP(G1830,'Country Codes'!C:D,2,FALSE)</f>
        <v>United States</v>
      </c>
      <c r="I1830" t="s">
        <v>8246</v>
      </c>
      <c r="J1830" s="15">
        <v>1399672800</v>
      </c>
      <c r="K1830" s="15">
        <v>1396906530</v>
      </c>
      <c r="L1830" t="b">
        <v>0</v>
      </c>
      <c r="M1830">
        <v>48</v>
      </c>
      <c r="N1830" t="b">
        <v>1</v>
      </c>
      <c r="O1830" t="s">
        <v>8276</v>
      </c>
      <c r="P1830" s="5">
        <f t="shared" si="140"/>
        <v>1.0016</v>
      </c>
      <c r="Q1830" s="5" t="str">
        <f t="shared" si="141"/>
        <v>Funded</v>
      </c>
      <c r="R1830" s="7">
        <f t="shared" si="142"/>
        <v>417.33333333333331</v>
      </c>
      <c r="S1830" t="s">
        <v>8324</v>
      </c>
      <c r="T1830" t="s">
        <v>8325</v>
      </c>
      <c r="U1830" s="17">
        <f t="shared" si="143"/>
        <v>41768.708333333328</v>
      </c>
      <c r="V1830" s="17">
        <f t="shared" si="144"/>
        <v>41736.691319444442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tr">
        <f>VLOOKUP(G1831,'Country Codes'!C:D,2,FALSE)</f>
        <v>United States</v>
      </c>
      <c r="I1831" t="s">
        <v>8246</v>
      </c>
      <c r="J1831" s="15">
        <v>1295647200</v>
      </c>
      <c r="K1831" s="15">
        <v>1291428371</v>
      </c>
      <c r="L1831" t="b">
        <v>0</v>
      </c>
      <c r="M1831">
        <v>33</v>
      </c>
      <c r="N1831" t="b">
        <v>1</v>
      </c>
      <c r="O1831" t="s">
        <v>8276</v>
      </c>
      <c r="P1831" s="5">
        <f t="shared" si="140"/>
        <v>1.6668333333333334</v>
      </c>
      <c r="Q1831" s="5" t="str">
        <f t="shared" si="141"/>
        <v>Funded</v>
      </c>
      <c r="R1831" s="7">
        <f t="shared" si="142"/>
        <v>75.765151515151516</v>
      </c>
      <c r="S1831" t="s">
        <v>8324</v>
      </c>
      <c r="T1831" t="s">
        <v>8325</v>
      </c>
      <c r="U1831" s="17">
        <f t="shared" si="143"/>
        <v>40564.708333333328</v>
      </c>
      <c r="V1831" s="17">
        <f t="shared" si="144"/>
        <v>40515.879293981481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tr">
        <f>VLOOKUP(G1832,'Country Codes'!C:D,2,FALSE)</f>
        <v>United States</v>
      </c>
      <c r="I1832" t="s">
        <v>8246</v>
      </c>
      <c r="J1832" s="15">
        <v>1393259107</v>
      </c>
      <c r="K1832" s="15">
        <v>1390667107</v>
      </c>
      <c r="L1832" t="b">
        <v>0</v>
      </c>
      <c r="M1832">
        <v>226</v>
      </c>
      <c r="N1832" t="b">
        <v>1</v>
      </c>
      <c r="O1832" t="s">
        <v>8276</v>
      </c>
      <c r="P1832" s="5">
        <f t="shared" si="140"/>
        <v>1.0153333333333334</v>
      </c>
      <c r="Q1832" s="5" t="str">
        <f t="shared" si="141"/>
        <v>Funded</v>
      </c>
      <c r="R1832" s="7">
        <f t="shared" si="142"/>
        <v>67.389380530973455</v>
      </c>
      <c r="S1832" t="s">
        <v>8324</v>
      </c>
      <c r="T1832" t="s">
        <v>8325</v>
      </c>
      <c r="U1832" s="17">
        <f t="shared" si="143"/>
        <v>41694.475775462961</v>
      </c>
      <c r="V1832" s="17">
        <f t="shared" si="144"/>
        <v>41664.475775462961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tr">
        <f>VLOOKUP(G1833,'Country Codes'!C:D,2,FALSE)</f>
        <v>United States</v>
      </c>
      <c r="I1833" t="s">
        <v>8246</v>
      </c>
      <c r="J1833" s="15">
        <v>1336866863</v>
      </c>
      <c r="K1833" s="15">
        <v>1335570863</v>
      </c>
      <c r="L1833" t="b">
        <v>0</v>
      </c>
      <c r="M1833">
        <v>14</v>
      </c>
      <c r="N1833" t="b">
        <v>1</v>
      </c>
      <c r="O1833" t="s">
        <v>8276</v>
      </c>
      <c r="P1833" s="5">
        <f t="shared" si="140"/>
        <v>1.03</v>
      </c>
      <c r="Q1833" s="5" t="str">
        <f t="shared" si="141"/>
        <v>Funded</v>
      </c>
      <c r="R1833" s="7">
        <f t="shared" si="142"/>
        <v>73.571428571428569</v>
      </c>
      <c r="S1833" t="s">
        <v>8324</v>
      </c>
      <c r="T1833" t="s">
        <v>8325</v>
      </c>
      <c r="U1833" s="17">
        <f t="shared" si="143"/>
        <v>41041.787766203699</v>
      </c>
      <c r="V1833" s="17">
        <f t="shared" si="144"/>
        <v>41026.787766203699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tr">
        <f>VLOOKUP(G1834,'Country Codes'!C:D,2,FALSE)</f>
        <v>United States</v>
      </c>
      <c r="I1834" t="s">
        <v>8246</v>
      </c>
      <c r="J1834" s="15">
        <v>1299243427</v>
      </c>
      <c r="K1834" s="15">
        <v>1296651427</v>
      </c>
      <c r="L1834" t="b">
        <v>0</v>
      </c>
      <c r="M1834">
        <v>20</v>
      </c>
      <c r="N1834" t="b">
        <v>1</v>
      </c>
      <c r="O1834" t="s">
        <v>8276</v>
      </c>
      <c r="P1834" s="5">
        <f t="shared" si="140"/>
        <v>1.4285714285714286</v>
      </c>
      <c r="Q1834" s="5" t="str">
        <f t="shared" si="141"/>
        <v>Funded</v>
      </c>
      <c r="R1834" s="7">
        <f t="shared" si="142"/>
        <v>25</v>
      </c>
      <c r="S1834" t="s">
        <v>8324</v>
      </c>
      <c r="T1834" t="s">
        <v>8325</v>
      </c>
      <c r="U1834" s="17">
        <f t="shared" si="143"/>
        <v>40606.331331018519</v>
      </c>
      <c r="V1834" s="17">
        <f t="shared" si="144"/>
        <v>40576.331331018519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tr">
        <f>VLOOKUP(G1835,'Country Codes'!C:D,2,FALSE)</f>
        <v>United States</v>
      </c>
      <c r="I1835" t="s">
        <v>8246</v>
      </c>
      <c r="J1835" s="15">
        <v>1362211140</v>
      </c>
      <c r="K1835" s="15">
        <v>1359421403</v>
      </c>
      <c r="L1835" t="b">
        <v>0</v>
      </c>
      <c r="M1835">
        <v>25</v>
      </c>
      <c r="N1835" t="b">
        <v>1</v>
      </c>
      <c r="O1835" t="s">
        <v>8276</v>
      </c>
      <c r="P1835" s="5">
        <f t="shared" si="140"/>
        <v>2.625</v>
      </c>
      <c r="Q1835" s="5" t="str">
        <f t="shared" si="141"/>
        <v>Funded</v>
      </c>
      <c r="R1835" s="7">
        <f t="shared" si="142"/>
        <v>42</v>
      </c>
      <c r="S1835" t="s">
        <v>8324</v>
      </c>
      <c r="T1835" t="s">
        <v>8325</v>
      </c>
      <c r="U1835" s="17">
        <f t="shared" si="143"/>
        <v>41335.124305555553</v>
      </c>
      <c r="V1835" s="17">
        <f t="shared" si="144"/>
        <v>41302.835682870369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tr">
        <f>VLOOKUP(G1836,'Country Codes'!C:D,2,FALSE)</f>
        <v>United States</v>
      </c>
      <c r="I1836" t="s">
        <v>8246</v>
      </c>
      <c r="J1836" s="15">
        <v>1422140895</v>
      </c>
      <c r="K1836" s="15">
        <v>1418684895</v>
      </c>
      <c r="L1836" t="b">
        <v>0</v>
      </c>
      <c r="M1836">
        <v>90</v>
      </c>
      <c r="N1836" t="b">
        <v>1</v>
      </c>
      <c r="O1836" t="s">
        <v>8276</v>
      </c>
      <c r="P1836" s="5">
        <f t="shared" si="140"/>
        <v>1.1805000000000001</v>
      </c>
      <c r="Q1836" s="5" t="str">
        <f t="shared" si="141"/>
        <v>Funded</v>
      </c>
      <c r="R1836" s="7">
        <f t="shared" si="142"/>
        <v>131.16666666666666</v>
      </c>
      <c r="S1836" t="s">
        <v>8324</v>
      </c>
      <c r="T1836" t="s">
        <v>8325</v>
      </c>
      <c r="U1836" s="17">
        <f t="shared" si="143"/>
        <v>42028.755729166667</v>
      </c>
      <c r="V1836" s="17">
        <f t="shared" si="144"/>
        <v>41988.755729166667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tr">
        <f>VLOOKUP(G1837,'Country Codes'!C:D,2,FALSE)</f>
        <v>United Kingdom</v>
      </c>
      <c r="I1837" t="s">
        <v>8247</v>
      </c>
      <c r="J1837" s="15">
        <v>1459439471</v>
      </c>
      <c r="K1837" s="15">
        <v>1456851071</v>
      </c>
      <c r="L1837" t="b">
        <v>0</v>
      </c>
      <c r="M1837">
        <v>11</v>
      </c>
      <c r="N1837" t="b">
        <v>1</v>
      </c>
      <c r="O1837" t="s">
        <v>8276</v>
      </c>
      <c r="P1837" s="5">
        <f t="shared" si="140"/>
        <v>1.04</v>
      </c>
      <c r="Q1837" s="5" t="str">
        <f t="shared" si="141"/>
        <v>Funded</v>
      </c>
      <c r="R1837" s="7">
        <f t="shared" si="142"/>
        <v>47.272727272727273</v>
      </c>
      <c r="S1837" t="s">
        <v>8324</v>
      </c>
      <c r="T1837" t="s">
        <v>8325</v>
      </c>
      <c r="U1837" s="17">
        <f t="shared" si="143"/>
        <v>42460.452210648145</v>
      </c>
      <c r="V1837" s="17">
        <f t="shared" si="144"/>
        <v>42430.49387731481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tr">
        <f>VLOOKUP(G1838,'Country Codes'!C:D,2,FALSE)</f>
        <v>United States</v>
      </c>
      <c r="I1838" t="s">
        <v>8246</v>
      </c>
      <c r="J1838" s="15">
        <v>1361129129</v>
      </c>
      <c r="K1838" s="15">
        <v>1359660329</v>
      </c>
      <c r="L1838" t="b">
        <v>0</v>
      </c>
      <c r="M1838">
        <v>55</v>
      </c>
      <c r="N1838" t="b">
        <v>1</v>
      </c>
      <c r="O1838" t="s">
        <v>8276</v>
      </c>
      <c r="P1838" s="5">
        <f t="shared" si="140"/>
        <v>2.0034000000000001</v>
      </c>
      <c r="Q1838" s="5" t="str">
        <f t="shared" si="141"/>
        <v>Funded</v>
      </c>
      <c r="R1838" s="7">
        <f t="shared" si="142"/>
        <v>182.12727272727273</v>
      </c>
      <c r="S1838" t="s">
        <v>8324</v>
      </c>
      <c r="T1838" t="s">
        <v>8325</v>
      </c>
      <c r="U1838" s="17">
        <f t="shared" si="143"/>
        <v>41322.601030092592</v>
      </c>
      <c r="V1838" s="17">
        <f t="shared" si="144"/>
        <v>41305.601030092592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tr">
        <f>VLOOKUP(G1839,'Country Codes'!C:D,2,FALSE)</f>
        <v>United States</v>
      </c>
      <c r="I1839" t="s">
        <v>8246</v>
      </c>
      <c r="J1839" s="15">
        <v>1332029335</v>
      </c>
      <c r="K1839" s="15">
        <v>1326848935</v>
      </c>
      <c r="L1839" t="b">
        <v>0</v>
      </c>
      <c r="M1839">
        <v>30</v>
      </c>
      <c r="N1839" t="b">
        <v>1</v>
      </c>
      <c r="O1839" t="s">
        <v>8276</v>
      </c>
      <c r="P1839" s="5">
        <f t="shared" si="140"/>
        <v>3.0683333333333334</v>
      </c>
      <c r="Q1839" s="5" t="str">
        <f t="shared" si="141"/>
        <v>Funded</v>
      </c>
      <c r="R1839" s="7">
        <f t="shared" si="142"/>
        <v>61.366666666666667</v>
      </c>
      <c r="S1839" t="s">
        <v>8324</v>
      </c>
      <c r="T1839" t="s">
        <v>8325</v>
      </c>
      <c r="U1839" s="17">
        <f t="shared" si="143"/>
        <v>40985.797858796293</v>
      </c>
      <c r="V1839" s="17">
        <f t="shared" si="144"/>
        <v>40925.839525462965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tr">
        <f>VLOOKUP(G1840,'Country Codes'!C:D,2,FALSE)</f>
        <v>United States</v>
      </c>
      <c r="I1840" t="s">
        <v>8246</v>
      </c>
      <c r="J1840" s="15">
        <v>1317438000</v>
      </c>
      <c r="K1840" s="15">
        <v>1314989557</v>
      </c>
      <c r="L1840" t="b">
        <v>0</v>
      </c>
      <c r="M1840">
        <v>28</v>
      </c>
      <c r="N1840" t="b">
        <v>1</v>
      </c>
      <c r="O1840" t="s">
        <v>8276</v>
      </c>
      <c r="P1840" s="5">
        <f t="shared" si="140"/>
        <v>1.00149</v>
      </c>
      <c r="Q1840" s="5" t="str">
        <f t="shared" si="141"/>
        <v>Funded</v>
      </c>
      <c r="R1840" s="7">
        <f t="shared" si="142"/>
        <v>35.767499999999998</v>
      </c>
      <c r="S1840" t="s">
        <v>8324</v>
      </c>
      <c r="T1840" t="s">
        <v>8325</v>
      </c>
      <c r="U1840" s="17">
        <f t="shared" si="143"/>
        <v>40816.916666666664</v>
      </c>
      <c r="V1840" s="17">
        <f t="shared" si="144"/>
        <v>40788.578206018516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tr">
        <f>VLOOKUP(G1841,'Country Codes'!C:D,2,FALSE)</f>
        <v>United States</v>
      </c>
      <c r="I1841" t="s">
        <v>8246</v>
      </c>
      <c r="J1841" s="15">
        <v>1475342382</v>
      </c>
      <c r="K1841" s="15">
        <v>1472750382</v>
      </c>
      <c r="L1841" t="b">
        <v>0</v>
      </c>
      <c r="M1841">
        <v>45</v>
      </c>
      <c r="N1841" t="b">
        <v>1</v>
      </c>
      <c r="O1841" t="s">
        <v>8276</v>
      </c>
      <c r="P1841" s="5">
        <f t="shared" si="140"/>
        <v>2.0529999999999999</v>
      </c>
      <c r="Q1841" s="5" t="str">
        <f t="shared" si="141"/>
        <v>Funded</v>
      </c>
      <c r="R1841" s="7">
        <f t="shared" si="142"/>
        <v>45.62222222222222</v>
      </c>
      <c r="S1841" t="s">
        <v>8324</v>
      </c>
      <c r="T1841" t="s">
        <v>8325</v>
      </c>
      <c r="U1841" s="17">
        <f t="shared" si="143"/>
        <v>42644.513680555552</v>
      </c>
      <c r="V1841" s="17">
        <f t="shared" si="144"/>
        <v>42614.513680555552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tr">
        <f>VLOOKUP(G1842,'Country Codes'!C:D,2,FALSE)</f>
        <v>United States</v>
      </c>
      <c r="I1842" t="s">
        <v>8246</v>
      </c>
      <c r="J1842" s="15">
        <v>1367902740</v>
      </c>
      <c r="K1842" s="15">
        <v>1366251510</v>
      </c>
      <c r="L1842" t="b">
        <v>0</v>
      </c>
      <c r="M1842">
        <v>13</v>
      </c>
      <c r="N1842" t="b">
        <v>1</v>
      </c>
      <c r="O1842" t="s">
        <v>8276</v>
      </c>
      <c r="P1842" s="5">
        <f t="shared" si="140"/>
        <v>1.0888888888888888</v>
      </c>
      <c r="Q1842" s="5" t="str">
        <f t="shared" si="141"/>
        <v>Funded</v>
      </c>
      <c r="R1842" s="7">
        <f t="shared" si="142"/>
        <v>75.384615384615387</v>
      </c>
      <c r="S1842" t="s">
        <v>8324</v>
      </c>
      <c r="T1842" t="s">
        <v>8325</v>
      </c>
      <c r="U1842" s="17">
        <f t="shared" si="143"/>
        <v>41400.999305555553</v>
      </c>
      <c r="V1842" s="17">
        <f t="shared" si="144"/>
        <v>41381.88784722222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tr">
        <f>VLOOKUP(G1843,'Country Codes'!C:D,2,FALSE)</f>
        <v>United States</v>
      </c>
      <c r="I1843" t="s">
        <v>8246</v>
      </c>
      <c r="J1843" s="15">
        <v>1400561940</v>
      </c>
      <c r="K1843" s="15">
        <v>1397679445</v>
      </c>
      <c r="L1843" t="b">
        <v>0</v>
      </c>
      <c r="M1843">
        <v>40</v>
      </c>
      <c r="N1843" t="b">
        <v>1</v>
      </c>
      <c r="O1843" t="s">
        <v>8276</v>
      </c>
      <c r="P1843" s="5">
        <f t="shared" si="140"/>
        <v>1.0175000000000001</v>
      </c>
      <c r="Q1843" s="5" t="str">
        <f t="shared" si="141"/>
        <v>Funded</v>
      </c>
      <c r="R1843" s="7">
        <f t="shared" si="142"/>
        <v>50.875</v>
      </c>
      <c r="S1843" t="s">
        <v>8324</v>
      </c>
      <c r="T1843" t="s">
        <v>8325</v>
      </c>
      <c r="U1843" s="17">
        <f t="shared" si="143"/>
        <v>41778.999305555553</v>
      </c>
      <c r="V1843" s="17">
        <f t="shared" si="144"/>
        <v>41745.637094907404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tr">
        <f>VLOOKUP(G1844,'Country Codes'!C:D,2,FALSE)</f>
        <v>United States</v>
      </c>
      <c r="I1844" t="s">
        <v>8246</v>
      </c>
      <c r="J1844" s="15">
        <v>1425275940</v>
      </c>
      <c r="K1844" s="15">
        <v>1422371381</v>
      </c>
      <c r="L1844" t="b">
        <v>0</v>
      </c>
      <c r="M1844">
        <v>21</v>
      </c>
      <c r="N1844" t="b">
        <v>1</v>
      </c>
      <c r="O1844" t="s">
        <v>8276</v>
      </c>
      <c r="P1844" s="5">
        <f t="shared" si="140"/>
        <v>1.2524999999999999</v>
      </c>
      <c r="Q1844" s="5" t="str">
        <f t="shared" si="141"/>
        <v>Funded</v>
      </c>
      <c r="R1844" s="7">
        <f t="shared" si="142"/>
        <v>119.28571428571429</v>
      </c>
      <c r="S1844" t="s">
        <v>8324</v>
      </c>
      <c r="T1844" t="s">
        <v>8325</v>
      </c>
      <c r="U1844" s="17">
        <f t="shared" si="143"/>
        <v>42065.040972222218</v>
      </c>
      <c r="V1844" s="17">
        <f t="shared" si="144"/>
        <v>42031.423391203702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tr">
        <f>VLOOKUP(G1845,'Country Codes'!C:D,2,FALSE)</f>
        <v>United States</v>
      </c>
      <c r="I1845" t="s">
        <v>8246</v>
      </c>
      <c r="J1845" s="15">
        <v>1298245954</v>
      </c>
      <c r="K1845" s="15">
        <v>1295653954</v>
      </c>
      <c r="L1845" t="b">
        <v>0</v>
      </c>
      <c r="M1845">
        <v>134</v>
      </c>
      <c r="N1845" t="b">
        <v>1</v>
      </c>
      <c r="O1845" t="s">
        <v>8276</v>
      </c>
      <c r="P1845" s="5">
        <f t="shared" si="140"/>
        <v>1.2400610000000001</v>
      </c>
      <c r="Q1845" s="5" t="str">
        <f t="shared" si="141"/>
        <v>Funded</v>
      </c>
      <c r="R1845" s="7">
        <f t="shared" si="142"/>
        <v>92.541865671641801</v>
      </c>
      <c r="S1845" t="s">
        <v>8324</v>
      </c>
      <c r="T1845" t="s">
        <v>8325</v>
      </c>
      <c r="U1845" s="17">
        <f t="shared" si="143"/>
        <v>40594.786504629628</v>
      </c>
      <c r="V1845" s="17">
        <f t="shared" si="144"/>
        <v>40564.786504629628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tr">
        <f>VLOOKUP(G1846,'Country Codes'!C:D,2,FALSE)</f>
        <v>United States</v>
      </c>
      <c r="I1846" t="s">
        <v>8246</v>
      </c>
      <c r="J1846" s="15">
        <v>1307761200</v>
      </c>
      <c r="K1846" s="15">
        <v>1304464914</v>
      </c>
      <c r="L1846" t="b">
        <v>0</v>
      </c>
      <c r="M1846">
        <v>20</v>
      </c>
      <c r="N1846" t="b">
        <v>1</v>
      </c>
      <c r="O1846" t="s">
        <v>8276</v>
      </c>
      <c r="P1846" s="5">
        <f t="shared" si="140"/>
        <v>1.014</v>
      </c>
      <c r="Q1846" s="5" t="str">
        <f t="shared" si="141"/>
        <v>Funded</v>
      </c>
      <c r="R1846" s="7">
        <f t="shared" si="142"/>
        <v>76.05</v>
      </c>
      <c r="S1846" t="s">
        <v>8324</v>
      </c>
      <c r="T1846" t="s">
        <v>8325</v>
      </c>
      <c r="U1846" s="17">
        <f t="shared" si="143"/>
        <v>40704.916666666664</v>
      </c>
      <c r="V1846" s="17">
        <f t="shared" si="144"/>
        <v>40666.765208333331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tr">
        <f>VLOOKUP(G1847,'Country Codes'!C:D,2,FALSE)</f>
        <v>United States</v>
      </c>
      <c r="I1847" t="s">
        <v>8246</v>
      </c>
      <c r="J1847" s="15">
        <v>1466139300</v>
      </c>
      <c r="K1847" s="15">
        <v>1464854398</v>
      </c>
      <c r="L1847" t="b">
        <v>0</v>
      </c>
      <c r="M1847">
        <v>19</v>
      </c>
      <c r="N1847" t="b">
        <v>1</v>
      </c>
      <c r="O1847" t="s">
        <v>8276</v>
      </c>
      <c r="P1847" s="5">
        <f t="shared" si="140"/>
        <v>1</v>
      </c>
      <c r="Q1847" s="5" t="str">
        <f t="shared" si="141"/>
        <v>Funded</v>
      </c>
      <c r="R1847" s="7">
        <f t="shared" si="142"/>
        <v>52.631578947368418</v>
      </c>
      <c r="S1847" t="s">
        <v>8324</v>
      </c>
      <c r="T1847" t="s">
        <v>8325</v>
      </c>
      <c r="U1847" s="17">
        <f t="shared" si="143"/>
        <v>42537.996527777774</v>
      </c>
      <c r="V1847" s="17">
        <f t="shared" si="144"/>
        <v>42523.124976851854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tr">
        <f>VLOOKUP(G1848,'Country Codes'!C:D,2,FALSE)</f>
        <v>United States</v>
      </c>
      <c r="I1848" t="s">
        <v>8246</v>
      </c>
      <c r="J1848" s="15">
        <v>1355585777</v>
      </c>
      <c r="K1848" s="15">
        <v>1352993777</v>
      </c>
      <c r="L1848" t="b">
        <v>0</v>
      </c>
      <c r="M1848">
        <v>209</v>
      </c>
      <c r="N1848" t="b">
        <v>1</v>
      </c>
      <c r="O1848" t="s">
        <v>8276</v>
      </c>
      <c r="P1848" s="5">
        <f t="shared" si="140"/>
        <v>1.3792666666666666</v>
      </c>
      <c r="Q1848" s="5" t="str">
        <f t="shared" si="141"/>
        <v>Funded</v>
      </c>
      <c r="R1848" s="7">
        <f t="shared" si="142"/>
        <v>98.990430622009569</v>
      </c>
      <c r="S1848" t="s">
        <v>8324</v>
      </c>
      <c r="T1848" t="s">
        <v>8325</v>
      </c>
      <c r="U1848" s="17">
        <f t="shared" si="143"/>
        <v>41258.441863425927</v>
      </c>
      <c r="V1848" s="17">
        <f t="shared" si="144"/>
        <v>41228.441863425927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tr">
        <f>VLOOKUP(G1849,'Country Codes'!C:D,2,FALSE)</f>
        <v>United States</v>
      </c>
      <c r="I1849" t="s">
        <v>8246</v>
      </c>
      <c r="J1849" s="15">
        <v>1429594832</v>
      </c>
      <c r="K1849" s="15">
        <v>1427780432</v>
      </c>
      <c r="L1849" t="b">
        <v>0</v>
      </c>
      <c r="M1849">
        <v>38</v>
      </c>
      <c r="N1849" t="b">
        <v>1</v>
      </c>
      <c r="O1849" t="s">
        <v>8276</v>
      </c>
      <c r="P1849" s="5">
        <f t="shared" si="140"/>
        <v>1.2088000000000001</v>
      </c>
      <c r="Q1849" s="5" t="str">
        <f t="shared" si="141"/>
        <v>Funded</v>
      </c>
      <c r="R1849" s="7">
        <f t="shared" si="142"/>
        <v>79.526315789473685</v>
      </c>
      <c r="S1849" t="s">
        <v>8324</v>
      </c>
      <c r="T1849" t="s">
        <v>8325</v>
      </c>
      <c r="U1849" s="17">
        <f t="shared" si="143"/>
        <v>42115.028148148143</v>
      </c>
      <c r="V1849" s="17">
        <f t="shared" si="144"/>
        <v>42094.028148148143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tr">
        <f>VLOOKUP(G1850,'Country Codes'!C:D,2,FALSE)</f>
        <v>United States</v>
      </c>
      <c r="I1850" t="s">
        <v>8246</v>
      </c>
      <c r="J1850" s="15">
        <v>1312095540</v>
      </c>
      <c r="K1850" s="15">
        <v>1306608888</v>
      </c>
      <c r="L1850" t="b">
        <v>0</v>
      </c>
      <c r="M1850">
        <v>24</v>
      </c>
      <c r="N1850" t="b">
        <v>1</v>
      </c>
      <c r="O1850" t="s">
        <v>8276</v>
      </c>
      <c r="P1850" s="5">
        <f t="shared" si="140"/>
        <v>1.0736666666666668</v>
      </c>
      <c r="Q1850" s="5" t="str">
        <f t="shared" si="141"/>
        <v>Funded</v>
      </c>
      <c r="R1850" s="7">
        <f t="shared" si="142"/>
        <v>134.20833333333334</v>
      </c>
      <c r="S1850" t="s">
        <v>8324</v>
      </c>
      <c r="T1850" t="s">
        <v>8325</v>
      </c>
      <c r="U1850" s="17">
        <f t="shared" si="143"/>
        <v>40755.082638888889</v>
      </c>
      <c r="V1850" s="17">
        <f t="shared" si="144"/>
        <v>40691.579722222217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tr">
        <f>VLOOKUP(G1851,'Country Codes'!C:D,2,FALSE)</f>
        <v>United States</v>
      </c>
      <c r="I1851" t="s">
        <v>8246</v>
      </c>
      <c r="J1851" s="15">
        <v>1350505059</v>
      </c>
      <c r="K1851" s="15">
        <v>1347913059</v>
      </c>
      <c r="L1851" t="b">
        <v>0</v>
      </c>
      <c r="M1851">
        <v>8</v>
      </c>
      <c r="N1851" t="b">
        <v>1</v>
      </c>
      <c r="O1851" t="s">
        <v>8276</v>
      </c>
      <c r="P1851" s="5">
        <f t="shared" si="140"/>
        <v>1.0033333333333334</v>
      </c>
      <c r="Q1851" s="5" t="str">
        <f t="shared" si="141"/>
        <v>Funded</v>
      </c>
      <c r="R1851" s="7">
        <f t="shared" si="142"/>
        <v>37.625</v>
      </c>
      <c r="S1851" t="s">
        <v>8324</v>
      </c>
      <c r="T1851" t="s">
        <v>8325</v>
      </c>
      <c r="U1851" s="17">
        <f t="shared" si="143"/>
        <v>41199.637256944443</v>
      </c>
      <c r="V1851" s="17">
        <f t="shared" si="144"/>
        <v>41169.637256944443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tr">
        <f>VLOOKUP(G1852,'Country Codes'!C:D,2,FALSE)</f>
        <v>United States</v>
      </c>
      <c r="I1852" t="s">
        <v>8246</v>
      </c>
      <c r="J1852" s="15">
        <v>1405033300</v>
      </c>
      <c r="K1852" s="15">
        <v>1402441300</v>
      </c>
      <c r="L1852" t="b">
        <v>0</v>
      </c>
      <c r="M1852">
        <v>179</v>
      </c>
      <c r="N1852" t="b">
        <v>1</v>
      </c>
      <c r="O1852" t="s">
        <v>8276</v>
      </c>
      <c r="P1852" s="5">
        <f t="shared" si="140"/>
        <v>1.0152222222222222</v>
      </c>
      <c r="Q1852" s="5" t="str">
        <f t="shared" si="141"/>
        <v>Funded</v>
      </c>
      <c r="R1852" s="7">
        <f t="shared" si="142"/>
        <v>51.044692737430168</v>
      </c>
      <c r="S1852" t="s">
        <v>8324</v>
      </c>
      <c r="T1852" t="s">
        <v>8325</v>
      </c>
      <c r="U1852" s="17">
        <f t="shared" si="143"/>
        <v>41830.751157407409</v>
      </c>
      <c r="V1852" s="17">
        <f t="shared" si="144"/>
        <v>41800.751157407409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tr">
        <f>VLOOKUP(G1853,'Country Codes'!C:D,2,FALSE)</f>
        <v>United States</v>
      </c>
      <c r="I1853" t="s">
        <v>8246</v>
      </c>
      <c r="J1853" s="15">
        <v>1406509200</v>
      </c>
      <c r="K1853" s="15">
        <v>1404769538</v>
      </c>
      <c r="L1853" t="b">
        <v>0</v>
      </c>
      <c r="M1853">
        <v>26</v>
      </c>
      <c r="N1853" t="b">
        <v>1</v>
      </c>
      <c r="O1853" t="s">
        <v>8276</v>
      </c>
      <c r="P1853" s="5">
        <f t="shared" si="140"/>
        <v>1.0007692307692309</v>
      </c>
      <c r="Q1853" s="5" t="str">
        <f t="shared" si="141"/>
        <v>Funded</v>
      </c>
      <c r="R1853" s="7">
        <f t="shared" si="142"/>
        <v>50.03846153846154</v>
      </c>
      <c r="S1853" t="s">
        <v>8324</v>
      </c>
      <c r="T1853" t="s">
        <v>8325</v>
      </c>
      <c r="U1853" s="17">
        <f t="shared" si="143"/>
        <v>41847.833333333328</v>
      </c>
      <c r="V1853" s="17">
        <f t="shared" si="144"/>
        <v>41827.69835648148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tr">
        <f>VLOOKUP(G1854,'Country Codes'!C:D,2,FALSE)</f>
        <v>United States</v>
      </c>
      <c r="I1854" t="s">
        <v>8246</v>
      </c>
      <c r="J1854" s="15">
        <v>1429920000</v>
      </c>
      <c r="K1854" s="15">
        <v>1426703452</v>
      </c>
      <c r="L1854" t="b">
        <v>0</v>
      </c>
      <c r="M1854">
        <v>131</v>
      </c>
      <c r="N1854" t="b">
        <v>1</v>
      </c>
      <c r="O1854" t="s">
        <v>8276</v>
      </c>
      <c r="P1854" s="5">
        <f t="shared" si="140"/>
        <v>1.1696666666666666</v>
      </c>
      <c r="Q1854" s="5" t="str">
        <f t="shared" si="141"/>
        <v>Funded</v>
      </c>
      <c r="R1854" s="7">
        <f t="shared" si="142"/>
        <v>133.93129770992365</v>
      </c>
      <c r="S1854" t="s">
        <v>8324</v>
      </c>
      <c r="T1854" t="s">
        <v>8325</v>
      </c>
      <c r="U1854" s="17">
        <f t="shared" si="143"/>
        <v>42118.791666666664</v>
      </c>
      <c r="V1854" s="17">
        <f t="shared" si="144"/>
        <v>42081.563101851854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tr">
        <f>VLOOKUP(G1855,'Country Codes'!C:D,2,FALSE)</f>
        <v>United States</v>
      </c>
      <c r="I1855" t="s">
        <v>8246</v>
      </c>
      <c r="J1855" s="15">
        <v>1352860017</v>
      </c>
      <c r="K1855" s="15">
        <v>1348536417</v>
      </c>
      <c r="L1855" t="b">
        <v>0</v>
      </c>
      <c r="M1855">
        <v>14</v>
      </c>
      <c r="N1855" t="b">
        <v>1</v>
      </c>
      <c r="O1855" t="s">
        <v>8276</v>
      </c>
      <c r="P1855" s="5">
        <f t="shared" si="140"/>
        <v>1.01875</v>
      </c>
      <c r="Q1855" s="5" t="str">
        <f t="shared" si="141"/>
        <v>Funded</v>
      </c>
      <c r="R1855" s="7">
        <f t="shared" si="142"/>
        <v>58.214285714285715</v>
      </c>
      <c r="S1855" t="s">
        <v>8324</v>
      </c>
      <c r="T1855" t="s">
        <v>8325</v>
      </c>
      <c r="U1855" s="17">
        <f t="shared" si="143"/>
        <v>41226.893715277773</v>
      </c>
      <c r="V1855" s="17">
        <f t="shared" si="144"/>
        <v>41176.852048611108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tr">
        <f>VLOOKUP(G1856,'Country Codes'!C:D,2,FALSE)</f>
        <v>United States</v>
      </c>
      <c r="I1856" t="s">
        <v>8246</v>
      </c>
      <c r="J1856" s="15">
        <v>1369355437</v>
      </c>
      <c r="K1856" s="15">
        <v>1366763437</v>
      </c>
      <c r="L1856" t="b">
        <v>0</v>
      </c>
      <c r="M1856">
        <v>174</v>
      </c>
      <c r="N1856" t="b">
        <v>1</v>
      </c>
      <c r="O1856" t="s">
        <v>8276</v>
      </c>
      <c r="P1856" s="5">
        <f t="shared" si="140"/>
        <v>1.0212366666666666</v>
      </c>
      <c r="Q1856" s="5" t="str">
        <f t="shared" si="141"/>
        <v>Funded</v>
      </c>
      <c r="R1856" s="7">
        <f t="shared" si="142"/>
        <v>88.037643678160919</v>
      </c>
      <c r="S1856" t="s">
        <v>8324</v>
      </c>
      <c r="T1856" t="s">
        <v>8325</v>
      </c>
      <c r="U1856" s="17">
        <f t="shared" si="143"/>
        <v>41417.812928240739</v>
      </c>
      <c r="V1856" s="17">
        <f t="shared" si="144"/>
        <v>41387.812928240739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tr">
        <f>VLOOKUP(G1857,'Country Codes'!C:D,2,FALSE)</f>
        <v>Canada</v>
      </c>
      <c r="I1857" t="s">
        <v>8251</v>
      </c>
      <c r="J1857" s="15">
        <v>1389012940</v>
      </c>
      <c r="K1857" s="15">
        <v>1385124940</v>
      </c>
      <c r="L1857" t="b">
        <v>0</v>
      </c>
      <c r="M1857">
        <v>191</v>
      </c>
      <c r="N1857" t="b">
        <v>1</v>
      </c>
      <c r="O1857" t="s">
        <v>8276</v>
      </c>
      <c r="P1857" s="5">
        <f t="shared" si="140"/>
        <v>1.5405897142857143</v>
      </c>
      <c r="Q1857" s="5" t="str">
        <f t="shared" si="141"/>
        <v>Funded</v>
      </c>
      <c r="R1857" s="7">
        <f t="shared" si="142"/>
        <v>70.576753926701571</v>
      </c>
      <c r="S1857" t="s">
        <v>8324</v>
      </c>
      <c r="T1857" t="s">
        <v>8325</v>
      </c>
      <c r="U1857" s="17">
        <f t="shared" si="143"/>
        <v>41645.330324074072</v>
      </c>
      <c r="V1857" s="17">
        <f t="shared" si="144"/>
        <v>41600.330324074072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tr">
        <f>VLOOKUP(G1858,'Country Codes'!C:D,2,FALSE)</f>
        <v>United States</v>
      </c>
      <c r="I1858" t="s">
        <v>8246</v>
      </c>
      <c r="J1858" s="15">
        <v>1405715472</v>
      </c>
      <c r="K1858" s="15">
        <v>1403901072</v>
      </c>
      <c r="L1858" t="b">
        <v>0</v>
      </c>
      <c r="M1858">
        <v>38</v>
      </c>
      <c r="N1858" t="b">
        <v>1</v>
      </c>
      <c r="O1858" t="s">
        <v>8276</v>
      </c>
      <c r="P1858" s="5">
        <f t="shared" si="140"/>
        <v>1.0125</v>
      </c>
      <c r="Q1858" s="5" t="str">
        <f t="shared" si="141"/>
        <v>Funded</v>
      </c>
      <c r="R1858" s="7">
        <f t="shared" si="142"/>
        <v>53.289473684210527</v>
      </c>
      <c r="S1858" t="s">
        <v>8324</v>
      </c>
      <c r="T1858" t="s">
        <v>8325</v>
      </c>
      <c r="U1858" s="17">
        <f t="shared" si="143"/>
        <v>41838.64666666666</v>
      </c>
      <c r="V1858" s="17">
        <f t="shared" si="144"/>
        <v>41817.64666666666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tr">
        <f>VLOOKUP(G1859,'Country Codes'!C:D,2,FALSE)</f>
        <v>United States</v>
      </c>
      <c r="I1859" t="s">
        <v>8246</v>
      </c>
      <c r="J1859" s="15">
        <v>1410546413</v>
      </c>
      <c r="K1859" s="15">
        <v>1407954413</v>
      </c>
      <c r="L1859" t="b">
        <v>0</v>
      </c>
      <c r="M1859">
        <v>22</v>
      </c>
      <c r="N1859" t="b">
        <v>1</v>
      </c>
      <c r="O1859" t="s">
        <v>8276</v>
      </c>
      <c r="P1859" s="5">
        <f t="shared" ref="P1859:P1922" si="145">(E1859/D1859)</f>
        <v>1</v>
      </c>
      <c r="Q1859" s="5" t="str">
        <f t="shared" ref="Q1859:Q1922" si="146">IF(P1859&gt;=1,"Funded","Not Funded")</f>
        <v>Funded</v>
      </c>
      <c r="R1859" s="7">
        <f t="shared" ref="R1859:R1922" si="147">(E1859/M1859)</f>
        <v>136.36363636363637</v>
      </c>
      <c r="S1859" t="s">
        <v>8324</v>
      </c>
      <c r="T1859" t="s">
        <v>8325</v>
      </c>
      <c r="U1859" s="17">
        <f t="shared" ref="U1859:U1922" si="148">(((J1859/60)/60)/24)+DATE(1970,1,1)+(-5/24)</f>
        <v>41894.560335648144</v>
      </c>
      <c r="V1859" s="17">
        <f t="shared" ref="V1859:V1922" si="149">(((K1859/60)/60)/24)+DATE(1970,1,1)+(-5/24)</f>
        <v>41864.560335648144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tr">
        <f>VLOOKUP(G1860,'Country Codes'!C:D,2,FALSE)</f>
        <v>United States</v>
      </c>
      <c r="I1860" t="s">
        <v>8246</v>
      </c>
      <c r="J1860" s="15">
        <v>1324014521</v>
      </c>
      <c r="K1860" s="15">
        <v>1318826921</v>
      </c>
      <c r="L1860" t="b">
        <v>0</v>
      </c>
      <c r="M1860">
        <v>149</v>
      </c>
      <c r="N1860" t="b">
        <v>1</v>
      </c>
      <c r="O1860" t="s">
        <v>8276</v>
      </c>
      <c r="P1860" s="5">
        <f t="shared" si="145"/>
        <v>1.0874800874800874</v>
      </c>
      <c r="Q1860" s="5" t="str">
        <f t="shared" si="146"/>
        <v>Funded</v>
      </c>
      <c r="R1860" s="7">
        <f t="shared" si="147"/>
        <v>40.547315436241611</v>
      </c>
      <c r="S1860" t="s">
        <v>8324</v>
      </c>
      <c r="T1860" t="s">
        <v>8325</v>
      </c>
      <c r="U1860" s="17">
        <f t="shared" si="148"/>
        <v>40893.033807870372</v>
      </c>
      <c r="V1860" s="17">
        <f t="shared" si="149"/>
        <v>40832.9921412037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tr">
        <f>VLOOKUP(G1861,'Country Codes'!C:D,2,FALSE)</f>
        <v>United States</v>
      </c>
      <c r="I1861" t="s">
        <v>8246</v>
      </c>
      <c r="J1861" s="15">
        <v>1316716129</v>
      </c>
      <c r="K1861" s="15">
        <v>1314124129</v>
      </c>
      <c r="L1861" t="b">
        <v>0</v>
      </c>
      <c r="M1861">
        <v>56</v>
      </c>
      <c r="N1861" t="b">
        <v>1</v>
      </c>
      <c r="O1861" t="s">
        <v>8276</v>
      </c>
      <c r="P1861" s="5">
        <f t="shared" si="145"/>
        <v>1.3183333333333334</v>
      </c>
      <c r="Q1861" s="5" t="str">
        <f t="shared" si="146"/>
        <v>Funded</v>
      </c>
      <c r="R1861" s="7">
        <f t="shared" si="147"/>
        <v>70.625</v>
      </c>
      <c r="S1861" t="s">
        <v>8324</v>
      </c>
      <c r="T1861" t="s">
        <v>8325</v>
      </c>
      <c r="U1861" s="17">
        <f t="shared" si="148"/>
        <v>40808.561678240738</v>
      </c>
      <c r="V1861" s="17">
        <f t="shared" si="149"/>
        <v>40778.561678240738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tr">
        <f>VLOOKUP(G1862,'Country Codes'!C:D,2,FALSE)</f>
        <v>United States</v>
      </c>
      <c r="I1862" t="s">
        <v>8246</v>
      </c>
      <c r="J1862" s="15">
        <v>1391706084</v>
      </c>
      <c r="K1862" s="15">
        <v>1389891684</v>
      </c>
      <c r="L1862" t="b">
        <v>0</v>
      </c>
      <c r="M1862">
        <v>19</v>
      </c>
      <c r="N1862" t="b">
        <v>1</v>
      </c>
      <c r="O1862" t="s">
        <v>8276</v>
      </c>
      <c r="P1862" s="5">
        <f t="shared" si="145"/>
        <v>1.3346666666666667</v>
      </c>
      <c r="Q1862" s="5" t="str">
        <f t="shared" si="146"/>
        <v>Funded</v>
      </c>
      <c r="R1862" s="7">
        <f t="shared" si="147"/>
        <v>52.684210526315788</v>
      </c>
      <c r="S1862" t="s">
        <v>8324</v>
      </c>
      <c r="T1862" t="s">
        <v>8325</v>
      </c>
      <c r="U1862" s="17">
        <f t="shared" si="148"/>
        <v>41676.500972222217</v>
      </c>
      <c r="V1862" s="17">
        <f t="shared" si="149"/>
        <v>41655.500972222217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tr">
        <f>VLOOKUP(G1863,'Country Codes'!C:D,2,FALSE)</f>
        <v>United Kingdom</v>
      </c>
      <c r="I1863" t="s">
        <v>8247</v>
      </c>
      <c r="J1863" s="15">
        <v>1422256341</v>
      </c>
      <c r="K1863" s="15">
        <v>1419664341</v>
      </c>
      <c r="L1863" t="b">
        <v>0</v>
      </c>
      <c r="M1863">
        <v>0</v>
      </c>
      <c r="N1863" t="b">
        <v>0</v>
      </c>
      <c r="O1863" t="s">
        <v>8283</v>
      </c>
      <c r="P1863" s="5">
        <f t="shared" si="145"/>
        <v>0</v>
      </c>
      <c r="Q1863" s="5" t="str">
        <f t="shared" si="146"/>
        <v>Not Funded</v>
      </c>
      <c r="R1863" s="7" t="e">
        <f t="shared" si="147"/>
        <v>#DIV/0!</v>
      </c>
      <c r="S1863" t="s">
        <v>8332</v>
      </c>
      <c r="T1863" t="s">
        <v>8334</v>
      </c>
      <c r="U1863" s="17">
        <f t="shared" si="148"/>
        <v>42030.091909722221</v>
      </c>
      <c r="V1863" s="17">
        <f t="shared" si="149"/>
        <v>42000.091909722221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tr">
        <f>VLOOKUP(G1864,'Country Codes'!C:D,2,FALSE)</f>
        <v>United States</v>
      </c>
      <c r="I1864" t="s">
        <v>8246</v>
      </c>
      <c r="J1864" s="15">
        <v>1488958200</v>
      </c>
      <c r="K1864" s="15">
        <v>1484912974</v>
      </c>
      <c r="L1864" t="b">
        <v>0</v>
      </c>
      <c r="M1864">
        <v>16</v>
      </c>
      <c r="N1864" t="b">
        <v>0</v>
      </c>
      <c r="O1864" t="s">
        <v>8283</v>
      </c>
      <c r="P1864" s="5">
        <f t="shared" si="145"/>
        <v>8.0833333333333326E-2</v>
      </c>
      <c r="Q1864" s="5" t="str">
        <f t="shared" si="146"/>
        <v>Not Funded</v>
      </c>
      <c r="R1864" s="7">
        <f t="shared" si="147"/>
        <v>90.9375</v>
      </c>
      <c r="S1864" t="s">
        <v>8332</v>
      </c>
      <c r="T1864" t="s">
        <v>8334</v>
      </c>
      <c r="U1864" s="17">
        <f t="shared" si="148"/>
        <v>42802.104166666664</v>
      </c>
      <c r="V1864" s="17">
        <f t="shared" si="149"/>
        <v>42755.284421296288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tr">
        <f>VLOOKUP(G1865,'Country Codes'!C:D,2,FALSE)</f>
        <v>United States</v>
      </c>
      <c r="I1865" t="s">
        <v>8246</v>
      </c>
      <c r="J1865" s="15">
        <v>1402600085</v>
      </c>
      <c r="K1865" s="15">
        <v>1400008085</v>
      </c>
      <c r="L1865" t="b">
        <v>0</v>
      </c>
      <c r="M1865">
        <v>2</v>
      </c>
      <c r="N1865" t="b">
        <v>0</v>
      </c>
      <c r="O1865" t="s">
        <v>8283</v>
      </c>
      <c r="P1865" s="5">
        <f t="shared" si="145"/>
        <v>4.0000000000000001E-3</v>
      </c>
      <c r="Q1865" s="5" t="str">
        <f t="shared" si="146"/>
        <v>Not Funded</v>
      </c>
      <c r="R1865" s="7">
        <f t="shared" si="147"/>
        <v>5</v>
      </c>
      <c r="S1865" t="s">
        <v>8332</v>
      </c>
      <c r="T1865" t="s">
        <v>8334</v>
      </c>
      <c r="U1865" s="17">
        <f t="shared" si="148"/>
        <v>41802.588946759257</v>
      </c>
      <c r="V1865" s="17">
        <f t="shared" si="149"/>
        <v>41772.588946759257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tr">
        <f>VLOOKUP(G1866,'Country Codes'!C:D,2,FALSE)</f>
        <v>United States</v>
      </c>
      <c r="I1866" t="s">
        <v>8246</v>
      </c>
      <c r="J1866" s="15">
        <v>1399223500</v>
      </c>
      <c r="K1866" s="15">
        <v>1396631500</v>
      </c>
      <c r="L1866" t="b">
        <v>0</v>
      </c>
      <c r="M1866">
        <v>48</v>
      </c>
      <c r="N1866" t="b">
        <v>0</v>
      </c>
      <c r="O1866" t="s">
        <v>8283</v>
      </c>
      <c r="P1866" s="5">
        <f t="shared" si="145"/>
        <v>0.42892307692307691</v>
      </c>
      <c r="Q1866" s="5" t="str">
        <f t="shared" si="146"/>
        <v>Not Funded</v>
      </c>
      <c r="R1866" s="7">
        <f t="shared" si="147"/>
        <v>58.083333333333336</v>
      </c>
      <c r="S1866" t="s">
        <v>8332</v>
      </c>
      <c r="T1866" t="s">
        <v>8334</v>
      </c>
      <c r="U1866" s="17">
        <f t="shared" si="148"/>
        <v>41763.508101851847</v>
      </c>
      <c r="V1866" s="17">
        <f t="shared" si="149"/>
        <v>41733.508101851847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tr">
        <f>VLOOKUP(G1867,'Country Codes'!C:D,2,FALSE)</f>
        <v>United Kingdom</v>
      </c>
      <c r="I1867" t="s">
        <v>8247</v>
      </c>
      <c r="J1867" s="15">
        <v>1478425747</v>
      </c>
      <c r="K1867" s="15">
        <v>1475398147</v>
      </c>
      <c r="L1867" t="b">
        <v>0</v>
      </c>
      <c r="M1867">
        <v>2</v>
      </c>
      <c r="N1867" t="b">
        <v>0</v>
      </c>
      <c r="O1867" t="s">
        <v>8283</v>
      </c>
      <c r="P1867" s="5">
        <f t="shared" si="145"/>
        <v>3.6363636363636364E-5</v>
      </c>
      <c r="Q1867" s="5" t="str">
        <f t="shared" si="146"/>
        <v>Not Funded</v>
      </c>
      <c r="R1867" s="7">
        <f t="shared" si="147"/>
        <v>2</v>
      </c>
      <c r="S1867" t="s">
        <v>8332</v>
      </c>
      <c r="T1867" t="s">
        <v>8334</v>
      </c>
      <c r="U1867" s="17">
        <f t="shared" si="148"/>
        <v>42680.200775462967</v>
      </c>
      <c r="V1867" s="17">
        <f t="shared" si="149"/>
        <v>42645.159108796295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tr">
        <f>VLOOKUP(G1868,'Country Codes'!C:D,2,FALSE)</f>
        <v>United States</v>
      </c>
      <c r="I1868" t="s">
        <v>8246</v>
      </c>
      <c r="J1868" s="15">
        <v>1488340800</v>
      </c>
      <c r="K1868" s="15">
        <v>1483768497</v>
      </c>
      <c r="L1868" t="b">
        <v>0</v>
      </c>
      <c r="M1868">
        <v>2</v>
      </c>
      <c r="N1868" t="b">
        <v>0</v>
      </c>
      <c r="O1868" t="s">
        <v>8283</v>
      </c>
      <c r="P1868" s="5">
        <f t="shared" si="145"/>
        <v>5.0000000000000001E-3</v>
      </c>
      <c r="Q1868" s="5" t="str">
        <f t="shared" si="146"/>
        <v>Not Funded</v>
      </c>
      <c r="R1868" s="7">
        <f t="shared" si="147"/>
        <v>62.5</v>
      </c>
      <c r="S1868" t="s">
        <v>8332</v>
      </c>
      <c r="T1868" t="s">
        <v>8334</v>
      </c>
      <c r="U1868" s="17">
        <f t="shared" si="148"/>
        <v>42794.958333333336</v>
      </c>
      <c r="V1868" s="17">
        <f t="shared" si="149"/>
        <v>42742.038159722222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tr">
        <f>VLOOKUP(G1869,'Country Codes'!C:D,2,FALSE)</f>
        <v>United States</v>
      </c>
      <c r="I1869" t="s">
        <v>8246</v>
      </c>
      <c r="J1869" s="15">
        <v>1478383912</v>
      </c>
      <c r="K1869" s="15">
        <v>1475791912</v>
      </c>
      <c r="L1869" t="b">
        <v>0</v>
      </c>
      <c r="M1869">
        <v>1</v>
      </c>
      <c r="N1869" t="b">
        <v>0</v>
      </c>
      <c r="O1869" t="s">
        <v>8283</v>
      </c>
      <c r="P1869" s="5">
        <f t="shared" si="145"/>
        <v>5.0000000000000001E-4</v>
      </c>
      <c r="Q1869" s="5" t="str">
        <f t="shared" si="146"/>
        <v>Not Funded</v>
      </c>
      <c r="R1869" s="7">
        <f t="shared" si="147"/>
        <v>10</v>
      </c>
      <c r="S1869" t="s">
        <v>8332</v>
      </c>
      <c r="T1869" t="s">
        <v>8334</v>
      </c>
      <c r="U1869" s="17">
        <f t="shared" si="148"/>
        <v>42679.716574074067</v>
      </c>
      <c r="V1869" s="17">
        <f t="shared" si="149"/>
        <v>42649.716574074067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tr">
        <f>VLOOKUP(G1870,'Country Codes'!C:D,2,FALSE)</f>
        <v>United States</v>
      </c>
      <c r="I1870" t="s">
        <v>8246</v>
      </c>
      <c r="J1870" s="15">
        <v>1450166340</v>
      </c>
      <c r="K1870" s="15">
        <v>1448044925</v>
      </c>
      <c r="L1870" t="b">
        <v>0</v>
      </c>
      <c r="M1870">
        <v>17</v>
      </c>
      <c r="N1870" t="b">
        <v>0</v>
      </c>
      <c r="O1870" t="s">
        <v>8283</v>
      </c>
      <c r="P1870" s="5">
        <f t="shared" si="145"/>
        <v>4.8680000000000001E-2</v>
      </c>
      <c r="Q1870" s="5" t="str">
        <f t="shared" si="146"/>
        <v>Not Funded</v>
      </c>
      <c r="R1870" s="7">
        <f t="shared" si="147"/>
        <v>71.588235294117652</v>
      </c>
      <c r="S1870" t="s">
        <v>8332</v>
      </c>
      <c r="T1870" t="s">
        <v>8334</v>
      </c>
      <c r="U1870" s="17">
        <f t="shared" si="148"/>
        <v>42353.124305555553</v>
      </c>
      <c r="V1870" s="17">
        <f t="shared" si="149"/>
        <v>42328.570891203701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tr">
        <f>VLOOKUP(G1871,'Country Codes'!C:D,2,FALSE)</f>
        <v>United States</v>
      </c>
      <c r="I1871" t="s">
        <v>8246</v>
      </c>
      <c r="J1871" s="15">
        <v>1483488249</v>
      </c>
      <c r="K1871" s="15">
        <v>1480896249</v>
      </c>
      <c r="L1871" t="b">
        <v>0</v>
      </c>
      <c r="M1871">
        <v>0</v>
      </c>
      <c r="N1871" t="b">
        <v>0</v>
      </c>
      <c r="O1871" t="s">
        <v>8283</v>
      </c>
      <c r="P1871" s="5">
        <f t="shared" si="145"/>
        <v>0</v>
      </c>
      <c r="Q1871" s="5" t="str">
        <f t="shared" si="146"/>
        <v>Not Funded</v>
      </c>
      <c r="R1871" s="7" t="e">
        <f t="shared" si="147"/>
        <v>#DIV/0!</v>
      </c>
      <c r="S1871" t="s">
        <v>8332</v>
      </c>
      <c r="T1871" t="s">
        <v>8334</v>
      </c>
      <c r="U1871" s="17">
        <f t="shared" si="148"/>
        <v>42738.794548611106</v>
      </c>
      <c r="V1871" s="17">
        <f t="shared" si="149"/>
        <v>42708.794548611106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tr">
        <f>VLOOKUP(G1872,'Country Codes'!C:D,2,FALSE)</f>
        <v>United States</v>
      </c>
      <c r="I1872" t="s">
        <v>8246</v>
      </c>
      <c r="J1872" s="15">
        <v>1454213820</v>
      </c>
      <c r="K1872" s="15">
        <v>1451723535</v>
      </c>
      <c r="L1872" t="b">
        <v>0</v>
      </c>
      <c r="M1872">
        <v>11</v>
      </c>
      <c r="N1872" t="b">
        <v>0</v>
      </c>
      <c r="O1872" t="s">
        <v>8283</v>
      </c>
      <c r="P1872" s="5">
        <f t="shared" si="145"/>
        <v>0.10314285714285715</v>
      </c>
      <c r="Q1872" s="5" t="str">
        <f t="shared" si="146"/>
        <v>Not Funded</v>
      </c>
      <c r="R1872" s="7">
        <f t="shared" si="147"/>
        <v>32.81818181818182</v>
      </c>
      <c r="S1872" t="s">
        <v>8332</v>
      </c>
      <c r="T1872" t="s">
        <v>8334</v>
      </c>
      <c r="U1872" s="17">
        <f t="shared" si="148"/>
        <v>42399.970138888886</v>
      </c>
      <c r="V1872" s="17">
        <f t="shared" si="149"/>
        <v>42371.14739583333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tr">
        <f>VLOOKUP(G1873,'Country Codes'!C:D,2,FALSE)</f>
        <v>United States</v>
      </c>
      <c r="I1873" t="s">
        <v>8246</v>
      </c>
      <c r="J1873" s="15">
        <v>1416512901</v>
      </c>
      <c r="K1873" s="15">
        <v>1413053301</v>
      </c>
      <c r="L1873" t="b">
        <v>0</v>
      </c>
      <c r="M1873">
        <v>95</v>
      </c>
      <c r="N1873" t="b">
        <v>0</v>
      </c>
      <c r="O1873" t="s">
        <v>8283</v>
      </c>
      <c r="P1873" s="5">
        <f t="shared" si="145"/>
        <v>0.7178461538461538</v>
      </c>
      <c r="Q1873" s="5" t="str">
        <f t="shared" si="146"/>
        <v>Not Funded</v>
      </c>
      <c r="R1873" s="7">
        <f t="shared" si="147"/>
        <v>49.11578947368421</v>
      </c>
      <c r="S1873" t="s">
        <v>8332</v>
      </c>
      <c r="T1873" t="s">
        <v>8334</v>
      </c>
      <c r="U1873" s="17">
        <f t="shared" si="148"/>
        <v>41963.616909722223</v>
      </c>
      <c r="V1873" s="17">
        <f t="shared" si="149"/>
        <v>41923.575243055551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tr">
        <f>VLOOKUP(G1874,'Country Codes'!C:D,2,FALSE)</f>
        <v>United States</v>
      </c>
      <c r="I1874" t="s">
        <v>8246</v>
      </c>
      <c r="J1874" s="15">
        <v>1435633602</v>
      </c>
      <c r="K1874" s="15">
        <v>1433041602</v>
      </c>
      <c r="L1874" t="b">
        <v>0</v>
      </c>
      <c r="M1874">
        <v>13</v>
      </c>
      <c r="N1874" t="b">
        <v>0</v>
      </c>
      <c r="O1874" t="s">
        <v>8283</v>
      </c>
      <c r="P1874" s="5">
        <f t="shared" si="145"/>
        <v>1.06E-2</v>
      </c>
      <c r="Q1874" s="5" t="str">
        <f t="shared" si="146"/>
        <v>Not Funded</v>
      </c>
      <c r="R1874" s="7">
        <f t="shared" si="147"/>
        <v>16.307692307692307</v>
      </c>
      <c r="S1874" t="s">
        <v>8332</v>
      </c>
      <c r="T1874" t="s">
        <v>8334</v>
      </c>
      <c r="U1874" s="17">
        <f t="shared" si="148"/>
        <v>42184.921319444438</v>
      </c>
      <c r="V1874" s="17">
        <f t="shared" si="149"/>
        <v>42154.921319444438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tr">
        <f>VLOOKUP(G1875,'Country Codes'!C:D,2,FALSE)</f>
        <v>Canada</v>
      </c>
      <c r="I1875" t="s">
        <v>8251</v>
      </c>
      <c r="J1875" s="15">
        <v>1436373900</v>
      </c>
      <c r="K1875" s="15">
        <v>1433861210</v>
      </c>
      <c r="L1875" t="b">
        <v>0</v>
      </c>
      <c r="M1875">
        <v>2</v>
      </c>
      <c r="N1875" t="b">
        <v>0</v>
      </c>
      <c r="O1875" t="s">
        <v>8283</v>
      </c>
      <c r="P1875" s="5">
        <f t="shared" si="145"/>
        <v>4.4999999999999997E-3</v>
      </c>
      <c r="Q1875" s="5" t="str">
        <f t="shared" si="146"/>
        <v>Not Funded</v>
      </c>
      <c r="R1875" s="7">
        <f t="shared" si="147"/>
        <v>18</v>
      </c>
      <c r="S1875" t="s">
        <v>8332</v>
      </c>
      <c r="T1875" t="s">
        <v>8334</v>
      </c>
      <c r="U1875" s="17">
        <f t="shared" si="148"/>
        <v>42193.489583333336</v>
      </c>
      <c r="V1875" s="17">
        <f t="shared" si="149"/>
        <v>42164.407523148147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tr">
        <f>VLOOKUP(G1876,'Country Codes'!C:D,2,FALSE)</f>
        <v>United States</v>
      </c>
      <c r="I1876" t="s">
        <v>8246</v>
      </c>
      <c r="J1876" s="15">
        <v>1467155733</v>
      </c>
      <c r="K1876" s="15">
        <v>1465427733</v>
      </c>
      <c r="L1876" t="b">
        <v>0</v>
      </c>
      <c r="M1876">
        <v>2</v>
      </c>
      <c r="N1876" t="b">
        <v>0</v>
      </c>
      <c r="O1876" t="s">
        <v>8283</v>
      </c>
      <c r="P1876" s="5">
        <f t="shared" si="145"/>
        <v>1.6249999999999999E-4</v>
      </c>
      <c r="Q1876" s="5" t="str">
        <f t="shared" si="146"/>
        <v>Not Funded</v>
      </c>
      <c r="R1876" s="7">
        <f t="shared" si="147"/>
        <v>13</v>
      </c>
      <c r="S1876" t="s">
        <v>8332</v>
      </c>
      <c r="T1876" t="s">
        <v>8334</v>
      </c>
      <c r="U1876" s="17">
        <f t="shared" si="148"/>
        <v>42549.760798611103</v>
      </c>
      <c r="V1876" s="17">
        <f t="shared" si="149"/>
        <v>42529.760798611103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tr">
        <f>VLOOKUP(G1877,'Country Codes'!C:D,2,FALSE)</f>
        <v>United States</v>
      </c>
      <c r="I1877" t="s">
        <v>8246</v>
      </c>
      <c r="J1877" s="15">
        <v>1470519308</v>
      </c>
      <c r="K1877" s="15">
        <v>1465335308</v>
      </c>
      <c r="L1877" t="b">
        <v>0</v>
      </c>
      <c r="M1877">
        <v>3</v>
      </c>
      <c r="N1877" t="b">
        <v>0</v>
      </c>
      <c r="O1877" t="s">
        <v>8283</v>
      </c>
      <c r="P1877" s="5">
        <f t="shared" si="145"/>
        <v>5.1000000000000004E-3</v>
      </c>
      <c r="Q1877" s="5" t="str">
        <f t="shared" si="146"/>
        <v>Not Funded</v>
      </c>
      <c r="R1877" s="7">
        <f t="shared" si="147"/>
        <v>17</v>
      </c>
      <c r="S1877" t="s">
        <v>8332</v>
      </c>
      <c r="T1877" t="s">
        <v>8334</v>
      </c>
      <c r="U1877" s="17">
        <f t="shared" si="148"/>
        <v>42588.691064814811</v>
      </c>
      <c r="V1877" s="17">
        <f t="shared" si="149"/>
        <v>42528.691064814811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tr">
        <f>VLOOKUP(G1878,'Country Codes'!C:D,2,FALSE)</f>
        <v>Australia</v>
      </c>
      <c r="I1878" t="s">
        <v>8248</v>
      </c>
      <c r="J1878" s="15">
        <v>1402901405</v>
      </c>
      <c r="K1878" s="15">
        <v>1400309405</v>
      </c>
      <c r="L1878" t="b">
        <v>0</v>
      </c>
      <c r="M1878">
        <v>0</v>
      </c>
      <c r="N1878" t="b">
        <v>0</v>
      </c>
      <c r="O1878" t="s">
        <v>8283</v>
      </c>
      <c r="P1878" s="5">
        <f t="shared" si="145"/>
        <v>0</v>
      </c>
      <c r="Q1878" s="5" t="str">
        <f t="shared" si="146"/>
        <v>Not Funded</v>
      </c>
      <c r="R1878" s="7" t="e">
        <f t="shared" si="147"/>
        <v>#DIV/0!</v>
      </c>
      <c r="S1878" t="s">
        <v>8332</v>
      </c>
      <c r="T1878" t="s">
        <v>8334</v>
      </c>
      <c r="U1878" s="17">
        <f t="shared" si="148"/>
        <v>41806.076446759253</v>
      </c>
      <c r="V1878" s="17">
        <f t="shared" si="149"/>
        <v>41776.076446759253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tr">
        <f>VLOOKUP(G1879,'Country Codes'!C:D,2,FALSE)</f>
        <v>United States</v>
      </c>
      <c r="I1879" t="s">
        <v>8246</v>
      </c>
      <c r="J1879" s="15">
        <v>1425170525</v>
      </c>
      <c r="K1879" s="15">
        <v>1422664925</v>
      </c>
      <c r="L1879" t="b">
        <v>0</v>
      </c>
      <c r="M1879">
        <v>0</v>
      </c>
      <c r="N1879" t="b">
        <v>0</v>
      </c>
      <c r="O1879" t="s">
        <v>8283</v>
      </c>
      <c r="P1879" s="5">
        <f t="shared" si="145"/>
        <v>0</v>
      </c>
      <c r="Q1879" s="5" t="str">
        <f t="shared" si="146"/>
        <v>Not Funded</v>
      </c>
      <c r="R1879" s="7" t="e">
        <f t="shared" si="147"/>
        <v>#DIV/0!</v>
      </c>
      <c r="S1879" t="s">
        <v>8332</v>
      </c>
      <c r="T1879" t="s">
        <v>8334</v>
      </c>
      <c r="U1879" s="17">
        <f t="shared" si="148"/>
        <v>42063.820891203701</v>
      </c>
      <c r="V1879" s="17">
        <f t="shared" si="149"/>
        <v>42034.820891203701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tr">
        <f>VLOOKUP(G1880,'Country Codes'!C:D,2,FALSE)</f>
        <v>Australia</v>
      </c>
      <c r="I1880" t="s">
        <v>8248</v>
      </c>
      <c r="J1880" s="15">
        <v>1402618355</v>
      </c>
      <c r="K1880" s="15">
        <v>1400026355</v>
      </c>
      <c r="L1880" t="b">
        <v>0</v>
      </c>
      <c r="M1880">
        <v>0</v>
      </c>
      <c r="N1880" t="b">
        <v>0</v>
      </c>
      <c r="O1880" t="s">
        <v>8283</v>
      </c>
      <c r="P1880" s="5">
        <f t="shared" si="145"/>
        <v>0</v>
      </c>
      <c r="Q1880" s="5" t="str">
        <f t="shared" si="146"/>
        <v>Not Funded</v>
      </c>
      <c r="R1880" s="7" t="e">
        <f t="shared" si="147"/>
        <v>#DIV/0!</v>
      </c>
      <c r="S1880" t="s">
        <v>8332</v>
      </c>
      <c r="T1880" t="s">
        <v>8334</v>
      </c>
      <c r="U1880" s="17">
        <f t="shared" si="148"/>
        <v>41802.800405092588</v>
      </c>
      <c r="V1880" s="17">
        <f t="shared" si="149"/>
        <v>41772.800405092588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tr">
        <f>VLOOKUP(G1881,'Country Codes'!C:D,2,FALSE)</f>
        <v>Spain</v>
      </c>
      <c r="I1881" t="s">
        <v>8249</v>
      </c>
      <c r="J1881" s="15">
        <v>1457966129</v>
      </c>
      <c r="K1881" s="15">
        <v>1455377729</v>
      </c>
      <c r="L1881" t="b">
        <v>0</v>
      </c>
      <c r="M1881">
        <v>2</v>
      </c>
      <c r="N1881" t="b">
        <v>0</v>
      </c>
      <c r="O1881" t="s">
        <v>8283</v>
      </c>
      <c r="P1881" s="5">
        <f t="shared" si="145"/>
        <v>1.1999999999999999E-3</v>
      </c>
      <c r="Q1881" s="5" t="str">
        <f t="shared" si="146"/>
        <v>Not Funded</v>
      </c>
      <c r="R1881" s="7">
        <f t="shared" si="147"/>
        <v>3</v>
      </c>
      <c r="S1881" t="s">
        <v>8332</v>
      </c>
      <c r="T1881" t="s">
        <v>8334</v>
      </c>
      <c r="U1881" s="17">
        <f t="shared" si="148"/>
        <v>42443.399641203701</v>
      </c>
      <c r="V1881" s="17">
        <f t="shared" si="149"/>
        <v>42413.441307870373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tr">
        <f>VLOOKUP(G1882,'Country Codes'!C:D,2,FALSE)</f>
        <v>United Kingdom</v>
      </c>
      <c r="I1882" t="s">
        <v>8247</v>
      </c>
      <c r="J1882" s="15">
        <v>1459341380</v>
      </c>
      <c r="K1882" s="15">
        <v>1456839380</v>
      </c>
      <c r="L1882" t="b">
        <v>0</v>
      </c>
      <c r="M1882">
        <v>24</v>
      </c>
      <c r="N1882" t="b">
        <v>0</v>
      </c>
      <c r="O1882" t="s">
        <v>8283</v>
      </c>
      <c r="P1882" s="5">
        <f t="shared" si="145"/>
        <v>0.20080000000000001</v>
      </c>
      <c r="Q1882" s="5" t="str">
        <f t="shared" si="146"/>
        <v>Not Funded</v>
      </c>
      <c r="R1882" s="7">
        <f t="shared" si="147"/>
        <v>41.833333333333336</v>
      </c>
      <c r="S1882" t="s">
        <v>8332</v>
      </c>
      <c r="T1882" t="s">
        <v>8334</v>
      </c>
      <c r="U1882" s="17">
        <f t="shared" si="148"/>
        <v>42459.31689814815</v>
      </c>
      <c r="V1882" s="17">
        <f t="shared" si="149"/>
        <v>42430.358564814807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tr">
        <f>VLOOKUP(G1883,'Country Codes'!C:D,2,FALSE)</f>
        <v>United States</v>
      </c>
      <c r="I1883" t="s">
        <v>8246</v>
      </c>
      <c r="J1883" s="15">
        <v>1425955189</v>
      </c>
      <c r="K1883" s="15">
        <v>1423366789</v>
      </c>
      <c r="L1883" t="b">
        <v>0</v>
      </c>
      <c r="M1883">
        <v>70</v>
      </c>
      <c r="N1883" t="b">
        <v>1</v>
      </c>
      <c r="O1883" t="s">
        <v>8279</v>
      </c>
      <c r="P1883" s="5">
        <f t="shared" si="145"/>
        <v>1.726845</v>
      </c>
      <c r="Q1883" s="5" t="str">
        <f t="shared" si="146"/>
        <v>Funded</v>
      </c>
      <c r="R1883" s="7">
        <f t="shared" si="147"/>
        <v>49.338428571428572</v>
      </c>
      <c r="S1883" t="s">
        <v>8324</v>
      </c>
      <c r="T1883" t="s">
        <v>8328</v>
      </c>
      <c r="U1883" s="17">
        <f t="shared" si="148"/>
        <v>42072.902650462966</v>
      </c>
      <c r="V1883" s="17">
        <f t="shared" si="149"/>
        <v>42042.944317129623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tr">
        <f>VLOOKUP(G1884,'Country Codes'!C:D,2,FALSE)</f>
        <v>United States</v>
      </c>
      <c r="I1884" t="s">
        <v>8246</v>
      </c>
      <c r="J1884" s="15">
        <v>1341964080</v>
      </c>
      <c r="K1884" s="15">
        <v>1339109212</v>
      </c>
      <c r="L1884" t="b">
        <v>0</v>
      </c>
      <c r="M1884">
        <v>81</v>
      </c>
      <c r="N1884" t="b">
        <v>1</v>
      </c>
      <c r="O1884" t="s">
        <v>8279</v>
      </c>
      <c r="P1884" s="5">
        <f t="shared" si="145"/>
        <v>1.008955223880597</v>
      </c>
      <c r="Q1884" s="5" t="str">
        <f t="shared" si="146"/>
        <v>Funded</v>
      </c>
      <c r="R1884" s="7">
        <f t="shared" si="147"/>
        <v>41.728395061728392</v>
      </c>
      <c r="S1884" t="s">
        <v>8324</v>
      </c>
      <c r="T1884" t="s">
        <v>8328</v>
      </c>
      <c r="U1884" s="17">
        <f t="shared" si="148"/>
        <v>41100.783333333333</v>
      </c>
      <c r="V1884" s="17">
        <f t="shared" si="149"/>
        <v>41067.740879629629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tr">
        <f>VLOOKUP(G1885,'Country Codes'!C:D,2,FALSE)</f>
        <v>United States</v>
      </c>
      <c r="I1885" t="s">
        <v>8246</v>
      </c>
      <c r="J1885" s="15">
        <v>1333921508</v>
      </c>
      <c r="K1885" s="15">
        <v>1331333108</v>
      </c>
      <c r="L1885" t="b">
        <v>0</v>
      </c>
      <c r="M1885">
        <v>32</v>
      </c>
      <c r="N1885" t="b">
        <v>1</v>
      </c>
      <c r="O1885" t="s">
        <v>8279</v>
      </c>
      <c r="P1885" s="5">
        <f t="shared" si="145"/>
        <v>1.0480480480480481</v>
      </c>
      <c r="Q1885" s="5" t="str">
        <f t="shared" si="146"/>
        <v>Funded</v>
      </c>
      <c r="R1885" s="7">
        <f t="shared" si="147"/>
        <v>32.71875</v>
      </c>
      <c r="S1885" t="s">
        <v>8324</v>
      </c>
      <c r="T1885" t="s">
        <v>8328</v>
      </c>
      <c r="U1885" s="17">
        <f t="shared" si="148"/>
        <v>41007.698009259257</v>
      </c>
      <c r="V1885" s="17">
        <f t="shared" si="149"/>
        <v>40977.739675925921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tr">
        <f>VLOOKUP(G1886,'Country Codes'!C:D,2,FALSE)</f>
        <v>United States</v>
      </c>
      <c r="I1886" t="s">
        <v>8246</v>
      </c>
      <c r="J1886" s="15">
        <v>1354017600</v>
      </c>
      <c r="K1886" s="15">
        <v>1350967535</v>
      </c>
      <c r="L1886" t="b">
        <v>0</v>
      </c>
      <c r="M1886">
        <v>26</v>
      </c>
      <c r="N1886" t="b">
        <v>1</v>
      </c>
      <c r="O1886" t="s">
        <v>8279</v>
      </c>
      <c r="P1886" s="5">
        <f t="shared" si="145"/>
        <v>1.351</v>
      </c>
      <c r="Q1886" s="5" t="str">
        <f t="shared" si="146"/>
        <v>Funded</v>
      </c>
      <c r="R1886" s="7">
        <f t="shared" si="147"/>
        <v>51.96153846153846</v>
      </c>
      <c r="S1886" t="s">
        <v>8324</v>
      </c>
      <c r="T1886" t="s">
        <v>8328</v>
      </c>
      <c r="U1886" s="17">
        <f t="shared" si="148"/>
        <v>41240.291666666664</v>
      </c>
      <c r="V1886" s="17">
        <f t="shared" si="149"/>
        <v>41204.989988425921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tr">
        <f>VLOOKUP(G1887,'Country Codes'!C:D,2,FALSE)</f>
        <v>United States</v>
      </c>
      <c r="I1887" t="s">
        <v>8246</v>
      </c>
      <c r="J1887" s="15">
        <v>1344636000</v>
      </c>
      <c r="K1887" s="15">
        <v>1341800110</v>
      </c>
      <c r="L1887" t="b">
        <v>0</v>
      </c>
      <c r="M1887">
        <v>105</v>
      </c>
      <c r="N1887" t="b">
        <v>1</v>
      </c>
      <c r="O1887" t="s">
        <v>8279</v>
      </c>
      <c r="P1887" s="5">
        <f t="shared" si="145"/>
        <v>1.1632786885245903</v>
      </c>
      <c r="Q1887" s="5" t="str">
        <f t="shared" si="146"/>
        <v>Funded</v>
      </c>
      <c r="R1887" s="7">
        <f t="shared" si="147"/>
        <v>50.685714285714283</v>
      </c>
      <c r="S1887" t="s">
        <v>8324</v>
      </c>
      <c r="T1887" t="s">
        <v>8328</v>
      </c>
      <c r="U1887" s="17">
        <f t="shared" si="148"/>
        <v>41131.708333333328</v>
      </c>
      <c r="V1887" s="17">
        <f t="shared" si="149"/>
        <v>41098.885532407403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tr">
        <f>VLOOKUP(G1888,'Country Codes'!C:D,2,FALSE)</f>
        <v>United States</v>
      </c>
      <c r="I1888" t="s">
        <v>8246</v>
      </c>
      <c r="J1888" s="15">
        <v>1415832338</v>
      </c>
      <c r="K1888" s="15">
        <v>1413236738</v>
      </c>
      <c r="L1888" t="b">
        <v>0</v>
      </c>
      <c r="M1888">
        <v>29</v>
      </c>
      <c r="N1888" t="b">
        <v>1</v>
      </c>
      <c r="O1888" t="s">
        <v>8279</v>
      </c>
      <c r="P1888" s="5">
        <f t="shared" si="145"/>
        <v>1.0208333333333333</v>
      </c>
      <c r="Q1888" s="5" t="str">
        <f t="shared" si="146"/>
        <v>Funded</v>
      </c>
      <c r="R1888" s="7">
        <f t="shared" si="147"/>
        <v>42.241379310344826</v>
      </c>
      <c r="S1888" t="s">
        <v>8324</v>
      </c>
      <c r="T1888" t="s">
        <v>8328</v>
      </c>
      <c r="U1888" s="17">
        <f t="shared" si="148"/>
        <v>41955.740023148144</v>
      </c>
      <c r="V1888" s="17">
        <f t="shared" si="149"/>
        <v>41925.69835648148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tr">
        <f>VLOOKUP(G1889,'Country Codes'!C:D,2,FALSE)</f>
        <v>Spain</v>
      </c>
      <c r="I1889" t="s">
        <v>8249</v>
      </c>
      <c r="J1889" s="15">
        <v>1449178200</v>
      </c>
      <c r="K1889" s="15">
        <v>1447614732</v>
      </c>
      <c r="L1889" t="b">
        <v>0</v>
      </c>
      <c r="M1889">
        <v>8</v>
      </c>
      <c r="N1889" t="b">
        <v>1</v>
      </c>
      <c r="O1889" t="s">
        <v>8279</v>
      </c>
      <c r="P1889" s="5">
        <f t="shared" si="145"/>
        <v>1.1116666666666666</v>
      </c>
      <c r="Q1889" s="5" t="str">
        <f t="shared" si="146"/>
        <v>Funded</v>
      </c>
      <c r="R1889" s="7">
        <f t="shared" si="147"/>
        <v>416.875</v>
      </c>
      <c r="S1889" t="s">
        <v>8324</v>
      </c>
      <c r="T1889" t="s">
        <v>8328</v>
      </c>
      <c r="U1889" s="17">
        <f t="shared" si="148"/>
        <v>42341.687499999993</v>
      </c>
      <c r="V1889" s="17">
        <f t="shared" si="149"/>
        <v>42323.591805555552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tr">
        <f>VLOOKUP(G1890,'Country Codes'!C:D,2,FALSE)</f>
        <v>United States</v>
      </c>
      <c r="I1890" t="s">
        <v>8246</v>
      </c>
      <c r="J1890" s="15">
        <v>1275368340</v>
      </c>
      <c r="K1890" s="15">
        <v>1272692732</v>
      </c>
      <c r="L1890" t="b">
        <v>0</v>
      </c>
      <c r="M1890">
        <v>89</v>
      </c>
      <c r="N1890" t="b">
        <v>1</v>
      </c>
      <c r="O1890" t="s">
        <v>8279</v>
      </c>
      <c r="P1890" s="5">
        <f t="shared" si="145"/>
        <v>1.6608000000000001</v>
      </c>
      <c r="Q1890" s="5" t="str">
        <f t="shared" si="146"/>
        <v>Funded</v>
      </c>
      <c r="R1890" s="7">
        <f t="shared" si="147"/>
        <v>46.651685393258425</v>
      </c>
      <c r="S1890" t="s">
        <v>8324</v>
      </c>
      <c r="T1890" t="s">
        <v>8328</v>
      </c>
      <c r="U1890" s="17">
        <f t="shared" si="148"/>
        <v>40329.999305555553</v>
      </c>
      <c r="V1890" s="17">
        <f t="shared" si="149"/>
        <v>40299.03162037037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tr">
        <f>VLOOKUP(G1891,'Country Codes'!C:D,2,FALSE)</f>
        <v>United States</v>
      </c>
      <c r="I1891" t="s">
        <v>8246</v>
      </c>
      <c r="J1891" s="15">
        <v>1363024946</v>
      </c>
      <c r="K1891" s="15">
        <v>1359140546</v>
      </c>
      <c r="L1891" t="b">
        <v>0</v>
      </c>
      <c r="M1891">
        <v>44</v>
      </c>
      <c r="N1891" t="b">
        <v>1</v>
      </c>
      <c r="O1891" t="s">
        <v>8279</v>
      </c>
      <c r="P1891" s="5">
        <f t="shared" si="145"/>
        <v>1.0660000000000001</v>
      </c>
      <c r="Q1891" s="5" t="str">
        <f t="shared" si="146"/>
        <v>Funded</v>
      </c>
      <c r="R1891" s="7">
        <f t="shared" si="147"/>
        <v>48.454545454545453</v>
      </c>
      <c r="S1891" t="s">
        <v>8324</v>
      </c>
      <c r="T1891" t="s">
        <v>8328</v>
      </c>
      <c r="U1891" s="17">
        <f t="shared" si="148"/>
        <v>41344.543356481481</v>
      </c>
      <c r="V1891" s="17">
        <f t="shared" si="149"/>
        <v>41299.585023148145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tr">
        <f>VLOOKUP(G1892,'Country Codes'!C:D,2,FALSE)</f>
        <v>United States</v>
      </c>
      <c r="I1892" t="s">
        <v>8246</v>
      </c>
      <c r="J1892" s="15">
        <v>1355597528</v>
      </c>
      <c r="K1892" s="15">
        <v>1353005528</v>
      </c>
      <c r="L1892" t="b">
        <v>0</v>
      </c>
      <c r="M1892">
        <v>246</v>
      </c>
      <c r="N1892" t="b">
        <v>1</v>
      </c>
      <c r="O1892" t="s">
        <v>8279</v>
      </c>
      <c r="P1892" s="5">
        <f t="shared" si="145"/>
        <v>1.4458441666666668</v>
      </c>
      <c r="Q1892" s="5" t="str">
        <f t="shared" si="146"/>
        <v>Funded</v>
      </c>
      <c r="R1892" s="7">
        <f t="shared" si="147"/>
        <v>70.5289837398374</v>
      </c>
      <c r="S1892" t="s">
        <v>8324</v>
      </c>
      <c r="T1892" t="s">
        <v>8328</v>
      </c>
      <c r="U1892" s="17">
        <f t="shared" si="148"/>
        <v>41258.577870370369</v>
      </c>
      <c r="V1892" s="17">
        <f t="shared" si="149"/>
        <v>41228.577870370369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tr">
        <f>VLOOKUP(G1893,'Country Codes'!C:D,2,FALSE)</f>
        <v>United States</v>
      </c>
      <c r="I1893" t="s">
        <v>8246</v>
      </c>
      <c r="J1893" s="15">
        <v>1279778400</v>
      </c>
      <c r="K1893" s="15">
        <v>1275851354</v>
      </c>
      <c r="L1893" t="b">
        <v>0</v>
      </c>
      <c r="M1893">
        <v>120</v>
      </c>
      <c r="N1893" t="b">
        <v>1</v>
      </c>
      <c r="O1893" t="s">
        <v>8279</v>
      </c>
      <c r="P1893" s="5">
        <f t="shared" si="145"/>
        <v>1.0555000000000001</v>
      </c>
      <c r="Q1893" s="5" t="str">
        <f t="shared" si="146"/>
        <v>Funded</v>
      </c>
      <c r="R1893" s="7">
        <f t="shared" si="147"/>
        <v>87.958333333333329</v>
      </c>
      <c r="S1893" t="s">
        <v>8324</v>
      </c>
      <c r="T1893" t="s">
        <v>8328</v>
      </c>
      <c r="U1893" s="17">
        <f t="shared" si="148"/>
        <v>40381.041666666664</v>
      </c>
      <c r="V1893" s="17">
        <f t="shared" si="149"/>
        <v>40335.589745370366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tr">
        <f>VLOOKUP(G1894,'Country Codes'!C:D,2,FALSE)</f>
        <v>United States</v>
      </c>
      <c r="I1894" t="s">
        <v>8246</v>
      </c>
      <c r="J1894" s="15">
        <v>1307459881</v>
      </c>
      <c r="K1894" s="15">
        <v>1304867881</v>
      </c>
      <c r="L1894" t="b">
        <v>0</v>
      </c>
      <c r="M1894">
        <v>26</v>
      </c>
      <c r="N1894" t="b">
        <v>1</v>
      </c>
      <c r="O1894" t="s">
        <v>8279</v>
      </c>
      <c r="P1894" s="5">
        <f t="shared" si="145"/>
        <v>1.3660000000000001</v>
      </c>
      <c r="Q1894" s="5" t="str">
        <f t="shared" si="146"/>
        <v>Funded</v>
      </c>
      <c r="R1894" s="7">
        <f t="shared" si="147"/>
        <v>26.26923076923077</v>
      </c>
      <c r="S1894" t="s">
        <v>8324</v>
      </c>
      <c r="T1894" t="s">
        <v>8328</v>
      </c>
      <c r="U1894" s="17">
        <f t="shared" si="148"/>
        <v>40701.429178240738</v>
      </c>
      <c r="V1894" s="17">
        <f t="shared" si="149"/>
        <v>40671.429178240738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tr">
        <f>VLOOKUP(G1895,'Country Codes'!C:D,2,FALSE)</f>
        <v>United States</v>
      </c>
      <c r="I1895" t="s">
        <v>8246</v>
      </c>
      <c r="J1895" s="15">
        <v>1302926340</v>
      </c>
      <c r="K1895" s="15">
        <v>1301524585</v>
      </c>
      <c r="L1895" t="b">
        <v>0</v>
      </c>
      <c r="M1895">
        <v>45</v>
      </c>
      <c r="N1895" t="b">
        <v>1</v>
      </c>
      <c r="O1895" t="s">
        <v>8279</v>
      </c>
      <c r="P1895" s="5">
        <f t="shared" si="145"/>
        <v>1.04</v>
      </c>
      <c r="Q1895" s="5" t="str">
        <f t="shared" si="146"/>
        <v>Funded</v>
      </c>
      <c r="R1895" s="7">
        <f t="shared" si="147"/>
        <v>57.777777777777779</v>
      </c>
      <c r="S1895" t="s">
        <v>8324</v>
      </c>
      <c r="T1895" t="s">
        <v>8328</v>
      </c>
      <c r="U1895" s="17">
        <f t="shared" si="148"/>
        <v>40648.957638888889</v>
      </c>
      <c r="V1895" s="17">
        <f t="shared" si="149"/>
        <v>40632.733622685184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tr">
        <f>VLOOKUP(G1896,'Country Codes'!C:D,2,FALSE)</f>
        <v>United States</v>
      </c>
      <c r="I1896" t="s">
        <v>8246</v>
      </c>
      <c r="J1896" s="15">
        <v>1329082983</v>
      </c>
      <c r="K1896" s="15">
        <v>1326404583</v>
      </c>
      <c r="L1896" t="b">
        <v>0</v>
      </c>
      <c r="M1896">
        <v>20</v>
      </c>
      <c r="N1896" t="b">
        <v>1</v>
      </c>
      <c r="O1896" t="s">
        <v>8279</v>
      </c>
      <c r="P1896" s="5">
        <f t="shared" si="145"/>
        <v>1.145</v>
      </c>
      <c r="Q1896" s="5" t="str">
        <f t="shared" si="146"/>
        <v>Funded</v>
      </c>
      <c r="R1896" s="7">
        <f t="shared" si="147"/>
        <v>57.25</v>
      </c>
      <c r="S1896" t="s">
        <v>8324</v>
      </c>
      <c r="T1896" t="s">
        <v>8328</v>
      </c>
      <c r="U1896" s="17">
        <f t="shared" si="148"/>
        <v>40951.696562500001</v>
      </c>
      <c r="V1896" s="17">
        <f t="shared" si="149"/>
        <v>40920.696562500001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tr">
        <f>VLOOKUP(G1897,'Country Codes'!C:D,2,FALSE)</f>
        <v>United States</v>
      </c>
      <c r="I1897" t="s">
        <v>8246</v>
      </c>
      <c r="J1897" s="15">
        <v>1445363722</v>
      </c>
      <c r="K1897" s="15">
        <v>1442771722</v>
      </c>
      <c r="L1897" t="b">
        <v>0</v>
      </c>
      <c r="M1897">
        <v>47</v>
      </c>
      <c r="N1897" t="b">
        <v>1</v>
      </c>
      <c r="O1897" t="s">
        <v>8279</v>
      </c>
      <c r="P1897" s="5">
        <f t="shared" si="145"/>
        <v>1.0171957671957672</v>
      </c>
      <c r="Q1897" s="5" t="str">
        <f t="shared" si="146"/>
        <v>Funded</v>
      </c>
      <c r="R1897" s="7">
        <f t="shared" si="147"/>
        <v>196.34042553191489</v>
      </c>
      <c r="S1897" t="s">
        <v>8324</v>
      </c>
      <c r="T1897" t="s">
        <v>8328</v>
      </c>
      <c r="U1897" s="17">
        <f t="shared" si="148"/>
        <v>42297.538449074076</v>
      </c>
      <c r="V1897" s="17">
        <f t="shared" si="149"/>
        <v>42267.538449074076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tr">
        <f>VLOOKUP(G1898,'Country Codes'!C:D,2,FALSE)</f>
        <v>United States</v>
      </c>
      <c r="I1898" t="s">
        <v>8246</v>
      </c>
      <c r="J1898" s="15">
        <v>1334250165</v>
      </c>
      <c r="K1898" s="15">
        <v>1331658165</v>
      </c>
      <c r="L1898" t="b">
        <v>0</v>
      </c>
      <c r="M1898">
        <v>13</v>
      </c>
      <c r="N1898" t="b">
        <v>1</v>
      </c>
      <c r="O1898" t="s">
        <v>8279</v>
      </c>
      <c r="P1898" s="5">
        <f t="shared" si="145"/>
        <v>1.2394678492239468</v>
      </c>
      <c r="Q1898" s="5" t="str">
        <f t="shared" si="146"/>
        <v>Funded</v>
      </c>
      <c r="R1898" s="7">
        <f t="shared" si="147"/>
        <v>43</v>
      </c>
      <c r="S1898" t="s">
        <v>8324</v>
      </c>
      <c r="T1898" t="s">
        <v>8328</v>
      </c>
      <c r="U1898" s="17">
        <f t="shared" si="148"/>
        <v>41011.501909722218</v>
      </c>
      <c r="V1898" s="17">
        <f t="shared" si="149"/>
        <v>40981.501909722218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tr">
        <f>VLOOKUP(G1899,'Country Codes'!C:D,2,FALSE)</f>
        <v>United States</v>
      </c>
      <c r="I1899" t="s">
        <v>8246</v>
      </c>
      <c r="J1899" s="15">
        <v>1393966800</v>
      </c>
      <c r="K1899" s="15">
        <v>1392040806</v>
      </c>
      <c r="L1899" t="b">
        <v>0</v>
      </c>
      <c r="M1899">
        <v>183</v>
      </c>
      <c r="N1899" t="b">
        <v>1</v>
      </c>
      <c r="O1899" t="s">
        <v>8279</v>
      </c>
      <c r="P1899" s="5">
        <f t="shared" si="145"/>
        <v>1.0245669291338582</v>
      </c>
      <c r="Q1899" s="5" t="str">
        <f t="shared" si="146"/>
        <v>Funded</v>
      </c>
      <c r="R1899" s="7">
        <f t="shared" si="147"/>
        <v>35.551912568306008</v>
      </c>
      <c r="S1899" t="s">
        <v>8324</v>
      </c>
      <c r="T1899" t="s">
        <v>8328</v>
      </c>
      <c r="U1899" s="17">
        <f t="shared" si="148"/>
        <v>41702.666666666664</v>
      </c>
      <c r="V1899" s="17">
        <f t="shared" si="149"/>
        <v>41680.375069444446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tr">
        <f>VLOOKUP(G1900,'Country Codes'!C:D,2,FALSE)</f>
        <v>United States</v>
      </c>
      <c r="I1900" t="s">
        <v>8246</v>
      </c>
      <c r="J1900" s="15">
        <v>1454349600</v>
      </c>
      <c r="K1900" s="15">
        <v>1451277473</v>
      </c>
      <c r="L1900" t="b">
        <v>0</v>
      </c>
      <c r="M1900">
        <v>21</v>
      </c>
      <c r="N1900" t="b">
        <v>1</v>
      </c>
      <c r="O1900" t="s">
        <v>8279</v>
      </c>
      <c r="P1900" s="5">
        <f t="shared" si="145"/>
        <v>1.4450000000000001</v>
      </c>
      <c r="Q1900" s="5" t="str">
        <f t="shared" si="146"/>
        <v>Funded</v>
      </c>
      <c r="R1900" s="7">
        <f t="shared" si="147"/>
        <v>68.80952380952381</v>
      </c>
      <c r="S1900" t="s">
        <v>8324</v>
      </c>
      <c r="T1900" t="s">
        <v>8328</v>
      </c>
      <c r="U1900" s="17">
        <f t="shared" si="148"/>
        <v>42401.541666666664</v>
      </c>
      <c r="V1900" s="17">
        <f t="shared" si="149"/>
        <v>42365.9846412037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tr">
        <f>VLOOKUP(G1901,'Country Codes'!C:D,2,FALSE)</f>
        <v>United States</v>
      </c>
      <c r="I1901" t="s">
        <v>8246</v>
      </c>
      <c r="J1901" s="15">
        <v>1427319366</v>
      </c>
      <c r="K1901" s="15">
        <v>1424730966</v>
      </c>
      <c r="L1901" t="b">
        <v>0</v>
      </c>
      <c r="M1901">
        <v>42</v>
      </c>
      <c r="N1901" t="b">
        <v>1</v>
      </c>
      <c r="O1901" t="s">
        <v>8279</v>
      </c>
      <c r="P1901" s="5">
        <f t="shared" si="145"/>
        <v>1.3333333333333333</v>
      </c>
      <c r="Q1901" s="5" t="str">
        <f t="shared" si="146"/>
        <v>Funded</v>
      </c>
      <c r="R1901" s="7">
        <f t="shared" si="147"/>
        <v>28.571428571428573</v>
      </c>
      <c r="S1901" t="s">
        <v>8324</v>
      </c>
      <c r="T1901" t="s">
        <v>8328</v>
      </c>
      <c r="U1901" s="17">
        <f t="shared" si="148"/>
        <v>42088.691736111105</v>
      </c>
      <c r="V1901" s="17">
        <f t="shared" si="149"/>
        <v>42058.733402777776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tr">
        <f>VLOOKUP(G1902,'Country Codes'!C:D,2,FALSE)</f>
        <v>United States</v>
      </c>
      <c r="I1902" t="s">
        <v>8246</v>
      </c>
      <c r="J1902" s="15">
        <v>1349517540</v>
      </c>
      <c r="K1902" s="15">
        <v>1347137731</v>
      </c>
      <c r="L1902" t="b">
        <v>0</v>
      </c>
      <c r="M1902">
        <v>54</v>
      </c>
      <c r="N1902" t="b">
        <v>1</v>
      </c>
      <c r="O1902" t="s">
        <v>8279</v>
      </c>
      <c r="P1902" s="5">
        <f t="shared" si="145"/>
        <v>1.0936440000000001</v>
      </c>
      <c r="Q1902" s="5" t="str">
        <f t="shared" si="146"/>
        <v>Funded</v>
      </c>
      <c r="R1902" s="7">
        <f t="shared" si="147"/>
        <v>50.631666666666668</v>
      </c>
      <c r="S1902" t="s">
        <v>8324</v>
      </c>
      <c r="T1902" t="s">
        <v>8328</v>
      </c>
      <c r="U1902" s="17">
        <f t="shared" si="148"/>
        <v>41188.207638888889</v>
      </c>
      <c r="V1902" s="17">
        <f t="shared" si="149"/>
        <v>41160.663553240738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tr">
        <f>VLOOKUP(G1903,'Country Codes'!C:D,2,FALSE)</f>
        <v>United Kingdom</v>
      </c>
      <c r="I1903" t="s">
        <v>8247</v>
      </c>
      <c r="J1903" s="15">
        <v>1432299600</v>
      </c>
      <c r="K1903" s="15">
        <v>1429707729</v>
      </c>
      <c r="L1903" t="b">
        <v>0</v>
      </c>
      <c r="M1903">
        <v>25</v>
      </c>
      <c r="N1903" t="b">
        <v>0</v>
      </c>
      <c r="O1903" t="s">
        <v>8294</v>
      </c>
      <c r="P1903" s="5">
        <f t="shared" si="145"/>
        <v>2.696969696969697E-2</v>
      </c>
      <c r="Q1903" s="5" t="str">
        <f t="shared" si="146"/>
        <v>Not Funded</v>
      </c>
      <c r="R1903" s="7">
        <f t="shared" si="147"/>
        <v>106.8</v>
      </c>
      <c r="S1903" t="s">
        <v>8318</v>
      </c>
      <c r="T1903" t="s">
        <v>8347</v>
      </c>
      <c r="U1903" s="17">
        <f t="shared" si="148"/>
        <v>42146.333333333336</v>
      </c>
      <c r="V1903" s="17">
        <f t="shared" si="149"/>
        <v>42116.334826388884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tr">
        <f>VLOOKUP(G1904,'Country Codes'!C:D,2,FALSE)</f>
        <v>Netherlands</v>
      </c>
      <c r="I1904" t="s">
        <v>8249</v>
      </c>
      <c r="J1904" s="15">
        <v>1425495447</v>
      </c>
      <c r="K1904" s="15">
        <v>1422903447</v>
      </c>
      <c r="L1904" t="b">
        <v>0</v>
      </c>
      <c r="M1904">
        <v>3</v>
      </c>
      <c r="N1904" t="b">
        <v>0</v>
      </c>
      <c r="O1904" t="s">
        <v>8294</v>
      </c>
      <c r="P1904" s="5">
        <f t="shared" si="145"/>
        <v>1.2E-2</v>
      </c>
      <c r="Q1904" s="5" t="str">
        <f t="shared" si="146"/>
        <v>Not Funded</v>
      </c>
      <c r="R1904" s="7">
        <f t="shared" si="147"/>
        <v>4</v>
      </c>
      <c r="S1904" t="s">
        <v>8318</v>
      </c>
      <c r="T1904" t="s">
        <v>8347</v>
      </c>
      <c r="U1904" s="17">
        <f t="shared" si="148"/>
        <v>42067.581562499996</v>
      </c>
      <c r="V1904" s="17">
        <f t="shared" si="149"/>
        <v>42037.581562499996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tr">
        <f>VLOOKUP(G1905,'Country Codes'!C:D,2,FALSE)</f>
        <v>United States</v>
      </c>
      <c r="I1905" t="s">
        <v>8246</v>
      </c>
      <c r="J1905" s="15">
        <v>1485541791</v>
      </c>
      <c r="K1905" s="15">
        <v>1480357791</v>
      </c>
      <c r="L1905" t="b">
        <v>0</v>
      </c>
      <c r="M1905">
        <v>41</v>
      </c>
      <c r="N1905" t="b">
        <v>0</v>
      </c>
      <c r="O1905" t="s">
        <v>8294</v>
      </c>
      <c r="P1905" s="5">
        <f t="shared" si="145"/>
        <v>0.46600000000000003</v>
      </c>
      <c r="Q1905" s="5" t="str">
        <f t="shared" si="146"/>
        <v>Not Funded</v>
      </c>
      <c r="R1905" s="7">
        <f t="shared" si="147"/>
        <v>34.097560975609753</v>
      </c>
      <c r="S1905" t="s">
        <v>8318</v>
      </c>
      <c r="T1905" t="s">
        <v>8347</v>
      </c>
      <c r="U1905" s="17">
        <f t="shared" si="148"/>
        <v>42762.562395833331</v>
      </c>
      <c r="V1905" s="17">
        <f t="shared" si="149"/>
        <v>42702.562395833331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tr">
        <f>VLOOKUP(G1906,'Country Codes'!C:D,2,FALSE)</f>
        <v>United States</v>
      </c>
      <c r="I1906" t="s">
        <v>8246</v>
      </c>
      <c r="J1906" s="15">
        <v>1451752021</v>
      </c>
      <c r="K1906" s="15">
        <v>1447864021</v>
      </c>
      <c r="L1906" t="b">
        <v>0</v>
      </c>
      <c r="M1906">
        <v>2</v>
      </c>
      <c r="N1906" t="b">
        <v>0</v>
      </c>
      <c r="O1906" t="s">
        <v>8294</v>
      </c>
      <c r="P1906" s="5">
        <f t="shared" si="145"/>
        <v>1E-3</v>
      </c>
      <c r="Q1906" s="5" t="str">
        <f t="shared" si="146"/>
        <v>Not Funded</v>
      </c>
      <c r="R1906" s="7">
        <f t="shared" si="147"/>
        <v>25</v>
      </c>
      <c r="S1906" t="s">
        <v>8318</v>
      </c>
      <c r="T1906" t="s">
        <v>8347</v>
      </c>
      <c r="U1906" s="17">
        <f t="shared" si="148"/>
        <v>42371.477094907408</v>
      </c>
      <c r="V1906" s="17">
        <f t="shared" si="149"/>
        <v>42326.477094907408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tr">
        <f>VLOOKUP(G1907,'Country Codes'!C:D,2,FALSE)</f>
        <v>United States</v>
      </c>
      <c r="I1907" t="s">
        <v>8246</v>
      </c>
      <c r="J1907" s="15">
        <v>1410127994</v>
      </c>
      <c r="K1907" s="15">
        <v>1407535994</v>
      </c>
      <c r="L1907" t="b">
        <v>0</v>
      </c>
      <c r="M1907">
        <v>4</v>
      </c>
      <c r="N1907" t="b">
        <v>0</v>
      </c>
      <c r="O1907" t="s">
        <v>8294</v>
      </c>
      <c r="P1907" s="5">
        <f t="shared" si="145"/>
        <v>1.6800000000000001E-3</v>
      </c>
      <c r="Q1907" s="5" t="str">
        <f t="shared" si="146"/>
        <v>Not Funded</v>
      </c>
      <c r="R1907" s="7">
        <f t="shared" si="147"/>
        <v>10.5</v>
      </c>
      <c r="S1907" t="s">
        <v>8318</v>
      </c>
      <c r="T1907" t="s">
        <v>8347</v>
      </c>
      <c r="U1907" s="17">
        <f t="shared" si="148"/>
        <v>41889.717523148145</v>
      </c>
      <c r="V1907" s="17">
        <f t="shared" si="149"/>
        <v>41859.717523148145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tr">
        <f>VLOOKUP(G1908,'Country Codes'!C:D,2,FALSE)</f>
        <v>United States</v>
      </c>
      <c r="I1908" t="s">
        <v>8246</v>
      </c>
      <c r="J1908" s="15">
        <v>1466697983</v>
      </c>
      <c r="K1908" s="15">
        <v>1464105983</v>
      </c>
      <c r="L1908" t="b">
        <v>0</v>
      </c>
      <c r="M1908">
        <v>99</v>
      </c>
      <c r="N1908" t="b">
        <v>0</v>
      </c>
      <c r="O1908" t="s">
        <v>8294</v>
      </c>
      <c r="P1908" s="5">
        <f t="shared" si="145"/>
        <v>0.42759999999999998</v>
      </c>
      <c r="Q1908" s="5" t="str">
        <f t="shared" si="146"/>
        <v>Not Funded</v>
      </c>
      <c r="R1908" s="7">
        <f t="shared" si="147"/>
        <v>215.95959595959596</v>
      </c>
      <c r="S1908" t="s">
        <v>8318</v>
      </c>
      <c r="T1908" t="s">
        <v>8347</v>
      </c>
      <c r="U1908" s="17">
        <f t="shared" si="148"/>
        <v>42544.462766203702</v>
      </c>
      <c r="V1908" s="17">
        <f t="shared" si="149"/>
        <v>42514.462766203702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tr">
        <f>VLOOKUP(G1909,'Country Codes'!C:D,2,FALSE)</f>
        <v>United States</v>
      </c>
      <c r="I1909" t="s">
        <v>8246</v>
      </c>
      <c r="J1909" s="15">
        <v>1400853925</v>
      </c>
      <c r="K1909" s="15">
        <v>1399557925</v>
      </c>
      <c r="L1909" t="b">
        <v>0</v>
      </c>
      <c r="M1909">
        <v>4</v>
      </c>
      <c r="N1909" t="b">
        <v>0</v>
      </c>
      <c r="O1909" t="s">
        <v>8294</v>
      </c>
      <c r="P1909" s="5">
        <f t="shared" si="145"/>
        <v>2.8333333333333335E-3</v>
      </c>
      <c r="Q1909" s="5" t="str">
        <f t="shared" si="146"/>
        <v>Not Funded</v>
      </c>
      <c r="R1909" s="7">
        <f t="shared" si="147"/>
        <v>21.25</v>
      </c>
      <c r="S1909" t="s">
        <v>8318</v>
      </c>
      <c r="T1909" t="s">
        <v>8347</v>
      </c>
      <c r="U1909" s="17">
        <f t="shared" si="148"/>
        <v>41782.378761574073</v>
      </c>
      <c r="V1909" s="17">
        <f t="shared" si="149"/>
        <v>41767.378761574073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tr">
        <f>VLOOKUP(G1910,'Country Codes'!C:D,2,FALSE)</f>
        <v>United States</v>
      </c>
      <c r="I1910" t="s">
        <v>8246</v>
      </c>
      <c r="J1910" s="15">
        <v>1483048900</v>
      </c>
      <c r="K1910" s="15">
        <v>1480456900</v>
      </c>
      <c r="L1910" t="b">
        <v>0</v>
      </c>
      <c r="M1910">
        <v>4</v>
      </c>
      <c r="N1910" t="b">
        <v>0</v>
      </c>
      <c r="O1910" t="s">
        <v>8294</v>
      </c>
      <c r="P1910" s="5">
        <f t="shared" si="145"/>
        <v>1.7319999999999999E-2</v>
      </c>
      <c r="Q1910" s="5" t="str">
        <f t="shared" si="146"/>
        <v>Not Funded</v>
      </c>
      <c r="R1910" s="7">
        <f t="shared" si="147"/>
        <v>108.25</v>
      </c>
      <c r="S1910" t="s">
        <v>8318</v>
      </c>
      <c r="T1910" t="s">
        <v>8347</v>
      </c>
      <c r="U1910" s="17">
        <f t="shared" si="148"/>
        <v>42733.709490740737</v>
      </c>
      <c r="V1910" s="17">
        <f t="shared" si="149"/>
        <v>42703.709490740737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tr">
        <f>VLOOKUP(G1911,'Country Codes'!C:D,2,FALSE)</f>
        <v>United States</v>
      </c>
      <c r="I1911" t="s">
        <v>8246</v>
      </c>
      <c r="J1911" s="15">
        <v>1414059479</v>
      </c>
      <c r="K1911" s="15">
        <v>1411467479</v>
      </c>
      <c r="L1911" t="b">
        <v>0</v>
      </c>
      <c r="M1911">
        <v>38</v>
      </c>
      <c r="N1911" t="b">
        <v>0</v>
      </c>
      <c r="O1911" t="s">
        <v>8294</v>
      </c>
      <c r="P1911" s="5">
        <f t="shared" si="145"/>
        <v>0.14111428571428572</v>
      </c>
      <c r="Q1911" s="5" t="str">
        <f t="shared" si="146"/>
        <v>Not Funded</v>
      </c>
      <c r="R1911" s="7">
        <f t="shared" si="147"/>
        <v>129.97368421052633</v>
      </c>
      <c r="S1911" t="s">
        <v>8318</v>
      </c>
      <c r="T1911" t="s">
        <v>8347</v>
      </c>
      <c r="U1911" s="17">
        <f t="shared" si="148"/>
        <v>41935.220821759256</v>
      </c>
      <c r="V1911" s="17">
        <f t="shared" si="149"/>
        <v>41905.220821759256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tr">
        <f>VLOOKUP(G1912,'Country Codes'!C:D,2,FALSE)</f>
        <v>Netherlands</v>
      </c>
      <c r="I1912" t="s">
        <v>8249</v>
      </c>
      <c r="J1912" s="15">
        <v>1446331500</v>
      </c>
      <c r="K1912" s="15">
        <v>1442531217</v>
      </c>
      <c r="L1912" t="b">
        <v>0</v>
      </c>
      <c r="M1912">
        <v>285</v>
      </c>
      <c r="N1912" t="b">
        <v>0</v>
      </c>
      <c r="O1912" t="s">
        <v>8294</v>
      </c>
      <c r="P1912" s="5">
        <f t="shared" si="145"/>
        <v>0.39395294117647056</v>
      </c>
      <c r="Q1912" s="5" t="str">
        <f t="shared" si="146"/>
        <v>Not Funded</v>
      </c>
      <c r="R1912" s="7">
        <f t="shared" si="147"/>
        <v>117.49473684210527</v>
      </c>
      <c r="S1912" t="s">
        <v>8318</v>
      </c>
      <c r="T1912" t="s">
        <v>8347</v>
      </c>
      <c r="U1912" s="17">
        <f t="shared" si="148"/>
        <v>42308.739583333336</v>
      </c>
      <c r="V1912" s="17">
        <f t="shared" si="149"/>
        <v>42264.754826388882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tr">
        <f>VLOOKUP(G1913,'Country Codes'!C:D,2,FALSE)</f>
        <v>New Zealand</v>
      </c>
      <c r="I1913" t="s">
        <v>8250</v>
      </c>
      <c r="J1913" s="15">
        <v>1407545334</v>
      </c>
      <c r="K1913" s="15">
        <v>1404953334</v>
      </c>
      <c r="L1913" t="b">
        <v>0</v>
      </c>
      <c r="M1913">
        <v>1</v>
      </c>
      <c r="N1913" t="b">
        <v>0</v>
      </c>
      <c r="O1913" t="s">
        <v>8294</v>
      </c>
      <c r="P1913" s="5">
        <f t="shared" si="145"/>
        <v>2.3529411764705883E-4</v>
      </c>
      <c r="Q1913" s="5" t="str">
        <f t="shared" si="146"/>
        <v>Not Funded</v>
      </c>
      <c r="R1913" s="7">
        <f t="shared" si="147"/>
        <v>10</v>
      </c>
      <c r="S1913" t="s">
        <v>8318</v>
      </c>
      <c r="T1913" t="s">
        <v>8347</v>
      </c>
      <c r="U1913" s="17">
        <f t="shared" si="148"/>
        <v>41859.825624999998</v>
      </c>
      <c r="V1913" s="17">
        <f t="shared" si="149"/>
        <v>41829.825624999998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tr">
        <f>VLOOKUP(G1914,'Country Codes'!C:D,2,FALSE)</f>
        <v>United States</v>
      </c>
      <c r="I1914" t="s">
        <v>8246</v>
      </c>
      <c r="J1914" s="15">
        <v>1433395560</v>
      </c>
      <c r="K1914" s="15">
        <v>1430803560</v>
      </c>
      <c r="L1914" t="b">
        <v>0</v>
      </c>
      <c r="M1914">
        <v>42</v>
      </c>
      <c r="N1914" t="b">
        <v>0</v>
      </c>
      <c r="O1914" t="s">
        <v>8294</v>
      </c>
      <c r="P1914" s="5">
        <f t="shared" si="145"/>
        <v>0.59299999999999997</v>
      </c>
      <c r="Q1914" s="5" t="str">
        <f t="shared" si="146"/>
        <v>Not Funded</v>
      </c>
      <c r="R1914" s="7">
        <f t="shared" si="147"/>
        <v>70.595238095238102</v>
      </c>
      <c r="S1914" t="s">
        <v>8318</v>
      </c>
      <c r="T1914" t="s">
        <v>8347</v>
      </c>
      <c r="U1914" s="17">
        <f t="shared" si="148"/>
        <v>42159.018055555549</v>
      </c>
      <c r="V1914" s="17">
        <f t="shared" si="149"/>
        <v>42129.018055555549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tr">
        <f>VLOOKUP(G1915,'Country Codes'!C:D,2,FALSE)</f>
        <v>United Kingdom</v>
      </c>
      <c r="I1915" t="s">
        <v>8247</v>
      </c>
      <c r="J1915" s="15">
        <v>1412770578</v>
      </c>
      <c r="K1915" s="15">
        <v>1410178578</v>
      </c>
      <c r="L1915" t="b">
        <v>0</v>
      </c>
      <c r="M1915">
        <v>26</v>
      </c>
      <c r="N1915" t="b">
        <v>0</v>
      </c>
      <c r="O1915" t="s">
        <v>8294</v>
      </c>
      <c r="P1915" s="5">
        <f t="shared" si="145"/>
        <v>1.3270833333333334E-2</v>
      </c>
      <c r="Q1915" s="5" t="str">
        <f t="shared" si="146"/>
        <v>Not Funded</v>
      </c>
      <c r="R1915" s="7">
        <f t="shared" si="147"/>
        <v>24.5</v>
      </c>
      <c r="S1915" t="s">
        <v>8318</v>
      </c>
      <c r="T1915" t="s">
        <v>8347</v>
      </c>
      <c r="U1915" s="17">
        <f t="shared" si="148"/>
        <v>41920.302986111106</v>
      </c>
      <c r="V1915" s="17">
        <f t="shared" si="149"/>
        <v>41890.302986111106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tr">
        <f>VLOOKUP(G1916,'Country Codes'!C:D,2,FALSE)</f>
        <v>United States</v>
      </c>
      <c r="I1916" t="s">
        <v>8246</v>
      </c>
      <c r="J1916" s="15">
        <v>1414814340</v>
      </c>
      <c r="K1916" s="15">
        <v>1413519073</v>
      </c>
      <c r="L1916" t="b">
        <v>0</v>
      </c>
      <c r="M1916">
        <v>2</v>
      </c>
      <c r="N1916" t="b">
        <v>0</v>
      </c>
      <c r="O1916" t="s">
        <v>8294</v>
      </c>
      <c r="P1916" s="5">
        <f t="shared" si="145"/>
        <v>9.0090090090090086E-2</v>
      </c>
      <c r="Q1916" s="5" t="str">
        <f t="shared" si="146"/>
        <v>Not Funded</v>
      </c>
      <c r="R1916" s="7">
        <f t="shared" si="147"/>
        <v>30</v>
      </c>
      <c r="S1916" t="s">
        <v>8318</v>
      </c>
      <c r="T1916" t="s">
        <v>8347</v>
      </c>
      <c r="U1916" s="17">
        <f t="shared" si="148"/>
        <v>41943.957638888889</v>
      </c>
      <c r="V1916" s="17">
        <f t="shared" si="149"/>
        <v>41928.966122685182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tr">
        <f>VLOOKUP(G1917,'Country Codes'!C:D,2,FALSE)</f>
        <v>United States</v>
      </c>
      <c r="I1917" t="s">
        <v>8246</v>
      </c>
      <c r="J1917" s="15">
        <v>1409620222</v>
      </c>
      <c r="K1917" s="15">
        <v>1407892222</v>
      </c>
      <c r="L1917" t="b">
        <v>0</v>
      </c>
      <c r="M1917">
        <v>4</v>
      </c>
      <c r="N1917" t="b">
        <v>0</v>
      </c>
      <c r="O1917" t="s">
        <v>8294</v>
      </c>
      <c r="P1917" s="5">
        <f t="shared" si="145"/>
        <v>1.6E-2</v>
      </c>
      <c r="Q1917" s="5" t="str">
        <f t="shared" si="146"/>
        <v>Not Funded</v>
      </c>
      <c r="R1917" s="7">
        <f t="shared" si="147"/>
        <v>2</v>
      </c>
      <c r="S1917" t="s">
        <v>8318</v>
      </c>
      <c r="T1917" t="s">
        <v>8347</v>
      </c>
      <c r="U1917" s="17">
        <f t="shared" si="148"/>
        <v>41883.840532407405</v>
      </c>
      <c r="V1917" s="17">
        <f t="shared" si="149"/>
        <v>41863.840532407405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tr">
        <f>VLOOKUP(G1918,'Country Codes'!C:D,2,FALSE)</f>
        <v>United States</v>
      </c>
      <c r="I1918" t="s">
        <v>8246</v>
      </c>
      <c r="J1918" s="15">
        <v>1478542375</v>
      </c>
      <c r="K1918" s="15">
        <v>1476378775</v>
      </c>
      <c r="L1918" t="b">
        <v>0</v>
      </c>
      <c r="M1918">
        <v>6</v>
      </c>
      <c r="N1918" t="b">
        <v>0</v>
      </c>
      <c r="O1918" t="s">
        <v>8294</v>
      </c>
      <c r="P1918" s="5">
        <f t="shared" si="145"/>
        <v>5.1000000000000004E-3</v>
      </c>
      <c r="Q1918" s="5" t="str">
        <f t="shared" si="146"/>
        <v>Not Funded</v>
      </c>
      <c r="R1918" s="7">
        <f t="shared" si="147"/>
        <v>17</v>
      </c>
      <c r="S1918" t="s">
        <v>8318</v>
      </c>
      <c r="T1918" t="s">
        <v>8347</v>
      </c>
      <c r="U1918" s="17">
        <f t="shared" si="148"/>
        <v>42681.550636574073</v>
      </c>
      <c r="V1918" s="17">
        <f t="shared" si="149"/>
        <v>42656.508969907409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tr">
        <f>VLOOKUP(G1919,'Country Codes'!C:D,2,FALSE)</f>
        <v>Hong Kong</v>
      </c>
      <c r="I1919" t="s">
        <v>8252</v>
      </c>
      <c r="J1919" s="15">
        <v>1486708133</v>
      </c>
      <c r="K1919" s="15">
        <v>1484116133</v>
      </c>
      <c r="L1919" t="b">
        <v>0</v>
      </c>
      <c r="M1919">
        <v>70</v>
      </c>
      <c r="N1919" t="b">
        <v>0</v>
      </c>
      <c r="O1919" t="s">
        <v>8294</v>
      </c>
      <c r="P1919" s="5">
        <f t="shared" si="145"/>
        <v>0.52570512820512816</v>
      </c>
      <c r="Q1919" s="5" t="str">
        <f t="shared" si="146"/>
        <v>Not Funded</v>
      </c>
      <c r="R1919" s="7">
        <f t="shared" si="147"/>
        <v>2928.9285714285716</v>
      </c>
      <c r="S1919" t="s">
        <v>8318</v>
      </c>
      <c r="T1919" t="s">
        <v>8347</v>
      </c>
      <c r="U1919" s="17">
        <f t="shared" si="148"/>
        <v>42776.06172453703</v>
      </c>
      <c r="V1919" s="17">
        <f t="shared" si="149"/>
        <v>42746.06172453703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tr">
        <f>VLOOKUP(G1920,'Country Codes'!C:D,2,FALSE)</f>
        <v>United States</v>
      </c>
      <c r="I1920" t="s">
        <v>8246</v>
      </c>
      <c r="J1920" s="15">
        <v>1407869851</v>
      </c>
      <c r="K1920" s="15">
        <v>1404845851</v>
      </c>
      <c r="L1920" t="b">
        <v>0</v>
      </c>
      <c r="M1920">
        <v>9</v>
      </c>
      <c r="N1920" t="b">
        <v>0</v>
      </c>
      <c r="O1920" t="s">
        <v>8294</v>
      </c>
      <c r="P1920" s="5">
        <f t="shared" si="145"/>
        <v>1.04E-2</v>
      </c>
      <c r="Q1920" s="5" t="str">
        <f t="shared" si="146"/>
        <v>Not Funded</v>
      </c>
      <c r="R1920" s="7">
        <f t="shared" si="147"/>
        <v>28.888888888888889</v>
      </c>
      <c r="S1920" t="s">
        <v>8318</v>
      </c>
      <c r="T1920" t="s">
        <v>8347</v>
      </c>
      <c r="U1920" s="17">
        <f t="shared" si="148"/>
        <v>41863.581608796296</v>
      </c>
      <c r="V1920" s="17">
        <f t="shared" si="149"/>
        <v>41828.581608796296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tr">
        <f>VLOOKUP(G1921,'Country Codes'!C:D,2,FALSE)</f>
        <v>United States</v>
      </c>
      <c r="I1921" t="s">
        <v>8246</v>
      </c>
      <c r="J1921" s="15">
        <v>1432069249</v>
      </c>
      <c r="K1921" s="15">
        <v>1429477249</v>
      </c>
      <c r="L1921" t="b">
        <v>0</v>
      </c>
      <c r="M1921">
        <v>8</v>
      </c>
      <c r="N1921" t="b">
        <v>0</v>
      </c>
      <c r="O1921" t="s">
        <v>8294</v>
      </c>
      <c r="P1921" s="5">
        <f t="shared" si="145"/>
        <v>0.47399999999999998</v>
      </c>
      <c r="Q1921" s="5" t="str">
        <f t="shared" si="146"/>
        <v>Not Funded</v>
      </c>
      <c r="R1921" s="7">
        <f t="shared" si="147"/>
        <v>29.625</v>
      </c>
      <c r="S1921" t="s">
        <v>8318</v>
      </c>
      <c r="T1921" t="s">
        <v>8347</v>
      </c>
      <c r="U1921" s="17">
        <f t="shared" si="148"/>
        <v>42143.667233796288</v>
      </c>
      <c r="V1921" s="17">
        <f t="shared" si="149"/>
        <v>42113.667233796288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tr">
        <f>VLOOKUP(G1922,'Country Codes'!C:D,2,FALSE)</f>
        <v>United Kingdom</v>
      </c>
      <c r="I1922" t="s">
        <v>8247</v>
      </c>
      <c r="J1922" s="15">
        <v>1445468400</v>
      </c>
      <c r="K1922" s="15">
        <v>1443042061</v>
      </c>
      <c r="L1922" t="b">
        <v>0</v>
      </c>
      <c r="M1922">
        <v>105</v>
      </c>
      <c r="N1922" t="b">
        <v>0</v>
      </c>
      <c r="O1922" t="s">
        <v>8294</v>
      </c>
      <c r="P1922" s="5">
        <f t="shared" si="145"/>
        <v>0.43030000000000002</v>
      </c>
      <c r="Q1922" s="5" t="str">
        <f t="shared" si="146"/>
        <v>Not Funded</v>
      </c>
      <c r="R1922" s="7">
        <f t="shared" si="147"/>
        <v>40.980952380952381</v>
      </c>
      <c r="S1922" t="s">
        <v>8318</v>
      </c>
      <c r="T1922" t="s">
        <v>8347</v>
      </c>
      <c r="U1922" s="17">
        <f t="shared" si="148"/>
        <v>42298.749999999993</v>
      </c>
      <c r="V1922" s="17">
        <f t="shared" si="149"/>
        <v>42270.66737268518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tr">
        <f>VLOOKUP(G1923,'Country Codes'!C:D,2,FALSE)</f>
        <v>United States</v>
      </c>
      <c r="I1923" t="s">
        <v>8246</v>
      </c>
      <c r="J1923" s="15">
        <v>1342243143</v>
      </c>
      <c r="K1923" s="15">
        <v>1339651143</v>
      </c>
      <c r="L1923" t="b">
        <v>0</v>
      </c>
      <c r="M1923">
        <v>38</v>
      </c>
      <c r="N1923" t="b">
        <v>1</v>
      </c>
      <c r="O1923" t="s">
        <v>8279</v>
      </c>
      <c r="P1923" s="5">
        <f t="shared" ref="P1923:P1986" si="150">(E1923/D1923)</f>
        <v>1.3680000000000001</v>
      </c>
      <c r="Q1923" s="5" t="str">
        <f t="shared" ref="Q1923:Q1986" si="151">IF(P1923&gt;=1,"Funded","Not Funded")</f>
        <v>Funded</v>
      </c>
      <c r="R1923" s="7">
        <f t="shared" ref="R1923:R1986" si="152">(E1923/M1923)</f>
        <v>54</v>
      </c>
      <c r="S1923" t="s">
        <v>8324</v>
      </c>
      <c r="T1923" t="s">
        <v>8328</v>
      </c>
      <c r="U1923" s="17">
        <f t="shared" ref="U1923:U1986" si="153">(((J1923/60)/60)/24)+DATE(1970,1,1)+(-5/24)</f>
        <v>41104.013229166667</v>
      </c>
      <c r="V1923" s="17">
        <f t="shared" ref="V1923:V1986" si="154">(((K1923/60)/60)/24)+DATE(1970,1,1)+(-5/24)</f>
        <v>41074.013229166667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tr">
        <f>VLOOKUP(G1924,'Country Codes'!C:D,2,FALSE)</f>
        <v>United States</v>
      </c>
      <c r="I1924" t="s">
        <v>8246</v>
      </c>
      <c r="J1924" s="15">
        <v>1386828507</v>
      </c>
      <c r="K1924" s="15">
        <v>1384236507</v>
      </c>
      <c r="L1924" t="b">
        <v>0</v>
      </c>
      <c r="M1924">
        <v>64</v>
      </c>
      <c r="N1924" t="b">
        <v>1</v>
      </c>
      <c r="O1924" t="s">
        <v>8279</v>
      </c>
      <c r="P1924" s="5">
        <f t="shared" si="150"/>
        <v>1.1555</v>
      </c>
      <c r="Q1924" s="5" t="str">
        <f t="shared" si="151"/>
        <v>Funded</v>
      </c>
      <c r="R1924" s="7">
        <f t="shared" si="152"/>
        <v>36.109375</v>
      </c>
      <c r="S1924" t="s">
        <v>8324</v>
      </c>
      <c r="T1924" t="s">
        <v>8328</v>
      </c>
      <c r="U1924" s="17">
        <f t="shared" si="153"/>
        <v>41620.047534722216</v>
      </c>
      <c r="V1924" s="17">
        <f t="shared" si="154"/>
        <v>41590.047534722216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tr">
        <f>VLOOKUP(G1925,'Country Codes'!C:D,2,FALSE)</f>
        <v>United States</v>
      </c>
      <c r="I1925" t="s">
        <v>8246</v>
      </c>
      <c r="J1925" s="15">
        <v>1317099540</v>
      </c>
      <c r="K1925" s="15">
        <v>1313612532</v>
      </c>
      <c r="L1925" t="b">
        <v>0</v>
      </c>
      <c r="M1925">
        <v>13</v>
      </c>
      <c r="N1925" t="b">
        <v>1</v>
      </c>
      <c r="O1925" t="s">
        <v>8279</v>
      </c>
      <c r="P1925" s="5">
        <f t="shared" si="150"/>
        <v>2.4079999999999999</v>
      </c>
      <c r="Q1925" s="5" t="str">
        <f t="shared" si="151"/>
        <v>Funded</v>
      </c>
      <c r="R1925" s="7">
        <f t="shared" si="152"/>
        <v>23.153846153846153</v>
      </c>
      <c r="S1925" t="s">
        <v>8324</v>
      </c>
      <c r="T1925" t="s">
        <v>8328</v>
      </c>
      <c r="U1925" s="17">
        <f t="shared" si="153"/>
        <v>40812.999305555553</v>
      </c>
      <c r="V1925" s="17">
        <f t="shared" si="154"/>
        <v>40772.640416666662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tr">
        <f>VLOOKUP(G1926,'Country Codes'!C:D,2,FALSE)</f>
        <v>United States</v>
      </c>
      <c r="I1926" t="s">
        <v>8246</v>
      </c>
      <c r="J1926" s="15">
        <v>1389814380</v>
      </c>
      <c r="K1926" s="15">
        <v>1387390555</v>
      </c>
      <c r="L1926" t="b">
        <v>0</v>
      </c>
      <c r="M1926">
        <v>33</v>
      </c>
      <c r="N1926" t="b">
        <v>1</v>
      </c>
      <c r="O1926" t="s">
        <v>8279</v>
      </c>
      <c r="P1926" s="5">
        <f t="shared" si="150"/>
        <v>1.1439999999999999</v>
      </c>
      <c r="Q1926" s="5" t="str">
        <f t="shared" si="151"/>
        <v>Funded</v>
      </c>
      <c r="R1926" s="7">
        <f t="shared" si="152"/>
        <v>104</v>
      </c>
      <c r="S1926" t="s">
        <v>8324</v>
      </c>
      <c r="T1926" t="s">
        <v>8328</v>
      </c>
      <c r="U1926" s="17">
        <f t="shared" si="153"/>
        <v>41654.606249999997</v>
      </c>
      <c r="V1926" s="17">
        <f t="shared" si="154"/>
        <v>41626.552719907406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tr">
        <f>VLOOKUP(G1927,'Country Codes'!C:D,2,FALSE)</f>
        <v>United States</v>
      </c>
      <c r="I1927" t="s">
        <v>8246</v>
      </c>
      <c r="J1927" s="15">
        <v>1381449600</v>
      </c>
      <c r="K1927" s="15">
        <v>1379540288</v>
      </c>
      <c r="L1927" t="b">
        <v>0</v>
      </c>
      <c r="M1927">
        <v>52</v>
      </c>
      <c r="N1927" t="b">
        <v>1</v>
      </c>
      <c r="O1927" t="s">
        <v>8279</v>
      </c>
      <c r="P1927" s="5">
        <f t="shared" si="150"/>
        <v>1.1033333333333333</v>
      </c>
      <c r="Q1927" s="5" t="str">
        <f t="shared" si="151"/>
        <v>Funded</v>
      </c>
      <c r="R1927" s="7">
        <f t="shared" si="152"/>
        <v>31.826923076923077</v>
      </c>
      <c r="S1927" t="s">
        <v>8324</v>
      </c>
      <c r="T1927" t="s">
        <v>8328</v>
      </c>
      <c r="U1927" s="17">
        <f t="shared" si="153"/>
        <v>41557.791666666664</v>
      </c>
      <c r="V1927" s="17">
        <f t="shared" si="154"/>
        <v>41535.693148148144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tr">
        <f>VLOOKUP(G1928,'Country Codes'!C:D,2,FALSE)</f>
        <v>United States</v>
      </c>
      <c r="I1928" t="s">
        <v>8246</v>
      </c>
      <c r="J1928" s="15">
        <v>1288657560</v>
      </c>
      <c r="K1928" s="15">
        <v>1286319256</v>
      </c>
      <c r="L1928" t="b">
        <v>0</v>
      </c>
      <c r="M1928">
        <v>107</v>
      </c>
      <c r="N1928" t="b">
        <v>1</v>
      </c>
      <c r="O1928" t="s">
        <v>8279</v>
      </c>
      <c r="P1928" s="5">
        <f t="shared" si="150"/>
        <v>1.9537933333333333</v>
      </c>
      <c r="Q1928" s="5" t="str">
        <f t="shared" si="151"/>
        <v>Funded</v>
      </c>
      <c r="R1928" s="7">
        <f t="shared" si="152"/>
        <v>27.3896261682243</v>
      </c>
      <c r="S1928" t="s">
        <v>8324</v>
      </c>
      <c r="T1928" t="s">
        <v>8328</v>
      </c>
      <c r="U1928" s="17">
        <f t="shared" si="153"/>
        <v>40483.80972222222</v>
      </c>
      <c r="V1928" s="17">
        <f t="shared" si="154"/>
        <v>40456.746018518512</v>
      </c>
    </row>
    <row r="1929" spans="1:22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tr">
        <f>VLOOKUP(G1929,'Country Codes'!C:D,2,FALSE)</f>
        <v>United States</v>
      </c>
      <c r="I1929" t="s">
        <v>8246</v>
      </c>
      <c r="J1929" s="15">
        <v>1331182740</v>
      </c>
      <c r="K1929" s="15">
        <v>1329856839</v>
      </c>
      <c r="L1929" t="b">
        <v>0</v>
      </c>
      <c r="M1929">
        <v>11</v>
      </c>
      <c r="N1929" t="b">
        <v>1</v>
      </c>
      <c r="O1929" t="s">
        <v>8279</v>
      </c>
      <c r="P1929" s="5">
        <f t="shared" si="150"/>
        <v>1.0333333333333334</v>
      </c>
      <c r="Q1929" s="5" t="str">
        <f t="shared" si="151"/>
        <v>Funded</v>
      </c>
      <c r="R1929" s="7">
        <f t="shared" si="152"/>
        <v>56.363636363636367</v>
      </c>
      <c r="S1929" t="s">
        <v>8324</v>
      </c>
      <c r="T1929" t="s">
        <v>8328</v>
      </c>
      <c r="U1929" s="17">
        <f t="shared" si="153"/>
        <v>40975.999305555553</v>
      </c>
      <c r="V1929" s="17">
        <f t="shared" si="154"/>
        <v>40960.653229166666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tr">
        <f>VLOOKUP(G1930,'Country Codes'!C:D,2,FALSE)</f>
        <v>United States</v>
      </c>
      <c r="I1930" t="s">
        <v>8246</v>
      </c>
      <c r="J1930" s="15">
        <v>1367940794</v>
      </c>
      <c r="K1930" s="15">
        <v>1365348794</v>
      </c>
      <c r="L1930" t="b">
        <v>0</v>
      </c>
      <c r="M1930">
        <v>34</v>
      </c>
      <c r="N1930" t="b">
        <v>1</v>
      </c>
      <c r="O1930" t="s">
        <v>8279</v>
      </c>
      <c r="P1930" s="5">
        <f t="shared" si="150"/>
        <v>1.031372549019608</v>
      </c>
      <c r="Q1930" s="5" t="str">
        <f t="shared" si="151"/>
        <v>Funded</v>
      </c>
      <c r="R1930" s="7">
        <f t="shared" si="152"/>
        <v>77.352941176470594</v>
      </c>
      <c r="S1930" t="s">
        <v>8324</v>
      </c>
      <c r="T1930" t="s">
        <v>8328</v>
      </c>
      <c r="U1930" s="17">
        <f t="shared" si="153"/>
        <v>41401.439745370371</v>
      </c>
      <c r="V1930" s="17">
        <f t="shared" si="154"/>
        <v>41371.439745370371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tr">
        <f>VLOOKUP(G1931,'Country Codes'!C:D,2,FALSE)</f>
        <v>United States</v>
      </c>
      <c r="I1931" t="s">
        <v>8246</v>
      </c>
      <c r="J1931" s="15">
        <v>1309825866</v>
      </c>
      <c r="K1931" s="15">
        <v>1306197066</v>
      </c>
      <c r="L1931" t="b">
        <v>0</v>
      </c>
      <c r="M1931">
        <v>75</v>
      </c>
      <c r="N1931" t="b">
        <v>1</v>
      </c>
      <c r="O1931" t="s">
        <v>8279</v>
      </c>
      <c r="P1931" s="5">
        <f t="shared" si="150"/>
        <v>1.003125</v>
      </c>
      <c r="Q1931" s="5" t="str">
        <f t="shared" si="151"/>
        <v>Funded</v>
      </c>
      <c r="R1931" s="7">
        <f t="shared" si="152"/>
        <v>42.8</v>
      </c>
      <c r="S1931" t="s">
        <v>8324</v>
      </c>
      <c r="T1931" t="s">
        <v>8328</v>
      </c>
      <c r="U1931" s="17">
        <f t="shared" si="153"/>
        <v>40728.813263888886</v>
      </c>
      <c r="V1931" s="17">
        <f t="shared" si="154"/>
        <v>40686.813263888886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tr">
        <f>VLOOKUP(G1932,'Country Codes'!C:D,2,FALSE)</f>
        <v>United States</v>
      </c>
      <c r="I1932" t="s">
        <v>8246</v>
      </c>
      <c r="J1932" s="15">
        <v>1373203482</v>
      </c>
      <c r="K1932" s="15">
        <v>1368019482</v>
      </c>
      <c r="L1932" t="b">
        <v>0</v>
      </c>
      <c r="M1932">
        <v>26</v>
      </c>
      <c r="N1932" t="b">
        <v>1</v>
      </c>
      <c r="O1932" t="s">
        <v>8279</v>
      </c>
      <c r="P1932" s="5">
        <f t="shared" si="150"/>
        <v>1.27</v>
      </c>
      <c r="Q1932" s="5" t="str">
        <f t="shared" si="151"/>
        <v>Funded</v>
      </c>
      <c r="R1932" s="7">
        <f t="shared" si="152"/>
        <v>48.846153846153847</v>
      </c>
      <c r="S1932" t="s">
        <v>8324</v>
      </c>
      <c r="T1932" t="s">
        <v>8328</v>
      </c>
      <c r="U1932" s="17">
        <f t="shared" si="153"/>
        <v>41462.350486111107</v>
      </c>
      <c r="V1932" s="17">
        <f t="shared" si="154"/>
        <v>41402.350486111107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tr">
        <f>VLOOKUP(G1933,'Country Codes'!C:D,2,FALSE)</f>
        <v>United States</v>
      </c>
      <c r="I1933" t="s">
        <v>8246</v>
      </c>
      <c r="J1933" s="15">
        <v>1337657400</v>
      </c>
      <c r="K1933" s="15">
        <v>1336512309</v>
      </c>
      <c r="L1933" t="b">
        <v>0</v>
      </c>
      <c r="M1933">
        <v>50</v>
      </c>
      <c r="N1933" t="b">
        <v>1</v>
      </c>
      <c r="O1933" t="s">
        <v>8279</v>
      </c>
      <c r="P1933" s="5">
        <f t="shared" si="150"/>
        <v>1.20601</v>
      </c>
      <c r="Q1933" s="5" t="str">
        <f t="shared" si="151"/>
        <v>Funded</v>
      </c>
      <c r="R1933" s="7">
        <f t="shared" si="152"/>
        <v>48.240400000000001</v>
      </c>
      <c r="S1933" t="s">
        <v>8324</v>
      </c>
      <c r="T1933" t="s">
        <v>8328</v>
      </c>
      <c r="U1933" s="17">
        <f t="shared" si="153"/>
        <v>41050.9375</v>
      </c>
      <c r="V1933" s="17">
        <f t="shared" si="154"/>
        <v>41037.684131944443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tr">
        <f>VLOOKUP(G1934,'Country Codes'!C:D,2,FALSE)</f>
        <v>United States</v>
      </c>
      <c r="I1934" t="s">
        <v>8246</v>
      </c>
      <c r="J1934" s="15">
        <v>1327433173</v>
      </c>
      <c r="K1934" s="15">
        <v>1325618773</v>
      </c>
      <c r="L1934" t="b">
        <v>0</v>
      </c>
      <c r="M1934">
        <v>80</v>
      </c>
      <c r="N1934" t="b">
        <v>1</v>
      </c>
      <c r="O1934" t="s">
        <v>8279</v>
      </c>
      <c r="P1934" s="5">
        <f t="shared" si="150"/>
        <v>1.0699047619047619</v>
      </c>
      <c r="Q1934" s="5" t="str">
        <f t="shared" si="151"/>
        <v>Funded</v>
      </c>
      <c r="R1934" s="7">
        <f t="shared" si="152"/>
        <v>70.212500000000006</v>
      </c>
      <c r="S1934" t="s">
        <v>8324</v>
      </c>
      <c r="T1934" t="s">
        <v>8328</v>
      </c>
      <c r="U1934" s="17">
        <f t="shared" si="153"/>
        <v>40932.601539351846</v>
      </c>
      <c r="V1934" s="17">
        <f t="shared" si="154"/>
        <v>40911.601539351846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tr">
        <f>VLOOKUP(G1935,'Country Codes'!C:D,2,FALSE)</f>
        <v>United States</v>
      </c>
      <c r="I1935" t="s">
        <v>8246</v>
      </c>
      <c r="J1935" s="15">
        <v>1411787307</v>
      </c>
      <c r="K1935" s="15">
        <v>1409195307</v>
      </c>
      <c r="L1935" t="b">
        <v>0</v>
      </c>
      <c r="M1935">
        <v>110</v>
      </c>
      <c r="N1935" t="b">
        <v>1</v>
      </c>
      <c r="O1935" t="s">
        <v>8279</v>
      </c>
      <c r="P1935" s="5">
        <f t="shared" si="150"/>
        <v>1.7243333333333333</v>
      </c>
      <c r="Q1935" s="5" t="str">
        <f t="shared" si="151"/>
        <v>Funded</v>
      </c>
      <c r="R1935" s="7">
        <f t="shared" si="152"/>
        <v>94.054545454545448</v>
      </c>
      <c r="S1935" t="s">
        <v>8324</v>
      </c>
      <c r="T1935" t="s">
        <v>8328</v>
      </c>
      <c r="U1935" s="17">
        <f t="shared" si="153"/>
        <v>41908.922534722216</v>
      </c>
      <c r="V1935" s="17">
        <f t="shared" si="154"/>
        <v>41878.922534722216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tr">
        <f>VLOOKUP(G1936,'Country Codes'!C:D,2,FALSE)</f>
        <v>United States</v>
      </c>
      <c r="I1936" t="s">
        <v>8246</v>
      </c>
      <c r="J1936" s="15">
        <v>1324789200</v>
      </c>
      <c r="K1936" s="15">
        <v>1321649321</v>
      </c>
      <c r="L1936" t="b">
        <v>0</v>
      </c>
      <c r="M1936">
        <v>77</v>
      </c>
      <c r="N1936" t="b">
        <v>1</v>
      </c>
      <c r="O1936" t="s">
        <v>8279</v>
      </c>
      <c r="P1936" s="5">
        <f t="shared" si="150"/>
        <v>1.2362</v>
      </c>
      <c r="Q1936" s="5" t="str">
        <f t="shared" si="151"/>
        <v>Funded</v>
      </c>
      <c r="R1936" s="7">
        <f t="shared" si="152"/>
        <v>80.272727272727266</v>
      </c>
      <c r="S1936" t="s">
        <v>8324</v>
      </c>
      <c r="T1936" t="s">
        <v>8328</v>
      </c>
      <c r="U1936" s="17">
        <f t="shared" si="153"/>
        <v>40902</v>
      </c>
      <c r="V1936" s="17">
        <f t="shared" si="154"/>
        <v>40865.658807870372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tr">
        <f>VLOOKUP(G1937,'Country Codes'!C:D,2,FALSE)</f>
        <v>United States</v>
      </c>
      <c r="I1937" t="s">
        <v>8246</v>
      </c>
      <c r="J1937" s="15">
        <v>1403326740</v>
      </c>
      <c r="K1937" s="15">
        <v>1400106171</v>
      </c>
      <c r="L1937" t="b">
        <v>0</v>
      </c>
      <c r="M1937">
        <v>50</v>
      </c>
      <c r="N1937" t="b">
        <v>1</v>
      </c>
      <c r="O1937" t="s">
        <v>8279</v>
      </c>
      <c r="P1937" s="5">
        <f t="shared" si="150"/>
        <v>1.0840000000000001</v>
      </c>
      <c r="Q1937" s="5" t="str">
        <f t="shared" si="151"/>
        <v>Funded</v>
      </c>
      <c r="R1937" s="7">
        <f t="shared" si="152"/>
        <v>54.2</v>
      </c>
      <c r="S1937" t="s">
        <v>8324</v>
      </c>
      <c r="T1937" t="s">
        <v>8328</v>
      </c>
      <c r="U1937" s="17">
        <f t="shared" si="153"/>
        <v>41810.999305555553</v>
      </c>
      <c r="V1937" s="17">
        <f t="shared" si="154"/>
        <v>41773.72420138889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tr">
        <f>VLOOKUP(G1938,'Country Codes'!C:D,2,FALSE)</f>
        <v>United States</v>
      </c>
      <c r="I1938" t="s">
        <v>8246</v>
      </c>
      <c r="J1938" s="15">
        <v>1323151140</v>
      </c>
      <c r="K1938" s="15">
        <v>1320528070</v>
      </c>
      <c r="L1938" t="b">
        <v>0</v>
      </c>
      <c r="M1938">
        <v>145</v>
      </c>
      <c r="N1938" t="b">
        <v>1</v>
      </c>
      <c r="O1938" t="s">
        <v>8279</v>
      </c>
      <c r="P1938" s="5">
        <f t="shared" si="150"/>
        <v>1.1652013333333333</v>
      </c>
      <c r="Q1938" s="5" t="str">
        <f t="shared" si="151"/>
        <v>Funded</v>
      </c>
      <c r="R1938" s="7">
        <f t="shared" si="152"/>
        <v>60.26903448275862</v>
      </c>
      <c r="S1938" t="s">
        <v>8324</v>
      </c>
      <c r="T1938" t="s">
        <v>8328</v>
      </c>
      <c r="U1938" s="17">
        <f t="shared" si="153"/>
        <v>40883.040972222218</v>
      </c>
      <c r="V1938" s="17">
        <f t="shared" si="154"/>
        <v>40852.68136574074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tr">
        <f>VLOOKUP(G1939,'Country Codes'!C:D,2,FALSE)</f>
        <v>United States</v>
      </c>
      <c r="I1939" t="s">
        <v>8246</v>
      </c>
      <c r="J1939" s="15">
        <v>1339732740</v>
      </c>
      <c r="K1939" s="15">
        <v>1338346281</v>
      </c>
      <c r="L1939" t="b">
        <v>0</v>
      </c>
      <c r="M1939">
        <v>29</v>
      </c>
      <c r="N1939" t="b">
        <v>1</v>
      </c>
      <c r="O1939" t="s">
        <v>8279</v>
      </c>
      <c r="P1939" s="5">
        <f t="shared" si="150"/>
        <v>1.8724499999999999</v>
      </c>
      <c r="Q1939" s="5" t="str">
        <f t="shared" si="151"/>
        <v>Funded</v>
      </c>
      <c r="R1939" s="7">
        <f t="shared" si="152"/>
        <v>38.740344827586206</v>
      </c>
      <c r="S1939" t="s">
        <v>8324</v>
      </c>
      <c r="T1939" t="s">
        <v>8328</v>
      </c>
      <c r="U1939" s="17">
        <f t="shared" si="153"/>
        <v>41074.957638888889</v>
      </c>
      <c r="V1939" s="17">
        <f t="shared" si="154"/>
        <v>41058.91065972222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tr">
        <f>VLOOKUP(G1940,'Country Codes'!C:D,2,FALSE)</f>
        <v>United States</v>
      </c>
      <c r="I1940" t="s">
        <v>8246</v>
      </c>
      <c r="J1940" s="15">
        <v>1372741200</v>
      </c>
      <c r="K1940" s="15">
        <v>1370067231</v>
      </c>
      <c r="L1940" t="b">
        <v>0</v>
      </c>
      <c r="M1940">
        <v>114</v>
      </c>
      <c r="N1940" t="b">
        <v>1</v>
      </c>
      <c r="O1940" t="s">
        <v>8279</v>
      </c>
      <c r="P1940" s="5">
        <f t="shared" si="150"/>
        <v>1.1593333333333333</v>
      </c>
      <c r="Q1940" s="5" t="str">
        <f t="shared" si="151"/>
        <v>Funded</v>
      </c>
      <c r="R1940" s="7">
        <f t="shared" si="152"/>
        <v>152.54385964912279</v>
      </c>
      <c r="S1940" t="s">
        <v>8324</v>
      </c>
      <c r="T1940" t="s">
        <v>8328</v>
      </c>
      <c r="U1940" s="17">
        <f t="shared" si="153"/>
        <v>41457</v>
      </c>
      <c r="V1940" s="17">
        <f t="shared" si="154"/>
        <v>41426.05128472222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tr">
        <f>VLOOKUP(G1941,'Country Codes'!C:D,2,FALSE)</f>
        <v>United States</v>
      </c>
      <c r="I1941" t="s">
        <v>8246</v>
      </c>
      <c r="J1941" s="15">
        <v>1362955108</v>
      </c>
      <c r="K1941" s="15">
        <v>1360366708</v>
      </c>
      <c r="L1941" t="b">
        <v>0</v>
      </c>
      <c r="M1941">
        <v>96</v>
      </c>
      <c r="N1941" t="b">
        <v>1</v>
      </c>
      <c r="O1941" t="s">
        <v>8279</v>
      </c>
      <c r="P1941" s="5">
        <f t="shared" si="150"/>
        <v>1.107</v>
      </c>
      <c r="Q1941" s="5" t="str">
        <f t="shared" si="151"/>
        <v>Funded</v>
      </c>
      <c r="R1941" s="7">
        <f t="shared" si="152"/>
        <v>115.3125</v>
      </c>
      <c r="S1941" t="s">
        <v>8324</v>
      </c>
      <c r="T1941" t="s">
        <v>8328</v>
      </c>
      <c r="U1941" s="17">
        <f t="shared" si="153"/>
        <v>41343.735046296293</v>
      </c>
      <c r="V1941" s="17">
        <f t="shared" si="154"/>
        <v>41313.776712962957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tr">
        <f>VLOOKUP(G1942,'Country Codes'!C:D,2,FALSE)</f>
        <v>United States</v>
      </c>
      <c r="I1942" t="s">
        <v>8246</v>
      </c>
      <c r="J1942" s="15">
        <v>1308110340</v>
      </c>
      <c r="K1942" s="15">
        <v>1304770233</v>
      </c>
      <c r="L1942" t="b">
        <v>0</v>
      </c>
      <c r="M1942">
        <v>31</v>
      </c>
      <c r="N1942" t="b">
        <v>1</v>
      </c>
      <c r="O1942" t="s">
        <v>8279</v>
      </c>
      <c r="P1942" s="5">
        <f t="shared" si="150"/>
        <v>1.7092307692307693</v>
      </c>
      <c r="Q1942" s="5" t="str">
        <f t="shared" si="151"/>
        <v>Funded</v>
      </c>
      <c r="R1942" s="7">
        <f t="shared" si="152"/>
        <v>35.838709677419352</v>
      </c>
      <c r="S1942" t="s">
        <v>8324</v>
      </c>
      <c r="T1942" t="s">
        <v>8328</v>
      </c>
      <c r="U1942" s="17">
        <f t="shared" si="153"/>
        <v>40708.957638888889</v>
      </c>
      <c r="V1942" s="17">
        <f t="shared" si="154"/>
        <v>40670.298993055556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tr">
        <f>VLOOKUP(G1943,'Country Codes'!C:D,2,FALSE)</f>
        <v>United States</v>
      </c>
      <c r="I1943" t="s">
        <v>8246</v>
      </c>
      <c r="J1943" s="15">
        <v>1400137131</v>
      </c>
      <c r="K1943" s="15">
        <v>1397545131</v>
      </c>
      <c r="L1943" t="b">
        <v>1</v>
      </c>
      <c r="M1943">
        <v>4883</v>
      </c>
      <c r="N1943" t="b">
        <v>1</v>
      </c>
      <c r="O1943" t="s">
        <v>8295</v>
      </c>
      <c r="P1943" s="5">
        <f t="shared" si="150"/>
        <v>1.2611835600000001</v>
      </c>
      <c r="Q1943" s="5" t="str">
        <f t="shared" si="151"/>
        <v>Funded</v>
      </c>
      <c r="R1943" s="7">
        <f t="shared" si="152"/>
        <v>64.570118779438872</v>
      </c>
      <c r="S1943" t="s">
        <v>8318</v>
      </c>
      <c r="T1943" t="s">
        <v>8348</v>
      </c>
      <c r="U1943" s="17">
        <f t="shared" si="153"/>
        <v>41774.08253472222</v>
      </c>
      <c r="V1943" s="17">
        <f t="shared" si="154"/>
        <v>41744.08253472222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tr">
        <f>VLOOKUP(G1944,'Country Codes'!C:D,2,FALSE)</f>
        <v>United States</v>
      </c>
      <c r="I1944" t="s">
        <v>8246</v>
      </c>
      <c r="J1944" s="15">
        <v>1309809140</v>
      </c>
      <c r="K1944" s="15">
        <v>1302033140</v>
      </c>
      <c r="L1944" t="b">
        <v>1</v>
      </c>
      <c r="M1944">
        <v>95</v>
      </c>
      <c r="N1944" t="b">
        <v>1</v>
      </c>
      <c r="O1944" t="s">
        <v>8295</v>
      </c>
      <c r="P1944" s="5">
        <f t="shared" si="150"/>
        <v>1.3844033333333334</v>
      </c>
      <c r="Q1944" s="5" t="str">
        <f t="shared" si="151"/>
        <v>Funded</v>
      </c>
      <c r="R1944" s="7">
        <f t="shared" si="152"/>
        <v>87.436000000000007</v>
      </c>
      <c r="S1944" t="s">
        <v>8318</v>
      </c>
      <c r="T1944" t="s">
        <v>8348</v>
      </c>
      <c r="U1944" s="17">
        <f t="shared" si="153"/>
        <v>40728.619675925926</v>
      </c>
      <c r="V1944" s="17">
        <f t="shared" si="154"/>
        <v>40638.619675925926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tr">
        <f>VLOOKUP(G1945,'Country Codes'!C:D,2,FALSE)</f>
        <v>United States</v>
      </c>
      <c r="I1945" t="s">
        <v>8246</v>
      </c>
      <c r="J1945" s="15">
        <v>1470896916</v>
      </c>
      <c r="K1945" s="15">
        <v>1467008916</v>
      </c>
      <c r="L1945" t="b">
        <v>1</v>
      </c>
      <c r="M1945">
        <v>2478</v>
      </c>
      <c r="N1945" t="b">
        <v>1</v>
      </c>
      <c r="O1945" t="s">
        <v>8295</v>
      </c>
      <c r="P1945" s="5">
        <f t="shared" si="150"/>
        <v>17.052499999999998</v>
      </c>
      <c r="Q1945" s="5" t="str">
        <f t="shared" si="151"/>
        <v>Funded</v>
      </c>
      <c r="R1945" s="7">
        <f t="shared" si="152"/>
        <v>68.815577078288939</v>
      </c>
      <c r="S1945" t="s">
        <v>8318</v>
      </c>
      <c r="T1945" t="s">
        <v>8348</v>
      </c>
      <c r="U1945" s="17">
        <f t="shared" si="153"/>
        <v>42593.061527777776</v>
      </c>
      <c r="V1945" s="17">
        <f t="shared" si="154"/>
        <v>42548.061527777776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tr">
        <f>VLOOKUP(G1946,'Country Codes'!C:D,2,FALSE)</f>
        <v>United States</v>
      </c>
      <c r="I1946" t="s">
        <v>8246</v>
      </c>
      <c r="J1946" s="15">
        <v>1398952890</v>
      </c>
      <c r="K1946" s="15">
        <v>1396360890</v>
      </c>
      <c r="L1946" t="b">
        <v>1</v>
      </c>
      <c r="M1946">
        <v>1789</v>
      </c>
      <c r="N1946" t="b">
        <v>1</v>
      </c>
      <c r="O1946" t="s">
        <v>8295</v>
      </c>
      <c r="P1946" s="5">
        <f t="shared" si="150"/>
        <v>7.8805550000000002</v>
      </c>
      <c r="Q1946" s="5" t="str">
        <f t="shared" si="151"/>
        <v>Funded</v>
      </c>
      <c r="R1946" s="7">
        <f t="shared" si="152"/>
        <v>176.200223588597</v>
      </c>
      <c r="S1946" t="s">
        <v>8318</v>
      </c>
      <c r="T1946" t="s">
        <v>8348</v>
      </c>
      <c r="U1946" s="17">
        <f t="shared" si="153"/>
        <v>41760.376041666663</v>
      </c>
      <c r="V1946" s="17">
        <f t="shared" si="154"/>
        <v>41730.376041666663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tr">
        <f>VLOOKUP(G1947,'Country Codes'!C:D,2,FALSE)</f>
        <v>Spain</v>
      </c>
      <c r="I1947" t="s">
        <v>8249</v>
      </c>
      <c r="J1947" s="15">
        <v>1436680958</v>
      </c>
      <c r="K1947" s="15">
        <v>1433224958</v>
      </c>
      <c r="L1947" t="b">
        <v>1</v>
      </c>
      <c r="M1947">
        <v>680</v>
      </c>
      <c r="N1947" t="b">
        <v>1</v>
      </c>
      <c r="O1947" t="s">
        <v>8295</v>
      </c>
      <c r="P1947" s="5">
        <f t="shared" si="150"/>
        <v>3.4801799999999998</v>
      </c>
      <c r="Q1947" s="5" t="str">
        <f t="shared" si="151"/>
        <v>Funded</v>
      </c>
      <c r="R1947" s="7">
        <f t="shared" si="152"/>
        <v>511.79117647058825</v>
      </c>
      <c r="S1947" t="s">
        <v>8318</v>
      </c>
      <c r="T1947" t="s">
        <v>8348</v>
      </c>
      <c r="U1947" s="17">
        <f t="shared" si="153"/>
        <v>42197.043495370373</v>
      </c>
      <c r="V1947" s="17">
        <f t="shared" si="154"/>
        <v>42157.043495370373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tr">
        <f>VLOOKUP(G1948,'Country Codes'!C:D,2,FALSE)</f>
        <v>United States</v>
      </c>
      <c r="I1948" t="s">
        <v>8246</v>
      </c>
      <c r="J1948" s="15">
        <v>1397961361</v>
      </c>
      <c r="K1948" s="15">
        <v>1392780961</v>
      </c>
      <c r="L1948" t="b">
        <v>1</v>
      </c>
      <c r="M1948">
        <v>70</v>
      </c>
      <c r="N1948" t="b">
        <v>1</v>
      </c>
      <c r="O1948" t="s">
        <v>8295</v>
      </c>
      <c r="P1948" s="5">
        <f t="shared" si="150"/>
        <v>1.4974666666666667</v>
      </c>
      <c r="Q1948" s="5" t="str">
        <f t="shared" si="151"/>
        <v>Funded</v>
      </c>
      <c r="R1948" s="7">
        <f t="shared" si="152"/>
        <v>160.44285714285715</v>
      </c>
      <c r="S1948" t="s">
        <v>8318</v>
      </c>
      <c r="T1948" t="s">
        <v>8348</v>
      </c>
      <c r="U1948" s="17">
        <f t="shared" si="153"/>
        <v>41748.900011574071</v>
      </c>
      <c r="V1948" s="17">
        <f t="shared" si="154"/>
        <v>41688.941678240735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tr">
        <f>VLOOKUP(G1949,'Country Codes'!C:D,2,FALSE)</f>
        <v>United States</v>
      </c>
      <c r="I1949" t="s">
        <v>8246</v>
      </c>
      <c r="J1949" s="15">
        <v>1258955940</v>
      </c>
      <c r="K1949" s="15">
        <v>1255730520</v>
      </c>
      <c r="L1949" t="b">
        <v>1</v>
      </c>
      <c r="M1949">
        <v>23</v>
      </c>
      <c r="N1949" t="b">
        <v>1</v>
      </c>
      <c r="O1949" t="s">
        <v>8295</v>
      </c>
      <c r="P1949" s="5">
        <f t="shared" si="150"/>
        <v>1.0063375000000001</v>
      </c>
      <c r="Q1949" s="5" t="str">
        <f t="shared" si="151"/>
        <v>Funded</v>
      </c>
      <c r="R1949" s="7">
        <f t="shared" si="152"/>
        <v>35.003043478260871</v>
      </c>
      <c r="S1949" t="s">
        <v>8318</v>
      </c>
      <c r="T1949" t="s">
        <v>8348</v>
      </c>
      <c r="U1949" s="17">
        <f t="shared" si="153"/>
        <v>40140.040972222218</v>
      </c>
      <c r="V1949" s="17">
        <f t="shared" si="154"/>
        <v>40102.709722222222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tr">
        <f>VLOOKUP(G1950,'Country Codes'!C:D,2,FALSE)</f>
        <v>United States</v>
      </c>
      <c r="I1950" t="s">
        <v>8246</v>
      </c>
      <c r="J1950" s="15">
        <v>1465232520</v>
      </c>
      <c r="K1950" s="15">
        <v>1460557809</v>
      </c>
      <c r="L1950" t="b">
        <v>1</v>
      </c>
      <c r="M1950">
        <v>4245</v>
      </c>
      <c r="N1950" t="b">
        <v>1</v>
      </c>
      <c r="O1950" t="s">
        <v>8295</v>
      </c>
      <c r="P1950" s="5">
        <f t="shared" si="150"/>
        <v>8.0021100000000001</v>
      </c>
      <c r="Q1950" s="5" t="str">
        <f t="shared" si="151"/>
        <v>Funded</v>
      </c>
      <c r="R1950" s="7">
        <f t="shared" si="152"/>
        <v>188.50671378091872</v>
      </c>
      <c r="S1950" t="s">
        <v>8318</v>
      </c>
      <c r="T1950" t="s">
        <v>8348</v>
      </c>
      <c r="U1950" s="17">
        <f t="shared" si="153"/>
        <v>42527.501388888886</v>
      </c>
      <c r="V1950" s="17">
        <f t="shared" si="154"/>
        <v>42473.395937499998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tr">
        <f>VLOOKUP(G1951,'Country Codes'!C:D,2,FALSE)</f>
        <v>United Kingdom</v>
      </c>
      <c r="I1951" t="s">
        <v>8247</v>
      </c>
      <c r="J1951" s="15">
        <v>1404986951</v>
      </c>
      <c r="K1951" s="15">
        <v>1402394951</v>
      </c>
      <c r="L1951" t="b">
        <v>1</v>
      </c>
      <c r="M1951">
        <v>943</v>
      </c>
      <c r="N1951" t="b">
        <v>1</v>
      </c>
      <c r="O1951" t="s">
        <v>8295</v>
      </c>
      <c r="P1951" s="5">
        <f t="shared" si="150"/>
        <v>1.0600260000000001</v>
      </c>
      <c r="Q1951" s="5" t="str">
        <f t="shared" si="151"/>
        <v>Funded</v>
      </c>
      <c r="R1951" s="7">
        <f t="shared" si="152"/>
        <v>56.204984093319197</v>
      </c>
      <c r="S1951" t="s">
        <v>8318</v>
      </c>
      <c r="T1951" t="s">
        <v>8348</v>
      </c>
      <c r="U1951" s="17">
        <f t="shared" si="153"/>
        <v>41830.214710648142</v>
      </c>
      <c r="V1951" s="17">
        <f t="shared" si="154"/>
        <v>41800.214710648142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tr">
        <f>VLOOKUP(G1952,'Country Codes'!C:D,2,FALSE)</f>
        <v>United States</v>
      </c>
      <c r="I1952" t="s">
        <v>8246</v>
      </c>
      <c r="J1952" s="15">
        <v>1303446073</v>
      </c>
      <c r="K1952" s="15">
        <v>1300767673</v>
      </c>
      <c r="L1952" t="b">
        <v>1</v>
      </c>
      <c r="M1952">
        <v>1876</v>
      </c>
      <c r="N1952" t="b">
        <v>1</v>
      </c>
      <c r="O1952" t="s">
        <v>8295</v>
      </c>
      <c r="P1952" s="5">
        <f t="shared" si="150"/>
        <v>2.0051866666666669</v>
      </c>
      <c r="Q1952" s="5" t="str">
        <f t="shared" si="151"/>
        <v>Funded</v>
      </c>
      <c r="R1952" s="7">
        <f t="shared" si="152"/>
        <v>51.3054157782516</v>
      </c>
      <c r="S1952" t="s">
        <v>8318</v>
      </c>
      <c r="T1952" t="s">
        <v>8348</v>
      </c>
      <c r="U1952" s="17">
        <f t="shared" si="153"/>
        <v>40654.973067129627</v>
      </c>
      <c r="V1952" s="17">
        <f t="shared" si="154"/>
        <v>40623.973067129627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tr">
        <f>VLOOKUP(G1953,'Country Codes'!C:D,2,FALSE)</f>
        <v>United States</v>
      </c>
      <c r="I1953" t="s">
        <v>8246</v>
      </c>
      <c r="J1953" s="15">
        <v>1478516737</v>
      </c>
      <c r="K1953" s="15">
        <v>1475921137</v>
      </c>
      <c r="L1953" t="b">
        <v>1</v>
      </c>
      <c r="M1953">
        <v>834</v>
      </c>
      <c r="N1953" t="b">
        <v>1</v>
      </c>
      <c r="O1953" t="s">
        <v>8295</v>
      </c>
      <c r="P1953" s="5">
        <f t="shared" si="150"/>
        <v>2.1244399999999999</v>
      </c>
      <c r="Q1953" s="5" t="str">
        <f t="shared" si="151"/>
        <v>Funded</v>
      </c>
      <c r="R1953" s="7">
        <f t="shared" si="152"/>
        <v>127.36450839328538</v>
      </c>
      <c r="S1953" t="s">
        <v>8318</v>
      </c>
      <c r="T1953" t="s">
        <v>8348</v>
      </c>
      <c r="U1953" s="17">
        <f t="shared" si="153"/>
        <v>42681.253900462958</v>
      </c>
      <c r="V1953" s="17">
        <f t="shared" si="154"/>
        <v>42651.212233796294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tr">
        <f>VLOOKUP(G1954,'Country Codes'!C:D,2,FALSE)</f>
        <v>Canada</v>
      </c>
      <c r="I1954" t="s">
        <v>8251</v>
      </c>
      <c r="J1954" s="15">
        <v>1381934015</v>
      </c>
      <c r="K1954" s="15">
        <v>1378737215</v>
      </c>
      <c r="L1954" t="b">
        <v>1</v>
      </c>
      <c r="M1954">
        <v>682</v>
      </c>
      <c r="N1954" t="b">
        <v>1</v>
      </c>
      <c r="O1954" t="s">
        <v>8295</v>
      </c>
      <c r="P1954" s="5">
        <f t="shared" si="150"/>
        <v>1.9847237142857144</v>
      </c>
      <c r="Q1954" s="5" t="str">
        <f t="shared" si="151"/>
        <v>Funded</v>
      </c>
      <c r="R1954" s="7">
        <f t="shared" si="152"/>
        <v>101.85532258064516</v>
      </c>
      <c r="S1954" t="s">
        <v>8318</v>
      </c>
      <c r="T1954" t="s">
        <v>8348</v>
      </c>
      <c r="U1954" s="17">
        <f t="shared" si="153"/>
        <v>41563.398321759254</v>
      </c>
      <c r="V1954" s="17">
        <f t="shared" si="154"/>
        <v>41526.398321759254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tr">
        <f>VLOOKUP(G1955,'Country Codes'!C:D,2,FALSE)</f>
        <v>United States</v>
      </c>
      <c r="I1955" t="s">
        <v>8246</v>
      </c>
      <c r="J1955" s="15">
        <v>1330657200</v>
      </c>
      <c r="K1955" s="15">
        <v>1328158065</v>
      </c>
      <c r="L1955" t="b">
        <v>1</v>
      </c>
      <c r="M1955">
        <v>147</v>
      </c>
      <c r="N1955" t="b">
        <v>1</v>
      </c>
      <c r="O1955" t="s">
        <v>8295</v>
      </c>
      <c r="P1955" s="5">
        <f t="shared" si="150"/>
        <v>2.2594666666666665</v>
      </c>
      <c r="Q1955" s="5" t="str">
        <f t="shared" si="151"/>
        <v>Funded</v>
      </c>
      <c r="R1955" s="7">
        <f t="shared" si="152"/>
        <v>230.55782312925169</v>
      </c>
      <c r="S1955" t="s">
        <v>8318</v>
      </c>
      <c r="T1955" t="s">
        <v>8348</v>
      </c>
      <c r="U1955" s="17">
        <f t="shared" si="153"/>
        <v>40969.916666666664</v>
      </c>
      <c r="V1955" s="17">
        <f t="shared" si="154"/>
        <v>40940.991493055553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tr">
        <f>VLOOKUP(G1956,'Country Codes'!C:D,2,FALSE)</f>
        <v>United States</v>
      </c>
      <c r="I1956" t="s">
        <v>8246</v>
      </c>
      <c r="J1956" s="15">
        <v>1457758800</v>
      </c>
      <c r="K1956" s="15">
        <v>1453730176</v>
      </c>
      <c r="L1956" t="b">
        <v>1</v>
      </c>
      <c r="M1956">
        <v>415</v>
      </c>
      <c r="N1956" t="b">
        <v>1</v>
      </c>
      <c r="O1956" t="s">
        <v>8295</v>
      </c>
      <c r="P1956" s="5">
        <f t="shared" si="150"/>
        <v>6.9894800000000004</v>
      </c>
      <c r="Q1956" s="5" t="str">
        <f t="shared" si="151"/>
        <v>Funded</v>
      </c>
      <c r="R1956" s="7">
        <f t="shared" si="152"/>
        <v>842.10602409638557</v>
      </c>
      <c r="S1956" t="s">
        <v>8318</v>
      </c>
      <c r="T1956" t="s">
        <v>8348</v>
      </c>
      <c r="U1956" s="17">
        <f t="shared" si="153"/>
        <v>42440.999999999993</v>
      </c>
      <c r="V1956" s="17">
        <f t="shared" si="154"/>
        <v>42394.372407407405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tr">
        <f>VLOOKUP(G1957,'Country Codes'!C:D,2,FALSE)</f>
        <v>United States</v>
      </c>
      <c r="I1957" t="s">
        <v>8246</v>
      </c>
      <c r="J1957" s="15">
        <v>1337799600</v>
      </c>
      <c r="K1957" s="15">
        <v>1334989881</v>
      </c>
      <c r="L1957" t="b">
        <v>1</v>
      </c>
      <c r="M1957">
        <v>290</v>
      </c>
      <c r="N1957" t="b">
        <v>1</v>
      </c>
      <c r="O1957" t="s">
        <v>8295</v>
      </c>
      <c r="P1957" s="5">
        <f t="shared" si="150"/>
        <v>3.9859528571428569</v>
      </c>
      <c r="Q1957" s="5" t="str">
        <f t="shared" si="151"/>
        <v>Funded</v>
      </c>
      <c r="R1957" s="7">
        <f t="shared" si="152"/>
        <v>577.27593103448271</v>
      </c>
      <c r="S1957" t="s">
        <v>8318</v>
      </c>
      <c r="T1957" t="s">
        <v>8348</v>
      </c>
      <c r="U1957" s="17">
        <f t="shared" si="153"/>
        <v>41052.583333333328</v>
      </c>
      <c r="V1957" s="17">
        <f t="shared" si="154"/>
        <v>41020.063437500001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tr">
        <f>VLOOKUP(G1958,'Country Codes'!C:D,2,FALSE)</f>
        <v>United States</v>
      </c>
      <c r="I1958" t="s">
        <v>8246</v>
      </c>
      <c r="J1958" s="15">
        <v>1429391405</v>
      </c>
      <c r="K1958" s="15">
        <v>1425507005</v>
      </c>
      <c r="L1958" t="b">
        <v>1</v>
      </c>
      <c r="M1958">
        <v>365</v>
      </c>
      <c r="N1958" t="b">
        <v>1</v>
      </c>
      <c r="O1958" t="s">
        <v>8295</v>
      </c>
      <c r="P1958" s="5">
        <f t="shared" si="150"/>
        <v>2.9403333333333332</v>
      </c>
      <c r="Q1958" s="5" t="str">
        <f t="shared" si="151"/>
        <v>Funded</v>
      </c>
      <c r="R1958" s="7">
        <f t="shared" si="152"/>
        <v>483.34246575342468</v>
      </c>
      <c r="S1958" t="s">
        <v>8318</v>
      </c>
      <c r="T1958" t="s">
        <v>8348</v>
      </c>
      <c r="U1958" s="17">
        <f t="shared" si="153"/>
        <v>42112.673668981479</v>
      </c>
      <c r="V1958" s="17">
        <f t="shared" si="154"/>
        <v>42067.71533564815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tr">
        <f>VLOOKUP(G1959,'Country Codes'!C:D,2,FALSE)</f>
        <v>United States</v>
      </c>
      <c r="I1959" t="s">
        <v>8246</v>
      </c>
      <c r="J1959" s="15">
        <v>1351304513</v>
      </c>
      <c r="K1959" s="15">
        <v>1348712513</v>
      </c>
      <c r="L1959" t="b">
        <v>1</v>
      </c>
      <c r="M1959">
        <v>660</v>
      </c>
      <c r="N1959" t="b">
        <v>1</v>
      </c>
      <c r="O1959" t="s">
        <v>8295</v>
      </c>
      <c r="P1959" s="5">
        <f t="shared" si="150"/>
        <v>1.6750470000000002</v>
      </c>
      <c r="Q1959" s="5" t="str">
        <f t="shared" si="151"/>
        <v>Funded</v>
      </c>
      <c r="R1959" s="7">
        <f t="shared" si="152"/>
        <v>76.138500000000008</v>
      </c>
      <c r="S1959" t="s">
        <v>8318</v>
      </c>
      <c r="T1959" t="s">
        <v>8348</v>
      </c>
      <c r="U1959" s="17">
        <f t="shared" si="153"/>
        <v>41208.890196759254</v>
      </c>
      <c r="V1959" s="17">
        <f t="shared" si="154"/>
        <v>41178.890196759254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tr">
        <f>VLOOKUP(G1960,'Country Codes'!C:D,2,FALSE)</f>
        <v>United States</v>
      </c>
      <c r="I1960" t="s">
        <v>8246</v>
      </c>
      <c r="J1960" s="15">
        <v>1364078561</v>
      </c>
      <c r="K1960" s="15">
        <v>1361490161</v>
      </c>
      <c r="L1960" t="b">
        <v>1</v>
      </c>
      <c r="M1960">
        <v>1356</v>
      </c>
      <c r="N1960" t="b">
        <v>1</v>
      </c>
      <c r="O1960" t="s">
        <v>8295</v>
      </c>
      <c r="P1960" s="5">
        <f t="shared" si="150"/>
        <v>14.355717142857143</v>
      </c>
      <c r="Q1960" s="5" t="str">
        <f t="shared" si="151"/>
        <v>Funded</v>
      </c>
      <c r="R1960" s="7">
        <f t="shared" si="152"/>
        <v>74.107684365781708</v>
      </c>
      <c r="S1960" t="s">
        <v>8318</v>
      </c>
      <c r="T1960" t="s">
        <v>8348</v>
      </c>
      <c r="U1960" s="17">
        <f t="shared" si="153"/>
        <v>41356.737974537034</v>
      </c>
      <c r="V1960" s="17">
        <f t="shared" si="154"/>
        <v>41326.779641203699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tr">
        <f>VLOOKUP(G1961,'Country Codes'!C:D,2,FALSE)</f>
        <v>United States</v>
      </c>
      <c r="I1961" t="s">
        <v>8246</v>
      </c>
      <c r="J1961" s="15">
        <v>1412121600</v>
      </c>
      <c r="K1961" s="15">
        <v>1408565860</v>
      </c>
      <c r="L1961" t="b">
        <v>1</v>
      </c>
      <c r="M1961">
        <v>424</v>
      </c>
      <c r="N1961" t="b">
        <v>1</v>
      </c>
      <c r="O1961" t="s">
        <v>8295</v>
      </c>
      <c r="P1961" s="5">
        <f t="shared" si="150"/>
        <v>1.5673440000000001</v>
      </c>
      <c r="Q1961" s="5" t="str">
        <f t="shared" si="151"/>
        <v>Funded</v>
      </c>
      <c r="R1961" s="7">
        <f t="shared" si="152"/>
        <v>36.965660377358489</v>
      </c>
      <c r="S1961" t="s">
        <v>8318</v>
      </c>
      <c r="T1961" t="s">
        <v>8348</v>
      </c>
      <c r="U1961" s="17">
        <f t="shared" si="153"/>
        <v>41912.791666666664</v>
      </c>
      <c r="V1961" s="17">
        <f t="shared" si="154"/>
        <v>41871.63726851852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tr">
        <f>VLOOKUP(G1962,'Country Codes'!C:D,2,FALSE)</f>
        <v>Sweden</v>
      </c>
      <c r="I1962" t="s">
        <v>8255</v>
      </c>
      <c r="J1962" s="15">
        <v>1419151341</v>
      </c>
      <c r="K1962" s="15">
        <v>1416559341</v>
      </c>
      <c r="L1962" t="b">
        <v>1</v>
      </c>
      <c r="M1962">
        <v>33</v>
      </c>
      <c r="N1962" t="b">
        <v>1</v>
      </c>
      <c r="O1962" t="s">
        <v>8295</v>
      </c>
      <c r="P1962" s="5">
        <f t="shared" si="150"/>
        <v>1.1790285714285715</v>
      </c>
      <c r="Q1962" s="5" t="str">
        <f t="shared" si="151"/>
        <v>Funded</v>
      </c>
      <c r="R1962" s="7">
        <f t="shared" si="152"/>
        <v>2500.969696969697</v>
      </c>
      <c r="S1962" t="s">
        <v>8318</v>
      </c>
      <c r="T1962" t="s">
        <v>8348</v>
      </c>
      <c r="U1962" s="17">
        <f t="shared" si="153"/>
        <v>41994.154409722221</v>
      </c>
      <c r="V1962" s="17">
        <f t="shared" si="154"/>
        <v>41964.154409722221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tr">
        <f>VLOOKUP(G1963,'Country Codes'!C:D,2,FALSE)</f>
        <v>United States</v>
      </c>
      <c r="I1963" t="s">
        <v>8246</v>
      </c>
      <c r="J1963" s="15">
        <v>1349495940</v>
      </c>
      <c r="K1963" s="15">
        <v>1346042417</v>
      </c>
      <c r="L1963" t="b">
        <v>1</v>
      </c>
      <c r="M1963">
        <v>1633</v>
      </c>
      <c r="N1963" t="b">
        <v>1</v>
      </c>
      <c r="O1963" t="s">
        <v>8295</v>
      </c>
      <c r="P1963" s="5">
        <f t="shared" si="150"/>
        <v>11.053811999999999</v>
      </c>
      <c r="Q1963" s="5" t="str">
        <f t="shared" si="151"/>
        <v>Funded</v>
      </c>
      <c r="R1963" s="7">
        <f t="shared" si="152"/>
        <v>67.690214329454989</v>
      </c>
      <c r="S1963" t="s">
        <v>8318</v>
      </c>
      <c r="T1963" t="s">
        <v>8348</v>
      </c>
      <c r="U1963" s="17">
        <f t="shared" si="153"/>
        <v>41187.957638888889</v>
      </c>
      <c r="V1963" s="17">
        <f t="shared" si="154"/>
        <v>41147.986307870371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tr">
        <f>VLOOKUP(G1964,'Country Codes'!C:D,2,FALSE)</f>
        <v>United States</v>
      </c>
      <c r="I1964" t="s">
        <v>8246</v>
      </c>
      <c r="J1964" s="15">
        <v>1400006636</v>
      </c>
      <c r="K1964" s="15">
        <v>1397414636</v>
      </c>
      <c r="L1964" t="b">
        <v>1</v>
      </c>
      <c r="M1964">
        <v>306</v>
      </c>
      <c r="N1964" t="b">
        <v>1</v>
      </c>
      <c r="O1964" t="s">
        <v>8295</v>
      </c>
      <c r="P1964" s="5">
        <f t="shared" si="150"/>
        <v>1.9292499999999999</v>
      </c>
      <c r="Q1964" s="5" t="str">
        <f t="shared" si="151"/>
        <v>Funded</v>
      </c>
      <c r="R1964" s="7">
        <f t="shared" si="152"/>
        <v>63.04738562091503</v>
      </c>
      <c r="S1964" t="s">
        <v>8318</v>
      </c>
      <c r="T1964" t="s">
        <v>8348</v>
      </c>
      <c r="U1964" s="17">
        <f t="shared" si="153"/>
        <v>41772.572175925925</v>
      </c>
      <c r="V1964" s="17">
        <f t="shared" si="154"/>
        <v>41742.572175925925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tr">
        <f>VLOOKUP(G1965,'Country Codes'!C:D,2,FALSE)</f>
        <v>United Kingdom</v>
      </c>
      <c r="I1965" t="s">
        <v>8247</v>
      </c>
      <c r="J1965" s="15">
        <v>1410862734</v>
      </c>
      <c r="K1965" s="15">
        <v>1407838734</v>
      </c>
      <c r="L1965" t="b">
        <v>1</v>
      </c>
      <c r="M1965">
        <v>205</v>
      </c>
      <c r="N1965" t="b">
        <v>1</v>
      </c>
      <c r="O1965" t="s">
        <v>8295</v>
      </c>
      <c r="P1965" s="5">
        <f t="shared" si="150"/>
        <v>1.268842105263158</v>
      </c>
      <c r="Q1965" s="5" t="str">
        <f t="shared" si="151"/>
        <v>Funded</v>
      </c>
      <c r="R1965" s="7">
        <f t="shared" si="152"/>
        <v>117.6</v>
      </c>
      <c r="S1965" t="s">
        <v>8318</v>
      </c>
      <c r="T1965" t="s">
        <v>8348</v>
      </c>
      <c r="U1965" s="17">
        <f t="shared" si="153"/>
        <v>41898.221458333333</v>
      </c>
      <c r="V1965" s="17">
        <f t="shared" si="154"/>
        <v>41863.221458333333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tr">
        <f>VLOOKUP(G1966,'Country Codes'!C:D,2,FALSE)</f>
        <v>Italy</v>
      </c>
      <c r="I1966" t="s">
        <v>8249</v>
      </c>
      <c r="J1966" s="15">
        <v>1461306772</v>
      </c>
      <c r="K1966" s="15">
        <v>1458714772</v>
      </c>
      <c r="L1966" t="b">
        <v>1</v>
      </c>
      <c r="M1966">
        <v>1281</v>
      </c>
      <c r="N1966" t="b">
        <v>1</v>
      </c>
      <c r="O1966" t="s">
        <v>8295</v>
      </c>
      <c r="P1966" s="5">
        <f t="shared" si="150"/>
        <v>2.5957748878923765</v>
      </c>
      <c r="Q1966" s="5" t="str">
        <f t="shared" si="151"/>
        <v>Funded</v>
      </c>
      <c r="R1966" s="7">
        <f t="shared" si="152"/>
        <v>180.75185011709601</v>
      </c>
      <c r="S1966" t="s">
        <v>8318</v>
      </c>
      <c r="T1966" t="s">
        <v>8348</v>
      </c>
      <c r="U1966" s="17">
        <f t="shared" si="153"/>
        <v>42482.064490740733</v>
      </c>
      <c r="V1966" s="17">
        <f t="shared" si="154"/>
        <v>42452.064490740733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tr">
        <f>VLOOKUP(G1967,'Country Codes'!C:D,2,FALSE)</f>
        <v>United States</v>
      </c>
      <c r="I1967" t="s">
        <v>8246</v>
      </c>
      <c r="J1967" s="15">
        <v>1326330000</v>
      </c>
      <c r="K1967" s="15">
        <v>1324433310</v>
      </c>
      <c r="L1967" t="b">
        <v>1</v>
      </c>
      <c r="M1967">
        <v>103</v>
      </c>
      <c r="N1967" t="b">
        <v>1</v>
      </c>
      <c r="O1967" t="s">
        <v>8295</v>
      </c>
      <c r="P1967" s="5">
        <f t="shared" si="150"/>
        <v>2.6227999999999998</v>
      </c>
      <c r="Q1967" s="5" t="str">
        <f t="shared" si="151"/>
        <v>Funded</v>
      </c>
      <c r="R1967" s="7">
        <f t="shared" si="152"/>
        <v>127.32038834951456</v>
      </c>
      <c r="S1967" t="s">
        <v>8318</v>
      </c>
      <c r="T1967" t="s">
        <v>8348</v>
      </c>
      <c r="U1967" s="17">
        <f t="shared" si="153"/>
        <v>40919.833333333328</v>
      </c>
      <c r="V1967" s="17">
        <f t="shared" si="154"/>
        <v>40897.880902777775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tr">
        <f>VLOOKUP(G1968,'Country Codes'!C:D,2,FALSE)</f>
        <v>United States</v>
      </c>
      <c r="I1968" t="s">
        <v>8246</v>
      </c>
      <c r="J1968" s="15">
        <v>1408021098</v>
      </c>
      <c r="K1968" s="15">
        <v>1405429098</v>
      </c>
      <c r="L1968" t="b">
        <v>1</v>
      </c>
      <c r="M1968">
        <v>1513</v>
      </c>
      <c r="N1968" t="b">
        <v>1</v>
      </c>
      <c r="O1968" t="s">
        <v>8295</v>
      </c>
      <c r="P1968" s="5">
        <f t="shared" si="150"/>
        <v>2.0674309000000002</v>
      </c>
      <c r="Q1968" s="5" t="str">
        <f t="shared" si="151"/>
        <v>Funded</v>
      </c>
      <c r="R1968" s="7">
        <f t="shared" si="152"/>
        <v>136.6444745538665</v>
      </c>
      <c r="S1968" t="s">
        <v>8318</v>
      </c>
      <c r="T1968" t="s">
        <v>8348</v>
      </c>
      <c r="U1968" s="17">
        <f t="shared" si="153"/>
        <v>41865.332152777773</v>
      </c>
      <c r="V1968" s="17">
        <f t="shared" si="154"/>
        <v>41835.332152777773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tr">
        <f>VLOOKUP(G1969,'Country Codes'!C:D,2,FALSE)</f>
        <v>United States</v>
      </c>
      <c r="I1969" t="s">
        <v>8246</v>
      </c>
      <c r="J1969" s="15">
        <v>1398959729</v>
      </c>
      <c r="K1969" s="15">
        <v>1396367729</v>
      </c>
      <c r="L1969" t="b">
        <v>1</v>
      </c>
      <c r="M1969">
        <v>405</v>
      </c>
      <c r="N1969" t="b">
        <v>1</v>
      </c>
      <c r="O1969" t="s">
        <v>8295</v>
      </c>
      <c r="P1969" s="5">
        <f t="shared" si="150"/>
        <v>3.7012999999999998</v>
      </c>
      <c r="Q1969" s="5" t="str">
        <f t="shared" si="151"/>
        <v>Funded</v>
      </c>
      <c r="R1969" s="7">
        <f t="shared" si="152"/>
        <v>182.78024691358024</v>
      </c>
      <c r="S1969" t="s">
        <v>8318</v>
      </c>
      <c r="T1969" t="s">
        <v>8348</v>
      </c>
      <c r="U1969" s="17">
        <f t="shared" si="153"/>
        <v>41760.455196759256</v>
      </c>
      <c r="V1969" s="17">
        <f t="shared" si="154"/>
        <v>41730.455196759256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tr">
        <f>VLOOKUP(G1970,'Country Codes'!C:D,2,FALSE)</f>
        <v>United States</v>
      </c>
      <c r="I1970" t="s">
        <v>8246</v>
      </c>
      <c r="J1970" s="15">
        <v>1480777515</v>
      </c>
      <c r="K1970" s="15">
        <v>1478095515</v>
      </c>
      <c r="L1970" t="b">
        <v>1</v>
      </c>
      <c r="M1970">
        <v>510</v>
      </c>
      <c r="N1970" t="b">
        <v>1</v>
      </c>
      <c r="O1970" t="s">
        <v>8295</v>
      </c>
      <c r="P1970" s="5">
        <f t="shared" si="150"/>
        <v>2.8496600000000001</v>
      </c>
      <c r="Q1970" s="5" t="str">
        <f t="shared" si="151"/>
        <v>Funded</v>
      </c>
      <c r="R1970" s="7">
        <f t="shared" si="152"/>
        <v>279.37843137254902</v>
      </c>
      <c r="S1970" t="s">
        <v>8318</v>
      </c>
      <c r="T1970" t="s">
        <v>8348</v>
      </c>
      <c r="U1970" s="17">
        <f t="shared" si="153"/>
        <v>42707.420312499999</v>
      </c>
      <c r="V1970" s="17">
        <f t="shared" si="154"/>
        <v>42676.378645833327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tr">
        <f>VLOOKUP(G1971,'Country Codes'!C:D,2,FALSE)</f>
        <v>United Kingdom</v>
      </c>
      <c r="I1971" t="s">
        <v>8247</v>
      </c>
      <c r="J1971" s="15">
        <v>1470423668</v>
      </c>
      <c r="K1971" s="15">
        <v>1467831668</v>
      </c>
      <c r="L1971" t="b">
        <v>1</v>
      </c>
      <c r="M1971">
        <v>1887</v>
      </c>
      <c r="N1971" t="b">
        <v>1</v>
      </c>
      <c r="O1971" t="s">
        <v>8295</v>
      </c>
      <c r="P1971" s="5">
        <f t="shared" si="150"/>
        <v>5.7907999999999999</v>
      </c>
      <c r="Q1971" s="5" t="str">
        <f t="shared" si="151"/>
        <v>Funded</v>
      </c>
      <c r="R1971" s="7">
        <f t="shared" si="152"/>
        <v>61.375728669846318</v>
      </c>
      <c r="S1971" t="s">
        <v>8318</v>
      </c>
      <c r="T1971" t="s">
        <v>8348</v>
      </c>
      <c r="U1971" s="17">
        <f t="shared" si="153"/>
        <v>42587.584120370368</v>
      </c>
      <c r="V1971" s="17">
        <f t="shared" si="154"/>
        <v>42557.584120370368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tr">
        <f>VLOOKUP(G1972,'Country Codes'!C:D,2,FALSE)</f>
        <v>United States</v>
      </c>
      <c r="I1972" t="s">
        <v>8246</v>
      </c>
      <c r="J1972" s="15">
        <v>1366429101</v>
      </c>
      <c r="K1972" s="15">
        <v>1361248701</v>
      </c>
      <c r="L1972" t="b">
        <v>1</v>
      </c>
      <c r="M1972">
        <v>701</v>
      </c>
      <c r="N1972" t="b">
        <v>1</v>
      </c>
      <c r="O1972" t="s">
        <v>8295</v>
      </c>
      <c r="P1972" s="5">
        <f t="shared" si="150"/>
        <v>11.318</v>
      </c>
      <c r="Q1972" s="5" t="str">
        <f t="shared" si="151"/>
        <v>Funded</v>
      </c>
      <c r="R1972" s="7">
        <f t="shared" si="152"/>
        <v>80.727532097004286</v>
      </c>
      <c r="S1972" t="s">
        <v>8318</v>
      </c>
      <c r="T1972" t="s">
        <v>8348</v>
      </c>
      <c r="U1972" s="17">
        <f t="shared" si="153"/>
        <v>41383.943298611113</v>
      </c>
      <c r="V1972" s="17">
        <f t="shared" si="154"/>
        <v>41323.984965277778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tr">
        <f>VLOOKUP(G1973,'Country Codes'!C:D,2,FALSE)</f>
        <v>United States</v>
      </c>
      <c r="I1973" t="s">
        <v>8246</v>
      </c>
      <c r="J1973" s="15">
        <v>1384488000</v>
      </c>
      <c r="K1973" s="15">
        <v>1381752061</v>
      </c>
      <c r="L1973" t="b">
        <v>1</v>
      </c>
      <c r="M1973">
        <v>3863</v>
      </c>
      <c r="N1973" t="b">
        <v>1</v>
      </c>
      <c r="O1973" t="s">
        <v>8295</v>
      </c>
      <c r="P1973" s="5">
        <f t="shared" si="150"/>
        <v>2.6302771750000002</v>
      </c>
      <c r="Q1973" s="5" t="str">
        <f t="shared" si="151"/>
        <v>Funded</v>
      </c>
      <c r="R1973" s="7">
        <f t="shared" si="152"/>
        <v>272.35590732591254</v>
      </c>
      <c r="S1973" t="s">
        <v>8318</v>
      </c>
      <c r="T1973" t="s">
        <v>8348</v>
      </c>
      <c r="U1973" s="17">
        <f t="shared" si="153"/>
        <v>41592.958333333328</v>
      </c>
      <c r="V1973" s="17">
        <f t="shared" si="154"/>
        <v>41561.29237268518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tr">
        <f>VLOOKUP(G1974,'Country Codes'!C:D,2,FALSE)</f>
        <v>United States</v>
      </c>
      <c r="I1974" t="s">
        <v>8246</v>
      </c>
      <c r="J1974" s="15">
        <v>1353201444</v>
      </c>
      <c r="K1974" s="15">
        <v>1350605844</v>
      </c>
      <c r="L1974" t="b">
        <v>1</v>
      </c>
      <c r="M1974">
        <v>238</v>
      </c>
      <c r="N1974" t="b">
        <v>1</v>
      </c>
      <c r="O1974" t="s">
        <v>8295</v>
      </c>
      <c r="P1974" s="5">
        <f t="shared" si="150"/>
        <v>6.7447999999999997</v>
      </c>
      <c r="Q1974" s="5" t="str">
        <f t="shared" si="151"/>
        <v>Funded</v>
      </c>
      <c r="R1974" s="7">
        <f t="shared" si="152"/>
        <v>70.848739495798313</v>
      </c>
      <c r="S1974" t="s">
        <v>8318</v>
      </c>
      <c r="T1974" t="s">
        <v>8348</v>
      </c>
      <c r="U1974" s="17">
        <f t="shared" si="153"/>
        <v>41230.845416666663</v>
      </c>
      <c r="V1974" s="17">
        <f t="shared" si="154"/>
        <v>41200.803749999999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tr">
        <f>VLOOKUP(G1975,'Country Codes'!C:D,2,FALSE)</f>
        <v>United States</v>
      </c>
      <c r="I1975" t="s">
        <v>8246</v>
      </c>
      <c r="J1975" s="15">
        <v>1470466800</v>
      </c>
      <c r="K1975" s="15">
        <v>1467134464</v>
      </c>
      <c r="L1975" t="b">
        <v>1</v>
      </c>
      <c r="M1975">
        <v>2051</v>
      </c>
      <c r="N1975" t="b">
        <v>1</v>
      </c>
      <c r="O1975" t="s">
        <v>8295</v>
      </c>
      <c r="P1975" s="5">
        <f t="shared" si="150"/>
        <v>2.5683081313131315</v>
      </c>
      <c r="Q1975" s="5" t="str">
        <f t="shared" si="151"/>
        <v>Funded</v>
      </c>
      <c r="R1975" s="7">
        <f t="shared" si="152"/>
        <v>247.94003412969283</v>
      </c>
      <c r="S1975" t="s">
        <v>8318</v>
      </c>
      <c r="T1975" t="s">
        <v>8348</v>
      </c>
      <c r="U1975" s="17">
        <f t="shared" si="153"/>
        <v>42588.083333333336</v>
      </c>
      <c r="V1975" s="17">
        <f t="shared" si="154"/>
        <v>42549.514629629623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tr">
        <f>VLOOKUP(G1976,'Country Codes'!C:D,2,FALSE)</f>
        <v>United Kingdom</v>
      </c>
      <c r="I1976" t="s">
        <v>8247</v>
      </c>
      <c r="J1976" s="15">
        <v>1376899269</v>
      </c>
      <c r="K1976" s="15">
        <v>1371715269</v>
      </c>
      <c r="L1976" t="b">
        <v>1</v>
      </c>
      <c r="M1976">
        <v>402</v>
      </c>
      <c r="N1976" t="b">
        <v>1</v>
      </c>
      <c r="O1976" t="s">
        <v>8295</v>
      </c>
      <c r="P1976" s="5">
        <f t="shared" si="150"/>
        <v>3.7549600000000001</v>
      </c>
      <c r="Q1976" s="5" t="str">
        <f t="shared" si="151"/>
        <v>Funded</v>
      </c>
      <c r="R1976" s="7">
        <f t="shared" si="152"/>
        <v>186.81393034825871</v>
      </c>
      <c r="S1976" t="s">
        <v>8318</v>
      </c>
      <c r="T1976" t="s">
        <v>8348</v>
      </c>
      <c r="U1976" s="17">
        <f t="shared" si="153"/>
        <v>41505.125798611109</v>
      </c>
      <c r="V1976" s="17">
        <f t="shared" si="154"/>
        <v>41445.125798611109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tr">
        <f>VLOOKUP(G1977,'Country Codes'!C:D,2,FALSE)</f>
        <v>United States</v>
      </c>
      <c r="I1977" t="s">
        <v>8246</v>
      </c>
      <c r="J1977" s="15">
        <v>1362938851</v>
      </c>
      <c r="K1977" s="15">
        <v>1360346851</v>
      </c>
      <c r="L1977" t="b">
        <v>1</v>
      </c>
      <c r="M1977">
        <v>253</v>
      </c>
      <c r="N1977" t="b">
        <v>1</v>
      </c>
      <c r="O1977" t="s">
        <v>8295</v>
      </c>
      <c r="P1977" s="5">
        <f t="shared" si="150"/>
        <v>2.0870837499999997</v>
      </c>
      <c r="Q1977" s="5" t="str">
        <f t="shared" si="151"/>
        <v>Funded</v>
      </c>
      <c r="R1977" s="7">
        <f t="shared" si="152"/>
        <v>131.98948616600788</v>
      </c>
      <c r="S1977" t="s">
        <v>8318</v>
      </c>
      <c r="T1977" t="s">
        <v>8348</v>
      </c>
      <c r="U1977" s="17">
        <f t="shared" si="153"/>
        <v>41343.54688657407</v>
      </c>
      <c r="V1977" s="17">
        <f t="shared" si="154"/>
        <v>41313.54688657407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tr">
        <f>VLOOKUP(G1978,'Country Codes'!C:D,2,FALSE)</f>
        <v>United Kingdom</v>
      </c>
      <c r="I1978" t="s">
        <v>8247</v>
      </c>
      <c r="J1978" s="15">
        <v>1373751325</v>
      </c>
      <c r="K1978" s="15">
        <v>1371159325</v>
      </c>
      <c r="L1978" t="b">
        <v>1</v>
      </c>
      <c r="M1978">
        <v>473</v>
      </c>
      <c r="N1978" t="b">
        <v>1</v>
      </c>
      <c r="O1978" t="s">
        <v>8295</v>
      </c>
      <c r="P1978" s="5">
        <f t="shared" si="150"/>
        <v>3.4660000000000002</v>
      </c>
      <c r="Q1978" s="5" t="str">
        <f t="shared" si="151"/>
        <v>Funded</v>
      </c>
      <c r="R1978" s="7">
        <f t="shared" si="152"/>
        <v>29.310782241014799</v>
      </c>
      <c r="S1978" t="s">
        <v>8318</v>
      </c>
      <c r="T1978" t="s">
        <v>8348</v>
      </c>
      <c r="U1978" s="17">
        <f t="shared" si="153"/>
        <v>41468.691261574073</v>
      </c>
      <c r="V1978" s="17">
        <f t="shared" si="154"/>
        <v>41438.691261574073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tr">
        <f>VLOOKUP(G1979,'Country Codes'!C:D,2,FALSE)</f>
        <v>United States</v>
      </c>
      <c r="I1979" t="s">
        <v>8246</v>
      </c>
      <c r="J1979" s="15">
        <v>1450511940</v>
      </c>
      <c r="K1979" s="15">
        <v>1446527540</v>
      </c>
      <c r="L1979" t="b">
        <v>1</v>
      </c>
      <c r="M1979">
        <v>821</v>
      </c>
      <c r="N1979" t="b">
        <v>1</v>
      </c>
      <c r="O1979" t="s">
        <v>8295</v>
      </c>
      <c r="P1979" s="5">
        <f t="shared" si="150"/>
        <v>4.0232999999999999</v>
      </c>
      <c r="Q1979" s="5" t="str">
        <f t="shared" si="151"/>
        <v>Funded</v>
      </c>
      <c r="R1979" s="7">
        <f t="shared" si="152"/>
        <v>245.02436053593178</v>
      </c>
      <c r="S1979" t="s">
        <v>8318</v>
      </c>
      <c r="T1979" t="s">
        <v>8348</v>
      </c>
      <c r="U1979" s="17">
        <f t="shared" si="153"/>
        <v>42357.124305555553</v>
      </c>
      <c r="V1979" s="17">
        <f t="shared" si="154"/>
        <v>42311.008564814816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tr">
        <f>VLOOKUP(G1980,'Country Codes'!C:D,2,FALSE)</f>
        <v>United States</v>
      </c>
      <c r="I1980" t="s">
        <v>8246</v>
      </c>
      <c r="J1980" s="15">
        <v>1339484400</v>
      </c>
      <c r="K1980" s="15">
        <v>1336627492</v>
      </c>
      <c r="L1980" t="b">
        <v>1</v>
      </c>
      <c r="M1980">
        <v>388</v>
      </c>
      <c r="N1980" t="b">
        <v>1</v>
      </c>
      <c r="O1980" t="s">
        <v>8295</v>
      </c>
      <c r="P1980" s="5">
        <f t="shared" si="150"/>
        <v>10.2684514</v>
      </c>
      <c r="Q1980" s="5" t="str">
        <f t="shared" si="151"/>
        <v>Funded</v>
      </c>
      <c r="R1980" s="7">
        <f t="shared" si="152"/>
        <v>1323.2540463917526</v>
      </c>
      <c r="S1980" t="s">
        <v>8318</v>
      </c>
      <c r="T1980" t="s">
        <v>8348</v>
      </c>
      <c r="U1980" s="17">
        <f t="shared" si="153"/>
        <v>41072.083333333328</v>
      </c>
      <c r="V1980" s="17">
        <f t="shared" si="154"/>
        <v>41039.017268518517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tr">
        <f>VLOOKUP(G1981,'Country Codes'!C:D,2,FALSE)</f>
        <v>United States</v>
      </c>
      <c r="I1981" t="s">
        <v>8246</v>
      </c>
      <c r="J1981" s="15">
        <v>1447909140</v>
      </c>
      <c r="K1981" s="15">
        <v>1444734146</v>
      </c>
      <c r="L1981" t="b">
        <v>1</v>
      </c>
      <c r="M1981">
        <v>813</v>
      </c>
      <c r="N1981" t="b">
        <v>1</v>
      </c>
      <c r="O1981" t="s">
        <v>8295</v>
      </c>
      <c r="P1981" s="5">
        <f t="shared" si="150"/>
        <v>1.14901155</v>
      </c>
      <c r="Q1981" s="5" t="str">
        <f t="shared" si="151"/>
        <v>Funded</v>
      </c>
      <c r="R1981" s="7">
        <f t="shared" si="152"/>
        <v>282.65966789667897</v>
      </c>
      <c r="S1981" t="s">
        <v>8318</v>
      </c>
      <c r="T1981" t="s">
        <v>8348</v>
      </c>
      <c r="U1981" s="17">
        <f t="shared" si="153"/>
        <v>42326.999305555553</v>
      </c>
      <c r="V1981" s="17">
        <f t="shared" si="154"/>
        <v>42290.25168981481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tr">
        <f>VLOOKUP(G1982,'Country Codes'!C:D,2,FALSE)</f>
        <v>Germany</v>
      </c>
      <c r="I1982" t="s">
        <v>8249</v>
      </c>
      <c r="J1982" s="15">
        <v>1459684862</v>
      </c>
      <c r="K1982" s="15">
        <v>1456232462</v>
      </c>
      <c r="L1982" t="b">
        <v>1</v>
      </c>
      <c r="M1982">
        <v>1945</v>
      </c>
      <c r="N1982" t="b">
        <v>1</v>
      </c>
      <c r="O1982" t="s">
        <v>8295</v>
      </c>
      <c r="P1982" s="5">
        <f t="shared" si="150"/>
        <v>3.5482402000000004</v>
      </c>
      <c r="Q1982" s="5" t="str">
        <f t="shared" si="151"/>
        <v>Funded</v>
      </c>
      <c r="R1982" s="7">
        <f t="shared" si="152"/>
        <v>91.214401028277635</v>
      </c>
      <c r="S1982" t="s">
        <v>8318</v>
      </c>
      <c r="T1982" t="s">
        <v>8348</v>
      </c>
      <c r="U1982" s="17">
        <f t="shared" si="153"/>
        <v>42463.292384259257</v>
      </c>
      <c r="V1982" s="17">
        <f t="shared" si="154"/>
        <v>42423.334050925921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tr">
        <f>VLOOKUP(G1983,'Country Codes'!C:D,2,FALSE)</f>
        <v>Canada</v>
      </c>
      <c r="I1983" t="s">
        <v>8251</v>
      </c>
      <c r="J1983" s="15">
        <v>1404926665</v>
      </c>
      <c r="K1983" s="15">
        <v>1402334665</v>
      </c>
      <c r="L1983" t="b">
        <v>0</v>
      </c>
      <c r="M1983">
        <v>12</v>
      </c>
      <c r="N1983" t="b">
        <v>0</v>
      </c>
      <c r="O1983" t="s">
        <v>8296</v>
      </c>
      <c r="P1983" s="5">
        <f t="shared" si="150"/>
        <v>5.0799999999999998E-2</v>
      </c>
      <c r="Q1983" s="5" t="str">
        <f t="shared" si="151"/>
        <v>Not Funded</v>
      </c>
      <c r="R1983" s="7">
        <f t="shared" si="152"/>
        <v>31.75</v>
      </c>
      <c r="S1983" t="s">
        <v>8337</v>
      </c>
      <c r="T1983" t="s">
        <v>8349</v>
      </c>
      <c r="U1983" s="17">
        <f t="shared" si="153"/>
        <v>41829.516956018517</v>
      </c>
      <c r="V1983" s="17">
        <f t="shared" si="154"/>
        <v>41799.516956018517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tr">
        <f>VLOOKUP(G1984,'Country Codes'!C:D,2,FALSE)</f>
        <v>Hong Kong</v>
      </c>
      <c r="I1984" t="s">
        <v>8252</v>
      </c>
      <c r="J1984" s="15">
        <v>1480863887</v>
      </c>
      <c r="K1984" s="15">
        <v>1478268287</v>
      </c>
      <c r="L1984" t="b">
        <v>0</v>
      </c>
      <c r="M1984">
        <v>0</v>
      </c>
      <c r="N1984" t="b">
        <v>0</v>
      </c>
      <c r="O1984" t="s">
        <v>8296</v>
      </c>
      <c r="P1984" s="5">
        <f t="shared" si="150"/>
        <v>0</v>
      </c>
      <c r="Q1984" s="5" t="str">
        <f t="shared" si="151"/>
        <v>Not Funded</v>
      </c>
      <c r="R1984" s="7" t="e">
        <f t="shared" si="152"/>
        <v>#DIV/0!</v>
      </c>
      <c r="S1984" t="s">
        <v>8337</v>
      </c>
      <c r="T1984" t="s">
        <v>8349</v>
      </c>
      <c r="U1984" s="17">
        <f t="shared" si="153"/>
        <v>42708.419988425921</v>
      </c>
      <c r="V1984" s="17">
        <f t="shared" si="154"/>
        <v>42678.378321759257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tr">
        <f>VLOOKUP(G1985,'Country Codes'!C:D,2,FALSE)</f>
        <v>United States</v>
      </c>
      <c r="I1985" t="s">
        <v>8246</v>
      </c>
      <c r="J1985" s="15">
        <v>1472799600</v>
      </c>
      <c r="K1985" s="15">
        <v>1470874618</v>
      </c>
      <c r="L1985" t="b">
        <v>0</v>
      </c>
      <c r="M1985">
        <v>16</v>
      </c>
      <c r="N1985" t="b">
        <v>0</v>
      </c>
      <c r="O1985" t="s">
        <v>8296</v>
      </c>
      <c r="P1985" s="5">
        <f t="shared" si="150"/>
        <v>4.2999999999999997E-2</v>
      </c>
      <c r="Q1985" s="5" t="str">
        <f t="shared" si="151"/>
        <v>Not Funded</v>
      </c>
      <c r="R1985" s="7">
        <f t="shared" si="152"/>
        <v>88.6875</v>
      </c>
      <c r="S1985" t="s">
        <v>8337</v>
      </c>
      <c r="T1985" t="s">
        <v>8349</v>
      </c>
      <c r="U1985" s="17">
        <f t="shared" si="153"/>
        <v>42615.083333333336</v>
      </c>
      <c r="V1985" s="17">
        <f t="shared" si="154"/>
        <v>42592.803449074076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tr">
        <f>VLOOKUP(G1986,'Country Codes'!C:D,2,FALSE)</f>
        <v>United States</v>
      </c>
      <c r="I1986" t="s">
        <v>8246</v>
      </c>
      <c r="J1986" s="15">
        <v>1417377481</v>
      </c>
      <c r="K1986" s="15">
        <v>1412189881</v>
      </c>
      <c r="L1986" t="b">
        <v>0</v>
      </c>
      <c r="M1986">
        <v>7</v>
      </c>
      <c r="N1986" t="b">
        <v>0</v>
      </c>
      <c r="O1986" t="s">
        <v>8296</v>
      </c>
      <c r="P1986" s="5">
        <f t="shared" si="150"/>
        <v>0.21146666666666666</v>
      </c>
      <c r="Q1986" s="5" t="str">
        <f t="shared" si="151"/>
        <v>Not Funded</v>
      </c>
      <c r="R1986" s="7">
        <f t="shared" si="152"/>
        <v>453.14285714285717</v>
      </c>
      <c r="S1986" t="s">
        <v>8337</v>
      </c>
      <c r="T1986" t="s">
        <v>8349</v>
      </c>
      <c r="U1986" s="17">
        <f t="shared" si="153"/>
        <v>41973.623622685183</v>
      </c>
      <c r="V1986" s="17">
        <f t="shared" si="154"/>
        <v>41913.581956018512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tr">
        <f>VLOOKUP(G1987,'Country Codes'!C:D,2,FALSE)</f>
        <v>United Kingdom</v>
      </c>
      <c r="I1987" t="s">
        <v>8247</v>
      </c>
      <c r="J1987" s="15">
        <v>1470178800</v>
      </c>
      <c r="K1987" s="15">
        <v>1467650771</v>
      </c>
      <c r="L1987" t="b">
        <v>0</v>
      </c>
      <c r="M1987">
        <v>4</v>
      </c>
      <c r="N1987" t="b">
        <v>0</v>
      </c>
      <c r="O1987" t="s">
        <v>8296</v>
      </c>
      <c r="P1987" s="5">
        <f t="shared" ref="P1987:P2050" si="155">(E1987/D1987)</f>
        <v>3.1875000000000001E-2</v>
      </c>
      <c r="Q1987" s="5" t="str">
        <f t="shared" ref="Q1987:Q2050" si="156">IF(P1987&gt;=1,"Funded","Not Funded")</f>
        <v>Not Funded</v>
      </c>
      <c r="R1987" s="7">
        <f t="shared" ref="R1987:R2050" si="157">(E1987/M1987)</f>
        <v>12.75</v>
      </c>
      <c r="S1987" t="s">
        <v>8337</v>
      </c>
      <c r="T1987" t="s">
        <v>8349</v>
      </c>
      <c r="U1987" s="17">
        <f t="shared" ref="U1987:U2050" si="158">(((J1987/60)/60)/24)+DATE(1970,1,1)+(-5/24)</f>
        <v>42584.749999999993</v>
      </c>
      <c r="V1987" s="17">
        <f t="shared" ref="V1987:V2050" si="159">(((K1987/60)/60)/24)+DATE(1970,1,1)+(-5/24)</f>
        <v>42555.490405092591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tr">
        <f>VLOOKUP(G1988,'Country Codes'!C:D,2,FALSE)</f>
        <v>United Kingdom</v>
      </c>
      <c r="I1988" t="s">
        <v>8247</v>
      </c>
      <c r="J1988" s="15">
        <v>1457947483</v>
      </c>
      <c r="K1988" s="15">
        <v>1455359083</v>
      </c>
      <c r="L1988" t="b">
        <v>0</v>
      </c>
      <c r="M1988">
        <v>1</v>
      </c>
      <c r="N1988" t="b">
        <v>0</v>
      </c>
      <c r="O1988" t="s">
        <v>8296</v>
      </c>
      <c r="P1988" s="5">
        <f t="shared" si="155"/>
        <v>5.0000000000000001E-4</v>
      </c>
      <c r="Q1988" s="5" t="str">
        <f t="shared" si="156"/>
        <v>Not Funded</v>
      </c>
      <c r="R1988" s="7">
        <f t="shared" si="157"/>
        <v>1</v>
      </c>
      <c r="S1988" t="s">
        <v>8337</v>
      </c>
      <c r="T1988" t="s">
        <v>8349</v>
      </c>
      <c r="U1988" s="17">
        <f t="shared" si="158"/>
        <v>42443.183831018519</v>
      </c>
      <c r="V1988" s="17">
        <f t="shared" si="159"/>
        <v>42413.225497685176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tr">
        <f>VLOOKUP(G1989,'Country Codes'!C:D,2,FALSE)</f>
        <v>United Kingdom</v>
      </c>
      <c r="I1989" t="s">
        <v>8247</v>
      </c>
      <c r="J1989" s="15">
        <v>1425223276</v>
      </c>
      <c r="K1989" s="15">
        <v>1422631276</v>
      </c>
      <c r="L1989" t="b">
        <v>0</v>
      </c>
      <c r="M1989">
        <v>28</v>
      </c>
      <c r="N1989" t="b">
        <v>0</v>
      </c>
      <c r="O1989" t="s">
        <v>8296</v>
      </c>
      <c r="P1989" s="5">
        <f t="shared" si="155"/>
        <v>0.42472727272727273</v>
      </c>
      <c r="Q1989" s="5" t="str">
        <f t="shared" si="156"/>
        <v>Not Funded</v>
      </c>
      <c r="R1989" s="7">
        <f t="shared" si="157"/>
        <v>83.428571428571431</v>
      </c>
      <c r="S1989" t="s">
        <v>8337</v>
      </c>
      <c r="T1989" t="s">
        <v>8349</v>
      </c>
      <c r="U1989" s="17">
        <f t="shared" si="158"/>
        <v>42064.431435185186</v>
      </c>
      <c r="V1989" s="17">
        <f t="shared" si="159"/>
        <v>42034.431435185186</v>
      </c>
    </row>
    <row r="1990" spans="1:22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tr">
        <f>VLOOKUP(G1990,'Country Codes'!C:D,2,FALSE)</f>
        <v>United States</v>
      </c>
      <c r="I1990" t="s">
        <v>8246</v>
      </c>
      <c r="J1990" s="15">
        <v>1440094742</v>
      </c>
      <c r="K1990" s="15">
        <v>1437502742</v>
      </c>
      <c r="L1990" t="b">
        <v>0</v>
      </c>
      <c r="M1990">
        <v>1</v>
      </c>
      <c r="N1990" t="b">
        <v>0</v>
      </c>
      <c r="O1990" t="s">
        <v>8296</v>
      </c>
      <c r="P1990" s="5">
        <f t="shared" si="155"/>
        <v>4.1666666666666666E-3</v>
      </c>
      <c r="Q1990" s="5" t="str">
        <f t="shared" si="156"/>
        <v>Not Funded</v>
      </c>
      <c r="R1990" s="7">
        <f t="shared" si="157"/>
        <v>25</v>
      </c>
      <c r="S1990" t="s">
        <v>8337</v>
      </c>
      <c r="T1990" t="s">
        <v>8349</v>
      </c>
      <c r="U1990" s="17">
        <f t="shared" si="158"/>
        <v>42236.554884259262</v>
      </c>
      <c r="V1990" s="17">
        <f t="shared" si="159"/>
        <v>42206.554884259262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tr">
        <f>VLOOKUP(G1991,'Country Codes'!C:D,2,FALSE)</f>
        <v>United States</v>
      </c>
      <c r="I1991" t="s">
        <v>8246</v>
      </c>
      <c r="J1991" s="15">
        <v>1481473208</v>
      </c>
      <c r="K1991" s="15">
        <v>1478881208</v>
      </c>
      <c r="L1991" t="b">
        <v>0</v>
      </c>
      <c r="M1991">
        <v>1</v>
      </c>
      <c r="N1991" t="b">
        <v>0</v>
      </c>
      <c r="O1991" t="s">
        <v>8296</v>
      </c>
      <c r="P1991" s="5">
        <f t="shared" si="155"/>
        <v>0.01</v>
      </c>
      <c r="Q1991" s="5" t="str">
        <f t="shared" si="156"/>
        <v>Not Funded</v>
      </c>
      <c r="R1991" s="7">
        <f t="shared" si="157"/>
        <v>50</v>
      </c>
      <c r="S1991" t="s">
        <v>8337</v>
      </c>
      <c r="T1991" t="s">
        <v>8349</v>
      </c>
      <c r="U1991" s="17">
        <f t="shared" si="158"/>
        <v>42715.472314814811</v>
      </c>
      <c r="V1991" s="17">
        <f t="shared" si="159"/>
        <v>42685.472314814811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tr">
        <f>VLOOKUP(G1992,'Country Codes'!C:D,2,FALSE)</f>
        <v>United States</v>
      </c>
      <c r="I1992" t="s">
        <v>8246</v>
      </c>
      <c r="J1992" s="15">
        <v>1455338532</v>
      </c>
      <c r="K1992" s="15">
        <v>1454042532</v>
      </c>
      <c r="L1992" t="b">
        <v>0</v>
      </c>
      <c r="M1992">
        <v>5</v>
      </c>
      <c r="N1992" t="b">
        <v>0</v>
      </c>
      <c r="O1992" t="s">
        <v>8296</v>
      </c>
      <c r="P1992" s="5">
        <f t="shared" si="155"/>
        <v>0.16966666666666666</v>
      </c>
      <c r="Q1992" s="5" t="str">
        <f t="shared" si="156"/>
        <v>Not Funded</v>
      </c>
      <c r="R1992" s="7">
        <f t="shared" si="157"/>
        <v>101.8</v>
      </c>
      <c r="S1992" t="s">
        <v>8337</v>
      </c>
      <c r="T1992" t="s">
        <v>8349</v>
      </c>
      <c r="U1992" s="17">
        <f t="shared" si="158"/>
        <v>42412.987638888888</v>
      </c>
      <c r="V1992" s="17">
        <f t="shared" si="159"/>
        <v>42397.987638888888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tr">
        <f>VLOOKUP(G1993,'Country Codes'!C:D,2,FALSE)</f>
        <v>United States</v>
      </c>
      <c r="I1993" t="s">
        <v>8246</v>
      </c>
      <c r="J1993" s="15">
        <v>1435958786</v>
      </c>
      <c r="K1993" s="15">
        <v>1434144386</v>
      </c>
      <c r="L1993" t="b">
        <v>0</v>
      </c>
      <c r="M1993">
        <v>3</v>
      </c>
      <c r="N1993" t="b">
        <v>0</v>
      </c>
      <c r="O1993" t="s">
        <v>8296</v>
      </c>
      <c r="P1993" s="5">
        <f t="shared" si="155"/>
        <v>7.0000000000000007E-2</v>
      </c>
      <c r="Q1993" s="5" t="str">
        <f t="shared" si="156"/>
        <v>Not Funded</v>
      </c>
      <c r="R1993" s="7">
        <f t="shared" si="157"/>
        <v>46.666666666666664</v>
      </c>
      <c r="S1993" t="s">
        <v>8337</v>
      </c>
      <c r="T1993" t="s">
        <v>8349</v>
      </c>
      <c r="U1993" s="17">
        <f t="shared" si="158"/>
        <v>42188.685023148144</v>
      </c>
      <c r="V1993" s="17">
        <f t="shared" si="159"/>
        <v>42167.685023148144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tr">
        <f>VLOOKUP(G1994,'Country Codes'!C:D,2,FALSE)</f>
        <v>United States</v>
      </c>
      <c r="I1994" t="s">
        <v>8246</v>
      </c>
      <c r="J1994" s="15">
        <v>1424229991</v>
      </c>
      <c r="K1994" s="15">
        <v>1421637991</v>
      </c>
      <c r="L1994" t="b">
        <v>0</v>
      </c>
      <c r="M1994">
        <v>2</v>
      </c>
      <c r="N1994" t="b">
        <v>0</v>
      </c>
      <c r="O1994" t="s">
        <v>8296</v>
      </c>
      <c r="P1994" s="5">
        <f t="shared" si="155"/>
        <v>1.3333333333333333E-3</v>
      </c>
      <c r="Q1994" s="5" t="str">
        <f t="shared" si="156"/>
        <v>Not Funded</v>
      </c>
      <c r="R1994" s="7">
        <f t="shared" si="157"/>
        <v>1</v>
      </c>
      <c r="S1994" t="s">
        <v>8337</v>
      </c>
      <c r="T1994" t="s">
        <v>8349</v>
      </c>
      <c r="U1994" s="17">
        <f t="shared" si="158"/>
        <v>42052.935081018521</v>
      </c>
      <c r="V1994" s="17">
        <f t="shared" si="159"/>
        <v>42022.935081018521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tr">
        <f>VLOOKUP(G1995,'Country Codes'!C:D,2,FALSE)</f>
        <v>United Kingdom</v>
      </c>
      <c r="I1995" t="s">
        <v>8247</v>
      </c>
      <c r="J1995" s="15">
        <v>1450706837</v>
      </c>
      <c r="K1995" s="15">
        <v>1448114837</v>
      </c>
      <c r="L1995" t="b">
        <v>0</v>
      </c>
      <c r="M1995">
        <v>0</v>
      </c>
      <c r="N1995" t="b">
        <v>0</v>
      </c>
      <c r="O1995" t="s">
        <v>8296</v>
      </c>
      <c r="P1995" s="5">
        <f t="shared" si="155"/>
        <v>0</v>
      </c>
      <c r="Q1995" s="5" t="str">
        <f t="shared" si="156"/>
        <v>Not Funded</v>
      </c>
      <c r="R1995" s="7" t="e">
        <f t="shared" si="157"/>
        <v>#DIV/0!</v>
      </c>
      <c r="S1995" t="s">
        <v>8337</v>
      </c>
      <c r="T1995" t="s">
        <v>8349</v>
      </c>
      <c r="U1995" s="17">
        <f t="shared" si="158"/>
        <v>42359.380057870374</v>
      </c>
      <c r="V1995" s="17">
        <f t="shared" si="159"/>
        <v>42329.380057870374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tr">
        <f>VLOOKUP(G1996,'Country Codes'!C:D,2,FALSE)</f>
        <v>United States</v>
      </c>
      <c r="I1996" t="s">
        <v>8246</v>
      </c>
      <c r="J1996" s="15">
        <v>1481072942</v>
      </c>
      <c r="K1996" s="15">
        <v>1475885342</v>
      </c>
      <c r="L1996" t="b">
        <v>0</v>
      </c>
      <c r="M1996">
        <v>0</v>
      </c>
      <c r="N1996" t="b">
        <v>0</v>
      </c>
      <c r="O1996" t="s">
        <v>8296</v>
      </c>
      <c r="P1996" s="5">
        <f t="shared" si="155"/>
        <v>0</v>
      </c>
      <c r="Q1996" s="5" t="str">
        <f t="shared" si="156"/>
        <v>Not Funded</v>
      </c>
      <c r="R1996" s="7" t="e">
        <f t="shared" si="157"/>
        <v>#DIV/0!</v>
      </c>
      <c r="S1996" t="s">
        <v>8337</v>
      </c>
      <c r="T1996" t="s">
        <v>8349</v>
      </c>
      <c r="U1996" s="17">
        <f t="shared" si="158"/>
        <v>42710.839606481481</v>
      </c>
      <c r="V1996" s="17">
        <f t="shared" si="159"/>
        <v>42650.797939814809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tr">
        <f>VLOOKUP(G1997,'Country Codes'!C:D,2,FALSE)</f>
        <v>Canada</v>
      </c>
      <c r="I1997" t="s">
        <v>8251</v>
      </c>
      <c r="J1997" s="15">
        <v>1437082736</v>
      </c>
      <c r="K1997" s="15">
        <v>1435354736</v>
      </c>
      <c r="L1997" t="b">
        <v>0</v>
      </c>
      <c r="M1997">
        <v>3</v>
      </c>
      <c r="N1997" t="b">
        <v>0</v>
      </c>
      <c r="O1997" t="s">
        <v>8296</v>
      </c>
      <c r="P1997" s="5">
        <f t="shared" si="155"/>
        <v>7.8E-2</v>
      </c>
      <c r="Q1997" s="5" t="str">
        <f t="shared" si="156"/>
        <v>Not Funded</v>
      </c>
      <c r="R1997" s="7">
        <f t="shared" si="157"/>
        <v>26</v>
      </c>
      <c r="S1997" t="s">
        <v>8337</v>
      </c>
      <c r="T1997" t="s">
        <v>8349</v>
      </c>
      <c r="U1997" s="17">
        <f t="shared" si="158"/>
        <v>42201.693703703706</v>
      </c>
      <c r="V1997" s="17">
        <f t="shared" si="159"/>
        <v>42181.693703703706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tr">
        <f>VLOOKUP(G1998,'Country Codes'!C:D,2,FALSE)</f>
        <v>United States</v>
      </c>
      <c r="I1998" t="s">
        <v>8246</v>
      </c>
      <c r="J1998" s="15">
        <v>1405021211</v>
      </c>
      <c r="K1998" s="15">
        <v>1402429211</v>
      </c>
      <c r="L1998" t="b">
        <v>0</v>
      </c>
      <c r="M1998">
        <v>0</v>
      </c>
      <c r="N1998" t="b">
        <v>0</v>
      </c>
      <c r="O1998" t="s">
        <v>8296</v>
      </c>
      <c r="P1998" s="5">
        <f t="shared" si="155"/>
        <v>0</v>
      </c>
      <c r="Q1998" s="5" t="str">
        <f t="shared" si="156"/>
        <v>Not Funded</v>
      </c>
      <c r="R1998" s="7" t="e">
        <f t="shared" si="157"/>
        <v>#DIV/0!</v>
      </c>
      <c r="S1998" t="s">
        <v>8337</v>
      </c>
      <c r="T1998" t="s">
        <v>8349</v>
      </c>
      <c r="U1998" s="17">
        <f t="shared" si="158"/>
        <v>41830.611238425925</v>
      </c>
      <c r="V1998" s="17">
        <f t="shared" si="159"/>
        <v>41800.611238425925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tr">
        <f>VLOOKUP(G1999,'Country Codes'!C:D,2,FALSE)</f>
        <v>United States</v>
      </c>
      <c r="I1999" t="s">
        <v>8246</v>
      </c>
      <c r="J1999" s="15">
        <v>1409091612</v>
      </c>
      <c r="K1999" s="15">
        <v>1406499612</v>
      </c>
      <c r="L1999" t="b">
        <v>0</v>
      </c>
      <c r="M1999">
        <v>0</v>
      </c>
      <c r="N1999" t="b">
        <v>0</v>
      </c>
      <c r="O1999" t="s">
        <v>8296</v>
      </c>
      <c r="P1999" s="5">
        <f t="shared" si="155"/>
        <v>0</v>
      </c>
      <c r="Q1999" s="5" t="str">
        <f t="shared" si="156"/>
        <v>Not Funded</v>
      </c>
      <c r="R1999" s="7" t="e">
        <f t="shared" si="157"/>
        <v>#DIV/0!</v>
      </c>
      <c r="S1999" t="s">
        <v>8337</v>
      </c>
      <c r="T1999" t="s">
        <v>8349</v>
      </c>
      <c r="U1999" s="17">
        <f t="shared" si="158"/>
        <v>41877.722361111111</v>
      </c>
      <c r="V1999" s="17">
        <f t="shared" si="159"/>
        <v>41847.722361111111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tr">
        <f>VLOOKUP(G2000,'Country Codes'!C:D,2,FALSE)</f>
        <v>United States</v>
      </c>
      <c r="I2000" t="s">
        <v>8246</v>
      </c>
      <c r="J2000" s="15">
        <v>1406861438</v>
      </c>
      <c r="K2000" s="15">
        <v>1402973438</v>
      </c>
      <c r="L2000" t="b">
        <v>0</v>
      </c>
      <c r="M2000">
        <v>3</v>
      </c>
      <c r="N2000" t="b">
        <v>0</v>
      </c>
      <c r="O2000" t="s">
        <v>8296</v>
      </c>
      <c r="P2000" s="5">
        <f t="shared" si="155"/>
        <v>0.26200000000000001</v>
      </c>
      <c r="Q2000" s="5" t="str">
        <f t="shared" si="156"/>
        <v>Not Funded</v>
      </c>
      <c r="R2000" s="7">
        <f t="shared" si="157"/>
        <v>218.33333333333334</v>
      </c>
      <c r="S2000" t="s">
        <v>8337</v>
      </c>
      <c r="T2000" t="s">
        <v>8349</v>
      </c>
      <c r="U2000" s="17">
        <f t="shared" si="158"/>
        <v>41851.910162037035</v>
      </c>
      <c r="V2000" s="17">
        <f t="shared" si="159"/>
        <v>41806.910162037035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tr">
        <f>VLOOKUP(G2001,'Country Codes'!C:D,2,FALSE)</f>
        <v>United Kingdom</v>
      </c>
      <c r="I2001" t="s">
        <v>8247</v>
      </c>
      <c r="J2001" s="15">
        <v>1415882108</v>
      </c>
      <c r="K2001" s="15">
        <v>1413286508</v>
      </c>
      <c r="L2001" t="b">
        <v>0</v>
      </c>
      <c r="M2001">
        <v>7</v>
      </c>
      <c r="N2001" t="b">
        <v>0</v>
      </c>
      <c r="O2001" t="s">
        <v>8296</v>
      </c>
      <c r="P2001" s="5">
        <f t="shared" si="155"/>
        <v>7.6129032258064515E-3</v>
      </c>
      <c r="Q2001" s="5" t="str">
        <f t="shared" si="156"/>
        <v>Not Funded</v>
      </c>
      <c r="R2001" s="7">
        <f t="shared" si="157"/>
        <v>33.714285714285715</v>
      </c>
      <c r="S2001" t="s">
        <v>8337</v>
      </c>
      <c r="T2001" t="s">
        <v>8349</v>
      </c>
      <c r="U2001" s="17">
        <f t="shared" si="158"/>
        <v>41956.316064814811</v>
      </c>
      <c r="V2001" s="17">
        <f t="shared" si="159"/>
        <v>41926.274398148147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tr">
        <f>VLOOKUP(G2002,'Country Codes'!C:D,2,FALSE)</f>
        <v>Canada</v>
      </c>
      <c r="I2002" t="s">
        <v>8251</v>
      </c>
      <c r="J2002" s="15">
        <v>1452120613</v>
      </c>
      <c r="K2002" s="15">
        <v>1449528613</v>
      </c>
      <c r="L2002" t="b">
        <v>0</v>
      </c>
      <c r="M2002">
        <v>25</v>
      </c>
      <c r="N2002" t="b">
        <v>0</v>
      </c>
      <c r="O2002" t="s">
        <v>8296</v>
      </c>
      <c r="P2002" s="5">
        <f t="shared" si="155"/>
        <v>0.125</v>
      </c>
      <c r="Q2002" s="5" t="str">
        <f t="shared" si="156"/>
        <v>Not Funded</v>
      </c>
      <c r="R2002" s="7">
        <f t="shared" si="157"/>
        <v>25</v>
      </c>
      <c r="S2002" t="s">
        <v>8337</v>
      </c>
      <c r="T2002" t="s">
        <v>8349</v>
      </c>
      <c r="U2002" s="17">
        <f t="shared" si="158"/>
        <v>42375.743206018517</v>
      </c>
      <c r="V2002" s="17">
        <f t="shared" si="159"/>
        <v>42345.743206018517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tr">
        <f>VLOOKUP(G2003,'Country Codes'!C:D,2,FALSE)</f>
        <v>Germany</v>
      </c>
      <c r="I2003" t="s">
        <v>8249</v>
      </c>
      <c r="J2003" s="15">
        <v>1434139200</v>
      </c>
      <c r="K2003" s="15">
        <v>1431406916</v>
      </c>
      <c r="L2003" t="b">
        <v>1</v>
      </c>
      <c r="M2003">
        <v>1637</v>
      </c>
      <c r="N2003" t="b">
        <v>1</v>
      </c>
      <c r="O2003" t="s">
        <v>8295</v>
      </c>
      <c r="P2003" s="5">
        <f t="shared" si="155"/>
        <v>3.8212909090909091</v>
      </c>
      <c r="Q2003" s="5" t="str">
        <f t="shared" si="156"/>
        <v>Funded</v>
      </c>
      <c r="R2003" s="7">
        <f t="shared" si="157"/>
        <v>128.38790470372632</v>
      </c>
      <c r="S2003" t="s">
        <v>8318</v>
      </c>
      <c r="T2003" t="s">
        <v>8348</v>
      </c>
      <c r="U2003" s="17">
        <f t="shared" si="158"/>
        <v>42167.624999999993</v>
      </c>
      <c r="V2003" s="17">
        <f t="shared" si="159"/>
        <v>42136.001342592594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tr">
        <f>VLOOKUP(G2004,'Country Codes'!C:D,2,FALSE)</f>
        <v>United States</v>
      </c>
      <c r="I2004" t="s">
        <v>8246</v>
      </c>
      <c r="J2004" s="15">
        <v>1485191143</v>
      </c>
      <c r="K2004" s="15">
        <v>1482599143</v>
      </c>
      <c r="L2004" t="b">
        <v>1</v>
      </c>
      <c r="M2004">
        <v>1375</v>
      </c>
      <c r="N2004" t="b">
        <v>1</v>
      </c>
      <c r="O2004" t="s">
        <v>8295</v>
      </c>
      <c r="P2004" s="5">
        <f t="shared" si="155"/>
        <v>2.1679422000000002</v>
      </c>
      <c r="Q2004" s="5" t="str">
        <f t="shared" si="156"/>
        <v>Funded</v>
      </c>
      <c r="R2004" s="7">
        <f t="shared" si="157"/>
        <v>78.834261818181815</v>
      </c>
      <c r="S2004" t="s">
        <v>8318</v>
      </c>
      <c r="T2004" t="s">
        <v>8348</v>
      </c>
      <c r="U2004" s="17">
        <f t="shared" si="158"/>
        <v>42758.503969907404</v>
      </c>
      <c r="V2004" s="17">
        <f t="shared" si="159"/>
        <v>42728.503969907404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tr">
        <f>VLOOKUP(G2005,'Country Codes'!C:D,2,FALSE)</f>
        <v>United States</v>
      </c>
      <c r="I2005" t="s">
        <v>8246</v>
      </c>
      <c r="J2005" s="15">
        <v>1278111600</v>
      </c>
      <c r="K2005" s="15">
        <v>1276830052</v>
      </c>
      <c r="L2005" t="b">
        <v>1</v>
      </c>
      <c r="M2005">
        <v>17</v>
      </c>
      <c r="N2005" t="b">
        <v>1</v>
      </c>
      <c r="O2005" t="s">
        <v>8295</v>
      </c>
      <c r="P2005" s="5">
        <f t="shared" si="155"/>
        <v>3.12</v>
      </c>
      <c r="Q2005" s="5" t="str">
        <f t="shared" si="156"/>
        <v>Funded</v>
      </c>
      <c r="R2005" s="7">
        <f t="shared" si="157"/>
        <v>91.764705882352942</v>
      </c>
      <c r="S2005" t="s">
        <v>8318</v>
      </c>
      <c r="T2005" t="s">
        <v>8348</v>
      </c>
      <c r="U2005" s="17">
        <f t="shared" si="158"/>
        <v>40361.75</v>
      </c>
      <c r="V2005" s="17">
        <f t="shared" si="159"/>
        <v>40346.917268518519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tr">
        <f>VLOOKUP(G2006,'Country Codes'!C:D,2,FALSE)</f>
        <v>United States</v>
      </c>
      <c r="I2006" t="s">
        <v>8246</v>
      </c>
      <c r="J2006" s="15">
        <v>1405002663</v>
      </c>
      <c r="K2006" s="15">
        <v>1402410663</v>
      </c>
      <c r="L2006" t="b">
        <v>1</v>
      </c>
      <c r="M2006">
        <v>354</v>
      </c>
      <c r="N2006" t="b">
        <v>1</v>
      </c>
      <c r="O2006" t="s">
        <v>8295</v>
      </c>
      <c r="P2006" s="5">
        <f t="shared" si="155"/>
        <v>2.3442048</v>
      </c>
      <c r="Q2006" s="5" t="str">
        <f t="shared" si="156"/>
        <v>Funded</v>
      </c>
      <c r="R2006" s="7">
        <f t="shared" si="157"/>
        <v>331.10237288135596</v>
      </c>
      <c r="S2006" t="s">
        <v>8318</v>
      </c>
      <c r="T2006" t="s">
        <v>8348</v>
      </c>
      <c r="U2006" s="17">
        <f t="shared" si="158"/>
        <v>41830.396562499998</v>
      </c>
      <c r="V2006" s="17">
        <f t="shared" si="159"/>
        <v>41800.396562499998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tr">
        <f>VLOOKUP(G2007,'Country Codes'!C:D,2,FALSE)</f>
        <v>United States</v>
      </c>
      <c r="I2007" t="s">
        <v>8246</v>
      </c>
      <c r="J2007" s="15">
        <v>1381895940</v>
      </c>
      <c r="K2007" s="15">
        <v>1379532618</v>
      </c>
      <c r="L2007" t="b">
        <v>1</v>
      </c>
      <c r="M2007">
        <v>191</v>
      </c>
      <c r="N2007" t="b">
        <v>1</v>
      </c>
      <c r="O2007" t="s">
        <v>8295</v>
      </c>
      <c r="P2007" s="5">
        <f t="shared" si="155"/>
        <v>1.236801</v>
      </c>
      <c r="Q2007" s="5" t="str">
        <f t="shared" si="156"/>
        <v>Funded</v>
      </c>
      <c r="R2007" s="7">
        <f t="shared" si="157"/>
        <v>194.26193717277485</v>
      </c>
      <c r="S2007" t="s">
        <v>8318</v>
      </c>
      <c r="T2007" t="s">
        <v>8348</v>
      </c>
      <c r="U2007" s="17">
        <f t="shared" si="158"/>
        <v>41562.957638888889</v>
      </c>
      <c r="V2007" s="17">
        <f t="shared" si="159"/>
        <v>41535.604374999995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tr">
        <f>VLOOKUP(G2008,'Country Codes'!C:D,2,FALSE)</f>
        <v>United States</v>
      </c>
      <c r="I2008" t="s">
        <v>8246</v>
      </c>
      <c r="J2008" s="15">
        <v>1417611645</v>
      </c>
      <c r="K2008" s="15">
        <v>1414584045</v>
      </c>
      <c r="L2008" t="b">
        <v>1</v>
      </c>
      <c r="M2008">
        <v>303</v>
      </c>
      <c r="N2008" t="b">
        <v>1</v>
      </c>
      <c r="O2008" t="s">
        <v>8295</v>
      </c>
      <c r="P2008" s="5">
        <f t="shared" si="155"/>
        <v>2.4784000000000002</v>
      </c>
      <c r="Q2008" s="5" t="str">
        <f t="shared" si="156"/>
        <v>Funded</v>
      </c>
      <c r="R2008" s="7">
        <f t="shared" si="157"/>
        <v>408.97689768976898</v>
      </c>
      <c r="S2008" t="s">
        <v>8318</v>
      </c>
      <c r="T2008" t="s">
        <v>8348</v>
      </c>
      <c r="U2008" s="17">
        <f t="shared" si="158"/>
        <v>41976.333854166667</v>
      </c>
      <c r="V2008" s="17">
        <f t="shared" si="159"/>
        <v>41941.292187499996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tr">
        <f>VLOOKUP(G2009,'Country Codes'!C:D,2,FALSE)</f>
        <v>United States</v>
      </c>
      <c r="I2009" t="s">
        <v>8246</v>
      </c>
      <c r="J2009" s="15">
        <v>1282622400</v>
      </c>
      <c r="K2009" s="15">
        <v>1276891586</v>
      </c>
      <c r="L2009" t="b">
        <v>1</v>
      </c>
      <c r="M2009">
        <v>137</v>
      </c>
      <c r="N2009" t="b">
        <v>1</v>
      </c>
      <c r="O2009" t="s">
        <v>8295</v>
      </c>
      <c r="P2009" s="5">
        <f t="shared" si="155"/>
        <v>1.157092</v>
      </c>
      <c r="Q2009" s="5" t="str">
        <f t="shared" si="156"/>
        <v>Funded</v>
      </c>
      <c r="R2009" s="7">
        <f t="shared" si="157"/>
        <v>84.459270072992695</v>
      </c>
      <c r="S2009" t="s">
        <v>8318</v>
      </c>
      <c r="T2009" t="s">
        <v>8348</v>
      </c>
      <c r="U2009" s="17">
        <f t="shared" si="158"/>
        <v>40413.958333333328</v>
      </c>
      <c r="V2009" s="17">
        <f t="shared" si="159"/>
        <v>40347.629467592589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tr">
        <f>VLOOKUP(G2010,'Country Codes'!C:D,2,FALSE)</f>
        <v>United States</v>
      </c>
      <c r="I2010" t="s">
        <v>8246</v>
      </c>
      <c r="J2010" s="15">
        <v>1316442622</v>
      </c>
      <c r="K2010" s="15">
        <v>1312641022</v>
      </c>
      <c r="L2010" t="b">
        <v>1</v>
      </c>
      <c r="M2010">
        <v>41</v>
      </c>
      <c r="N2010" t="b">
        <v>1</v>
      </c>
      <c r="O2010" t="s">
        <v>8295</v>
      </c>
      <c r="P2010" s="5">
        <f t="shared" si="155"/>
        <v>1.1707484768810599</v>
      </c>
      <c r="Q2010" s="5" t="str">
        <f t="shared" si="156"/>
        <v>Funded</v>
      </c>
      <c r="R2010" s="7">
        <f t="shared" si="157"/>
        <v>44.853658536585364</v>
      </c>
      <c r="S2010" t="s">
        <v>8318</v>
      </c>
      <c r="T2010" t="s">
        <v>8348</v>
      </c>
      <c r="U2010" s="17">
        <f t="shared" si="158"/>
        <v>40805.396087962959</v>
      </c>
      <c r="V2010" s="17">
        <f t="shared" si="159"/>
        <v>40761.396087962959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tr">
        <f>VLOOKUP(G2011,'Country Codes'!C:D,2,FALSE)</f>
        <v>Germany</v>
      </c>
      <c r="I2011" t="s">
        <v>8249</v>
      </c>
      <c r="J2011" s="15">
        <v>1479890743</v>
      </c>
      <c r="K2011" s="15">
        <v>1476776743</v>
      </c>
      <c r="L2011" t="b">
        <v>1</v>
      </c>
      <c r="M2011">
        <v>398</v>
      </c>
      <c r="N2011" t="b">
        <v>1</v>
      </c>
      <c r="O2011" t="s">
        <v>8295</v>
      </c>
      <c r="P2011" s="5">
        <f t="shared" si="155"/>
        <v>3.05158</v>
      </c>
      <c r="Q2011" s="5" t="str">
        <f t="shared" si="156"/>
        <v>Funded</v>
      </c>
      <c r="R2011" s="7">
        <f t="shared" si="157"/>
        <v>383.3643216080402</v>
      </c>
      <c r="S2011" t="s">
        <v>8318</v>
      </c>
      <c r="T2011" t="s">
        <v>8348</v>
      </c>
      <c r="U2011" s="17">
        <f t="shared" si="158"/>
        <v>42697.156747685185</v>
      </c>
      <c r="V2011" s="17">
        <f t="shared" si="159"/>
        <v>42661.115081018514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tr">
        <f>VLOOKUP(G2012,'Country Codes'!C:D,2,FALSE)</f>
        <v>United States</v>
      </c>
      <c r="I2012" t="s">
        <v>8246</v>
      </c>
      <c r="J2012" s="15">
        <v>1471564491</v>
      </c>
      <c r="K2012" s="15">
        <v>1468972491</v>
      </c>
      <c r="L2012" t="b">
        <v>1</v>
      </c>
      <c r="M2012">
        <v>1737</v>
      </c>
      <c r="N2012" t="b">
        <v>1</v>
      </c>
      <c r="O2012" t="s">
        <v>8295</v>
      </c>
      <c r="P2012" s="5">
        <f t="shared" si="155"/>
        <v>3.2005299999999997</v>
      </c>
      <c r="Q2012" s="5" t="str">
        <f t="shared" si="156"/>
        <v>Funded</v>
      </c>
      <c r="R2012" s="7">
        <f t="shared" si="157"/>
        <v>55.276856649395505</v>
      </c>
      <c r="S2012" t="s">
        <v>8318</v>
      </c>
      <c r="T2012" t="s">
        <v>8348</v>
      </c>
      <c r="U2012" s="17">
        <f t="shared" si="158"/>
        <v>42600.788090277776</v>
      </c>
      <c r="V2012" s="17">
        <f t="shared" si="159"/>
        <v>42570.788090277776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tr">
        <f>VLOOKUP(G2013,'Country Codes'!C:D,2,FALSE)</f>
        <v>Austria</v>
      </c>
      <c r="I2013" t="s">
        <v>8249</v>
      </c>
      <c r="J2013" s="15">
        <v>1452553200</v>
      </c>
      <c r="K2013" s="15">
        <v>1449650173</v>
      </c>
      <c r="L2013" t="b">
        <v>1</v>
      </c>
      <c r="M2013">
        <v>971</v>
      </c>
      <c r="N2013" t="b">
        <v>1</v>
      </c>
      <c r="O2013" t="s">
        <v>8295</v>
      </c>
      <c r="P2013" s="5">
        <f t="shared" si="155"/>
        <v>8.1956399999999991</v>
      </c>
      <c r="Q2013" s="5" t="str">
        <f t="shared" si="156"/>
        <v>Funded</v>
      </c>
      <c r="R2013" s="7">
        <f t="shared" si="157"/>
        <v>422.02059732234807</v>
      </c>
      <c r="S2013" t="s">
        <v>8318</v>
      </c>
      <c r="T2013" t="s">
        <v>8348</v>
      </c>
      <c r="U2013" s="17">
        <f t="shared" si="158"/>
        <v>42380.749999999993</v>
      </c>
      <c r="V2013" s="17">
        <f t="shared" si="159"/>
        <v>42347.150150462963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tr">
        <f>VLOOKUP(G2014,'Country Codes'!C:D,2,FALSE)</f>
        <v>United States</v>
      </c>
      <c r="I2014" t="s">
        <v>8246</v>
      </c>
      <c r="J2014" s="15">
        <v>1423165441</v>
      </c>
      <c r="K2014" s="15">
        <v>1420573441</v>
      </c>
      <c r="L2014" t="b">
        <v>1</v>
      </c>
      <c r="M2014">
        <v>183</v>
      </c>
      <c r="N2014" t="b">
        <v>1</v>
      </c>
      <c r="O2014" t="s">
        <v>8295</v>
      </c>
      <c r="P2014" s="5">
        <f t="shared" si="155"/>
        <v>2.3490000000000002</v>
      </c>
      <c r="Q2014" s="5" t="str">
        <f t="shared" si="156"/>
        <v>Funded</v>
      </c>
      <c r="R2014" s="7">
        <f t="shared" si="157"/>
        <v>64.180327868852459</v>
      </c>
      <c r="S2014" t="s">
        <v>8318</v>
      </c>
      <c r="T2014" t="s">
        <v>8348</v>
      </c>
      <c r="U2014" s="17">
        <f t="shared" si="158"/>
        <v>42040.613900462959</v>
      </c>
      <c r="V2014" s="17">
        <f t="shared" si="159"/>
        <v>42010.613900462959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tr">
        <f>VLOOKUP(G2015,'Country Codes'!C:D,2,FALSE)</f>
        <v>United States</v>
      </c>
      <c r="I2015" t="s">
        <v>8246</v>
      </c>
      <c r="J2015" s="15">
        <v>1468019014</v>
      </c>
      <c r="K2015" s="15">
        <v>1462835014</v>
      </c>
      <c r="L2015" t="b">
        <v>1</v>
      </c>
      <c r="M2015">
        <v>4562</v>
      </c>
      <c r="N2015" t="b">
        <v>1</v>
      </c>
      <c r="O2015" t="s">
        <v>8295</v>
      </c>
      <c r="P2015" s="5">
        <f t="shared" si="155"/>
        <v>4.9491375</v>
      </c>
      <c r="Q2015" s="5" t="str">
        <f t="shared" si="156"/>
        <v>Funded</v>
      </c>
      <c r="R2015" s="7">
        <f t="shared" si="157"/>
        <v>173.57781674704077</v>
      </c>
      <c r="S2015" t="s">
        <v>8318</v>
      </c>
      <c r="T2015" t="s">
        <v>8348</v>
      </c>
      <c r="U2015" s="17">
        <f t="shared" si="158"/>
        <v>42559.752476851849</v>
      </c>
      <c r="V2015" s="17">
        <f t="shared" si="159"/>
        <v>42499.752476851849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tr">
        <f>VLOOKUP(G2016,'Country Codes'!C:D,2,FALSE)</f>
        <v>United States</v>
      </c>
      <c r="I2016" t="s">
        <v>8246</v>
      </c>
      <c r="J2016" s="15">
        <v>1364184539</v>
      </c>
      <c r="K2016" s="15">
        <v>1361250539</v>
      </c>
      <c r="L2016" t="b">
        <v>1</v>
      </c>
      <c r="M2016">
        <v>26457</v>
      </c>
      <c r="N2016" t="b">
        <v>1</v>
      </c>
      <c r="O2016" t="s">
        <v>8295</v>
      </c>
      <c r="P2016" s="5">
        <f t="shared" si="155"/>
        <v>78.137822333333332</v>
      </c>
      <c r="Q2016" s="5" t="str">
        <f t="shared" si="156"/>
        <v>Funded</v>
      </c>
      <c r="R2016" s="7">
        <f t="shared" si="157"/>
        <v>88.601680840609291</v>
      </c>
      <c r="S2016" t="s">
        <v>8318</v>
      </c>
      <c r="T2016" t="s">
        <v>8348</v>
      </c>
      <c r="U2016" s="17">
        <f t="shared" si="158"/>
        <v>41357.964571759258</v>
      </c>
      <c r="V2016" s="17">
        <f t="shared" si="159"/>
        <v>41324.006238425922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tr">
        <f>VLOOKUP(G2017,'Country Codes'!C:D,2,FALSE)</f>
        <v>United States</v>
      </c>
      <c r="I2017" t="s">
        <v>8246</v>
      </c>
      <c r="J2017" s="15">
        <v>1315602163</v>
      </c>
      <c r="K2017" s="15">
        <v>1313010163</v>
      </c>
      <c r="L2017" t="b">
        <v>1</v>
      </c>
      <c r="M2017">
        <v>162</v>
      </c>
      <c r="N2017" t="b">
        <v>1</v>
      </c>
      <c r="O2017" t="s">
        <v>8295</v>
      </c>
      <c r="P2017" s="5">
        <f t="shared" si="155"/>
        <v>1.1300013888888889</v>
      </c>
      <c r="Q2017" s="5" t="str">
        <f t="shared" si="156"/>
        <v>Funded</v>
      </c>
      <c r="R2017" s="7">
        <f t="shared" si="157"/>
        <v>50.222283950617282</v>
      </c>
      <c r="S2017" t="s">
        <v>8318</v>
      </c>
      <c r="T2017" t="s">
        <v>8348</v>
      </c>
      <c r="U2017" s="17">
        <f t="shared" si="158"/>
        <v>40795.668553240735</v>
      </c>
      <c r="V2017" s="17">
        <f t="shared" si="159"/>
        <v>40765.668553240735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tr">
        <f>VLOOKUP(G2018,'Country Codes'!C:D,2,FALSE)</f>
        <v>United States</v>
      </c>
      <c r="I2018" t="s">
        <v>8246</v>
      </c>
      <c r="J2018" s="15">
        <v>1362863299</v>
      </c>
      <c r="K2018" s="15">
        <v>1360271299</v>
      </c>
      <c r="L2018" t="b">
        <v>1</v>
      </c>
      <c r="M2018">
        <v>479</v>
      </c>
      <c r="N2018" t="b">
        <v>1</v>
      </c>
      <c r="O2018" t="s">
        <v>8295</v>
      </c>
      <c r="P2018" s="5">
        <f t="shared" si="155"/>
        <v>9.2154220000000002</v>
      </c>
      <c r="Q2018" s="5" t="str">
        <f t="shared" si="156"/>
        <v>Funded</v>
      </c>
      <c r="R2018" s="7">
        <f t="shared" si="157"/>
        <v>192.38876826722338</v>
      </c>
      <c r="S2018" t="s">
        <v>8318</v>
      </c>
      <c r="T2018" t="s">
        <v>8348</v>
      </c>
      <c r="U2018" s="17">
        <f t="shared" si="158"/>
        <v>41342.672442129624</v>
      </c>
      <c r="V2018" s="17">
        <f t="shared" si="159"/>
        <v>41312.672442129624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tr">
        <f>VLOOKUP(G2019,'Country Codes'!C:D,2,FALSE)</f>
        <v>United States</v>
      </c>
      <c r="I2019" t="s">
        <v>8246</v>
      </c>
      <c r="J2019" s="15">
        <v>1332561600</v>
      </c>
      <c r="K2019" s="15">
        <v>1329873755</v>
      </c>
      <c r="L2019" t="b">
        <v>1</v>
      </c>
      <c r="M2019">
        <v>426</v>
      </c>
      <c r="N2019" t="b">
        <v>1</v>
      </c>
      <c r="O2019" t="s">
        <v>8295</v>
      </c>
      <c r="P2019" s="5">
        <f t="shared" si="155"/>
        <v>1.2510239999999999</v>
      </c>
      <c r="Q2019" s="5" t="str">
        <f t="shared" si="156"/>
        <v>Funded</v>
      </c>
      <c r="R2019" s="7">
        <f t="shared" si="157"/>
        <v>73.416901408450698</v>
      </c>
      <c r="S2019" t="s">
        <v>8318</v>
      </c>
      <c r="T2019" t="s">
        <v>8348</v>
      </c>
      <c r="U2019" s="17">
        <f t="shared" si="158"/>
        <v>40991.958333333328</v>
      </c>
      <c r="V2019" s="17">
        <f t="shared" si="159"/>
        <v>40960.849016203698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tr">
        <f>VLOOKUP(G2020,'Country Codes'!C:D,2,FALSE)</f>
        <v>Ireland</v>
      </c>
      <c r="I2020" t="s">
        <v>8249</v>
      </c>
      <c r="J2020" s="15">
        <v>1439455609</v>
      </c>
      <c r="K2020" s="15">
        <v>1436863609</v>
      </c>
      <c r="L2020" t="b">
        <v>1</v>
      </c>
      <c r="M2020">
        <v>450</v>
      </c>
      <c r="N2020" t="b">
        <v>1</v>
      </c>
      <c r="O2020" t="s">
        <v>8295</v>
      </c>
      <c r="P2020" s="5">
        <f t="shared" si="155"/>
        <v>1.0224343076923077</v>
      </c>
      <c r="Q2020" s="5" t="str">
        <f t="shared" si="156"/>
        <v>Funded</v>
      </c>
      <c r="R2020" s="7">
        <f t="shared" si="157"/>
        <v>147.68495555555555</v>
      </c>
      <c r="S2020" t="s">
        <v>8318</v>
      </c>
      <c r="T2020" t="s">
        <v>8348</v>
      </c>
      <c r="U2020" s="17">
        <f t="shared" si="158"/>
        <v>42229.157511574071</v>
      </c>
      <c r="V2020" s="17">
        <f t="shared" si="159"/>
        <v>42199.157511574071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tr">
        <f>VLOOKUP(G2021,'Country Codes'!C:D,2,FALSE)</f>
        <v>United States</v>
      </c>
      <c r="I2021" t="s">
        <v>8246</v>
      </c>
      <c r="J2021" s="15">
        <v>1474563621</v>
      </c>
      <c r="K2021" s="15">
        <v>1471971621</v>
      </c>
      <c r="L2021" t="b">
        <v>1</v>
      </c>
      <c r="M2021">
        <v>1780</v>
      </c>
      <c r="N2021" t="b">
        <v>1</v>
      </c>
      <c r="O2021" t="s">
        <v>8295</v>
      </c>
      <c r="P2021" s="5">
        <f t="shared" si="155"/>
        <v>4.8490975000000001</v>
      </c>
      <c r="Q2021" s="5" t="str">
        <f t="shared" si="156"/>
        <v>Funded</v>
      </c>
      <c r="R2021" s="7">
        <f t="shared" si="157"/>
        <v>108.96848314606741</v>
      </c>
      <c r="S2021" t="s">
        <v>8318</v>
      </c>
      <c r="T2021" t="s">
        <v>8348</v>
      </c>
      <c r="U2021" s="17">
        <f t="shared" si="158"/>
        <v>42635.500243055554</v>
      </c>
      <c r="V2021" s="17">
        <f t="shared" si="159"/>
        <v>42605.500243055554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tr">
        <f>VLOOKUP(G2022,'Country Codes'!C:D,2,FALSE)</f>
        <v>United States</v>
      </c>
      <c r="I2022" t="s">
        <v>8246</v>
      </c>
      <c r="J2022" s="15">
        <v>1400108640</v>
      </c>
      <c r="K2022" s="15">
        <v>1396923624</v>
      </c>
      <c r="L2022" t="b">
        <v>1</v>
      </c>
      <c r="M2022">
        <v>122</v>
      </c>
      <c r="N2022" t="b">
        <v>1</v>
      </c>
      <c r="O2022" t="s">
        <v>8295</v>
      </c>
      <c r="P2022" s="5">
        <f t="shared" si="155"/>
        <v>1.9233333333333333</v>
      </c>
      <c r="Q2022" s="5" t="str">
        <f t="shared" si="156"/>
        <v>Funded</v>
      </c>
      <c r="R2022" s="7">
        <f t="shared" si="157"/>
        <v>23.647540983606557</v>
      </c>
      <c r="S2022" t="s">
        <v>8318</v>
      </c>
      <c r="T2022" t="s">
        <v>8348</v>
      </c>
      <c r="U2022" s="17">
        <f t="shared" si="158"/>
        <v>41773.752777777772</v>
      </c>
      <c r="V2022" s="17">
        <f t="shared" si="159"/>
        <v>41736.88916666666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tr">
        <f>VLOOKUP(G2023,'Country Codes'!C:D,2,FALSE)</f>
        <v>United States</v>
      </c>
      <c r="I2023" t="s">
        <v>8246</v>
      </c>
      <c r="J2023" s="15">
        <v>1411522897</v>
      </c>
      <c r="K2023" s="15">
        <v>1407634897</v>
      </c>
      <c r="L2023" t="b">
        <v>1</v>
      </c>
      <c r="M2023">
        <v>95</v>
      </c>
      <c r="N2023" t="b">
        <v>1</v>
      </c>
      <c r="O2023" t="s">
        <v>8295</v>
      </c>
      <c r="P2023" s="5">
        <f t="shared" si="155"/>
        <v>2.8109999999999999</v>
      </c>
      <c r="Q2023" s="5" t="str">
        <f t="shared" si="156"/>
        <v>Funded</v>
      </c>
      <c r="R2023" s="7">
        <f t="shared" si="157"/>
        <v>147.94736842105263</v>
      </c>
      <c r="S2023" t="s">
        <v>8318</v>
      </c>
      <c r="T2023" t="s">
        <v>8348</v>
      </c>
      <c r="U2023" s="17">
        <f t="shared" si="158"/>
        <v>41905.862233796295</v>
      </c>
      <c r="V2023" s="17">
        <f t="shared" si="159"/>
        <v>41860.862233796295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tr">
        <f>VLOOKUP(G2024,'Country Codes'!C:D,2,FALSE)</f>
        <v>United States</v>
      </c>
      <c r="I2024" t="s">
        <v>8246</v>
      </c>
      <c r="J2024" s="15">
        <v>1465652372</v>
      </c>
      <c r="K2024" s="15">
        <v>1463060372</v>
      </c>
      <c r="L2024" t="b">
        <v>1</v>
      </c>
      <c r="M2024">
        <v>325</v>
      </c>
      <c r="N2024" t="b">
        <v>1</v>
      </c>
      <c r="O2024" t="s">
        <v>8295</v>
      </c>
      <c r="P2024" s="5">
        <f t="shared" si="155"/>
        <v>1.2513700000000001</v>
      </c>
      <c r="Q2024" s="5" t="str">
        <f t="shared" si="156"/>
        <v>Funded</v>
      </c>
      <c r="R2024" s="7">
        <f t="shared" si="157"/>
        <v>385.03692307692307</v>
      </c>
      <c r="S2024" t="s">
        <v>8318</v>
      </c>
      <c r="T2024" t="s">
        <v>8348</v>
      </c>
      <c r="U2024" s="17">
        <f t="shared" si="158"/>
        <v>42532.36078703704</v>
      </c>
      <c r="V2024" s="17">
        <f t="shared" si="159"/>
        <v>42502.36078703704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tr">
        <f>VLOOKUP(G2025,'Country Codes'!C:D,2,FALSE)</f>
        <v>United States</v>
      </c>
      <c r="I2025" t="s">
        <v>8246</v>
      </c>
      <c r="J2025" s="15">
        <v>1434017153</v>
      </c>
      <c r="K2025" s="15">
        <v>1431425153</v>
      </c>
      <c r="L2025" t="b">
        <v>1</v>
      </c>
      <c r="M2025">
        <v>353</v>
      </c>
      <c r="N2025" t="b">
        <v>1</v>
      </c>
      <c r="O2025" t="s">
        <v>8295</v>
      </c>
      <c r="P2025" s="5">
        <f t="shared" si="155"/>
        <v>1.61459</v>
      </c>
      <c r="Q2025" s="5" t="str">
        <f t="shared" si="156"/>
        <v>Funded</v>
      </c>
      <c r="R2025" s="7">
        <f t="shared" si="157"/>
        <v>457.39093484419266</v>
      </c>
      <c r="S2025" t="s">
        <v>8318</v>
      </c>
      <c r="T2025" t="s">
        <v>8348</v>
      </c>
      <c r="U2025" s="17">
        <f t="shared" si="158"/>
        <v>42166.212418981479</v>
      </c>
      <c r="V2025" s="17">
        <f t="shared" si="159"/>
        <v>42136.212418981479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tr">
        <f>VLOOKUP(G2026,'Country Codes'!C:D,2,FALSE)</f>
        <v>United States</v>
      </c>
      <c r="I2026" t="s">
        <v>8246</v>
      </c>
      <c r="J2026" s="15">
        <v>1344826800</v>
      </c>
      <c r="K2026" s="15">
        <v>1341875544</v>
      </c>
      <c r="L2026" t="b">
        <v>1</v>
      </c>
      <c r="M2026">
        <v>105</v>
      </c>
      <c r="N2026" t="b">
        <v>1</v>
      </c>
      <c r="O2026" t="s">
        <v>8295</v>
      </c>
      <c r="P2026" s="5">
        <f t="shared" si="155"/>
        <v>5.8535000000000004</v>
      </c>
      <c r="Q2026" s="5" t="str">
        <f t="shared" si="156"/>
        <v>Funded</v>
      </c>
      <c r="R2026" s="7">
        <f t="shared" si="157"/>
        <v>222.99047619047619</v>
      </c>
      <c r="S2026" t="s">
        <v>8318</v>
      </c>
      <c r="T2026" t="s">
        <v>8348</v>
      </c>
      <c r="U2026" s="17">
        <f t="shared" si="158"/>
        <v>41133.916666666664</v>
      </c>
      <c r="V2026" s="17">
        <f t="shared" si="159"/>
        <v>41099.758611111109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tr">
        <f>VLOOKUP(G2027,'Country Codes'!C:D,2,FALSE)</f>
        <v>Germany</v>
      </c>
      <c r="I2027" t="s">
        <v>8249</v>
      </c>
      <c r="J2027" s="15">
        <v>1433996746</v>
      </c>
      <c r="K2027" s="15">
        <v>1431404746</v>
      </c>
      <c r="L2027" t="b">
        <v>1</v>
      </c>
      <c r="M2027">
        <v>729</v>
      </c>
      <c r="N2027" t="b">
        <v>1</v>
      </c>
      <c r="O2027" t="s">
        <v>8295</v>
      </c>
      <c r="P2027" s="5">
        <f t="shared" si="155"/>
        <v>2.0114999999999998</v>
      </c>
      <c r="Q2027" s="5" t="str">
        <f t="shared" si="156"/>
        <v>Funded</v>
      </c>
      <c r="R2027" s="7">
        <f t="shared" si="157"/>
        <v>220.74074074074073</v>
      </c>
      <c r="S2027" t="s">
        <v>8318</v>
      </c>
      <c r="T2027" t="s">
        <v>8348</v>
      </c>
      <c r="U2027" s="17">
        <f t="shared" si="158"/>
        <v>42165.976226851846</v>
      </c>
      <c r="V2027" s="17">
        <f t="shared" si="159"/>
        <v>42135.976226851846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tr">
        <f>VLOOKUP(G2028,'Country Codes'!C:D,2,FALSE)</f>
        <v>United States</v>
      </c>
      <c r="I2028" t="s">
        <v>8246</v>
      </c>
      <c r="J2028" s="15">
        <v>1398052740</v>
      </c>
      <c r="K2028" s="15">
        <v>1394127585</v>
      </c>
      <c r="L2028" t="b">
        <v>1</v>
      </c>
      <c r="M2028">
        <v>454</v>
      </c>
      <c r="N2028" t="b">
        <v>1</v>
      </c>
      <c r="O2028" t="s">
        <v>8295</v>
      </c>
      <c r="P2028" s="5">
        <f t="shared" si="155"/>
        <v>1.3348307999999998</v>
      </c>
      <c r="Q2028" s="5" t="str">
        <f t="shared" si="156"/>
        <v>Funded</v>
      </c>
      <c r="R2028" s="7">
        <f t="shared" si="157"/>
        <v>73.503898678414089</v>
      </c>
      <c r="S2028" t="s">
        <v>8318</v>
      </c>
      <c r="T2028" t="s">
        <v>8348</v>
      </c>
      <c r="U2028" s="17">
        <f t="shared" si="158"/>
        <v>41749.957638888889</v>
      </c>
      <c r="V2028" s="17">
        <f t="shared" si="159"/>
        <v>41704.527604166666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tr">
        <f>VLOOKUP(G2029,'Country Codes'!C:D,2,FALSE)</f>
        <v>United States</v>
      </c>
      <c r="I2029" t="s">
        <v>8246</v>
      </c>
      <c r="J2029" s="15">
        <v>1427740319</v>
      </c>
      <c r="K2029" s="15">
        <v>1423855919</v>
      </c>
      <c r="L2029" t="b">
        <v>1</v>
      </c>
      <c r="M2029">
        <v>539</v>
      </c>
      <c r="N2029" t="b">
        <v>1</v>
      </c>
      <c r="O2029" t="s">
        <v>8295</v>
      </c>
      <c r="P2029" s="5">
        <f t="shared" si="155"/>
        <v>1.2024900000000001</v>
      </c>
      <c r="Q2029" s="5" t="str">
        <f t="shared" si="156"/>
        <v>Funded</v>
      </c>
      <c r="R2029" s="7">
        <f t="shared" si="157"/>
        <v>223.09647495361781</v>
      </c>
      <c r="S2029" t="s">
        <v>8318</v>
      </c>
      <c r="T2029" t="s">
        <v>8348</v>
      </c>
      <c r="U2029" s="17">
        <f t="shared" si="158"/>
        <v>42093.563877314817</v>
      </c>
      <c r="V2029" s="17">
        <f t="shared" si="159"/>
        <v>42048.605543981481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tr">
        <f>VLOOKUP(G2030,'Country Codes'!C:D,2,FALSE)</f>
        <v>United States</v>
      </c>
      <c r="I2030" t="s">
        <v>8246</v>
      </c>
      <c r="J2030" s="15">
        <v>1268690100</v>
      </c>
      <c r="K2030" s="15">
        <v>1265493806</v>
      </c>
      <c r="L2030" t="b">
        <v>1</v>
      </c>
      <c r="M2030">
        <v>79</v>
      </c>
      <c r="N2030" t="b">
        <v>1</v>
      </c>
      <c r="O2030" t="s">
        <v>8295</v>
      </c>
      <c r="P2030" s="5">
        <f t="shared" si="155"/>
        <v>1.2616666666666667</v>
      </c>
      <c r="Q2030" s="5" t="str">
        <f t="shared" si="156"/>
        <v>Funded</v>
      </c>
      <c r="R2030" s="7">
        <f t="shared" si="157"/>
        <v>47.911392405063289</v>
      </c>
      <c r="S2030" t="s">
        <v>8318</v>
      </c>
      <c r="T2030" t="s">
        <v>8348</v>
      </c>
      <c r="U2030" s="17">
        <f t="shared" si="158"/>
        <v>40252.704861111109</v>
      </c>
      <c r="V2030" s="17">
        <f t="shared" si="159"/>
        <v>40215.710717592592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tr">
        <f>VLOOKUP(G2031,'Country Codes'!C:D,2,FALSE)</f>
        <v>United States</v>
      </c>
      <c r="I2031" t="s">
        <v>8246</v>
      </c>
      <c r="J2031" s="15">
        <v>1409099481</v>
      </c>
      <c r="K2031" s="15">
        <v>1406507481</v>
      </c>
      <c r="L2031" t="b">
        <v>1</v>
      </c>
      <c r="M2031">
        <v>94</v>
      </c>
      <c r="N2031" t="b">
        <v>1</v>
      </c>
      <c r="O2031" t="s">
        <v>8295</v>
      </c>
      <c r="P2031" s="5">
        <f t="shared" si="155"/>
        <v>3.6120000000000001</v>
      </c>
      <c r="Q2031" s="5" t="str">
        <f t="shared" si="156"/>
        <v>Funded</v>
      </c>
      <c r="R2031" s="7">
        <f t="shared" si="157"/>
        <v>96.063829787234042</v>
      </c>
      <c r="S2031" t="s">
        <v>8318</v>
      </c>
      <c r="T2031" t="s">
        <v>8348</v>
      </c>
      <c r="U2031" s="17">
        <f t="shared" si="158"/>
        <v>41877.813437500001</v>
      </c>
      <c r="V2031" s="17">
        <f t="shared" si="159"/>
        <v>41847.813437500001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tr">
        <f>VLOOKUP(G2032,'Country Codes'!C:D,2,FALSE)</f>
        <v>United Kingdom</v>
      </c>
      <c r="I2032" t="s">
        <v>8247</v>
      </c>
      <c r="J2032" s="15">
        <v>1354233296</v>
      </c>
      <c r="K2032" s="15">
        <v>1351641296</v>
      </c>
      <c r="L2032" t="b">
        <v>1</v>
      </c>
      <c r="M2032">
        <v>625</v>
      </c>
      <c r="N2032" t="b">
        <v>1</v>
      </c>
      <c r="O2032" t="s">
        <v>8295</v>
      </c>
      <c r="P2032" s="5">
        <f t="shared" si="155"/>
        <v>2.26239013671875</v>
      </c>
      <c r="Q2032" s="5" t="str">
        <f t="shared" si="156"/>
        <v>Funded</v>
      </c>
      <c r="R2032" s="7">
        <f t="shared" si="157"/>
        <v>118.6144</v>
      </c>
      <c r="S2032" t="s">
        <v>8318</v>
      </c>
      <c r="T2032" t="s">
        <v>8348</v>
      </c>
      <c r="U2032" s="17">
        <f t="shared" si="158"/>
        <v>41242.788148148145</v>
      </c>
      <c r="V2032" s="17">
        <f t="shared" si="159"/>
        <v>41212.788148148145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tr">
        <f>VLOOKUP(G2033,'Country Codes'!C:D,2,FALSE)</f>
        <v>Netherlands</v>
      </c>
      <c r="I2033" t="s">
        <v>8249</v>
      </c>
      <c r="J2033" s="15">
        <v>1420765200</v>
      </c>
      <c r="K2033" s="15">
        <v>1417506853</v>
      </c>
      <c r="L2033" t="b">
        <v>1</v>
      </c>
      <c r="M2033">
        <v>508</v>
      </c>
      <c r="N2033" t="b">
        <v>1</v>
      </c>
      <c r="O2033" t="s">
        <v>8295</v>
      </c>
      <c r="P2033" s="5">
        <f t="shared" si="155"/>
        <v>1.2035</v>
      </c>
      <c r="Q2033" s="5" t="str">
        <f t="shared" si="156"/>
        <v>Funded</v>
      </c>
      <c r="R2033" s="7">
        <f t="shared" si="157"/>
        <v>118.45472440944881</v>
      </c>
      <c r="S2033" t="s">
        <v>8318</v>
      </c>
      <c r="T2033" t="s">
        <v>8348</v>
      </c>
      <c r="U2033" s="17">
        <f t="shared" si="158"/>
        <v>42012.833333333336</v>
      </c>
      <c r="V2033" s="17">
        <f t="shared" si="159"/>
        <v>41975.120983796289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tr">
        <f>VLOOKUP(G2034,'Country Codes'!C:D,2,FALSE)</f>
        <v>United States</v>
      </c>
      <c r="I2034" t="s">
        <v>8246</v>
      </c>
      <c r="J2034" s="15">
        <v>1481778000</v>
      </c>
      <c r="K2034" s="15">
        <v>1479216874</v>
      </c>
      <c r="L2034" t="b">
        <v>1</v>
      </c>
      <c r="M2034">
        <v>531</v>
      </c>
      <c r="N2034" t="b">
        <v>1</v>
      </c>
      <c r="O2034" t="s">
        <v>8295</v>
      </c>
      <c r="P2034" s="5">
        <f t="shared" si="155"/>
        <v>3.0418799999999999</v>
      </c>
      <c r="Q2034" s="5" t="str">
        <f t="shared" si="156"/>
        <v>Funded</v>
      </c>
      <c r="R2034" s="7">
        <f t="shared" si="157"/>
        <v>143.21468926553672</v>
      </c>
      <c r="S2034" t="s">
        <v>8318</v>
      </c>
      <c r="T2034" t="s">
        <v>8348</v>
      </c>
      <c r="U2034" s="17">
        <f t="shared" si="158"/>
        <v>42718.999999999993</v>
      </c>
      <c r="V2034" s="17">
        <f t="shared" si="159"/>
        <v>42689.35733796296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tr">
        <f>VLOOKUP(G2035,'Country Codes'!C:D,2,FALSE)</f>
        <v>United States</v>
      </c>
      <c r="I2035" t="s">
        <v>8246</v>
      </c>
      <c r="J2035" s="15">
        <v>1398477518</v>
      </c>
      <c r="K2035" s="15">
        <v>1395885518</v>
      </c>
      <c r="L2035" t="b">
        <v>1</v>
      </c>
      <c r="M2035">
        <v>158</v>
      </c>
      <c r="N2035" t="b">
        <v>1</v>
      </c>
      <c r="O2035" t="s">
        <v>8295</v>
      </c>
      <c r="P2035" s="5">
        <f t="shared" si="155"/>
        <v>1.7867599999999999</v>
      </c>
      <c r="Q2035" s="5" t="str">
        <f t="shared" si="156"/>
        <v>Funded</v>
      </c>
      <c r="R2035" s="7">
        <f t="shared" si="157"/>
        <v>282.71518987341773</v>
      </c>
      <c r="S2035" t="s">
        <v>8318</v>
      </c>
      <c r="T2035" t="s">
        <v>8348</v>
      </c>
      <c r="U2035" s="17">
        <f t="shared" si="158"/>
        <v>41754.874050925922</v>
      </c>
      <c r="V2035" s="17">
        <f t="shared" si="159"/>
        <v>41724.874050925922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tr">
        <f>VLOOKUP(G2036,'Country Codes'!C:D,2,FALSE)</f>
        <v>United States</v>
      </c>
      <c r="I2036" t="s">
        <v>8246</v>
      </c>
      <c r="J2036" s="15">
        <v>1430981880</v>
      </c>
      <c r="K2036" s="15">
        <v>1426216033</v>
      </c>
      <c r="L2036" t="b">
        <v>1</v>
      </c>
      <c r="M2036">
        <v>508</v>
      </c>
      <c r="N2036" t="b">
        <v>1</v>
      </c>
      <c r="O2036" t="s">
        <v>8295</v>
      </c>
      <c r="P2036" s="5">
        <f t="shared" si="155"/>
        <v>3.868199871794872</v>
      </c>
      <c r="Q2036" s="5" t="str">
        <f t="shared" si="156"/>
        <v>Funded</v>
      </c>
      <c r="R2036" s="7">
        <f t="shared" si="157"/>
        <v>593.93620078740162</v>
      </c>
      <c r="S2036" t="s">
        <v>8318</v>
      </c>
      <c r="T2036" t="s">
        <v>8348</v>
      </c>
      <c r="U2036" s="17">
        <f t="shared" si="158"/>
        <v>42131.081944444442</v>
      </c>
      <c r="V2036" s="17">
        <f t="shared" si="159"/>
        <v>42075.921678240738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tr">
        <f>VLOOKUP(G2037,'Country Codes'!C:D,2,FALSE)</f>
        <v>United States</v>
      </c>
      <c r="I2037" t="s">
        <v>8246</v>
      </c>
      <c r="J2037" s="15">
        <v>1450486800</v>
      </c>
      <c r="K2037" s="15">
        <v>1446562807</v>
      </c>
      <c r="L2037" t="b">
        <v>1</v>
      </c>
      <c r="M2037">
        <v>644</v>
      </c>
      <c r="N2037" t="b">
        <v>1</v>
      </c>
      <c r="O2037" t="s">
        <v>8295</v>
      </c>
      <c r="P2037" s="5">
        <f t="shared" si="155"/>
        <v>2.1103642500000004</v>
      </c>
      <c r="Q2037" s="5" t="str">
        <f t="shared" si="156"/>
        <v>Funded</v>
      </c>
      <c r="R2037" s="7">
        <f t="shared" si="157"/>
        <v>262.15704968944101</v>
      </c>
      <c r="S2037" t="s">
        <v>8318</v>
      </c>
      <c r="T2037" t="s">
        <v>8348</v>
      </c>
      <c r="U2037" s="17">
        <f t="shared" si="158"/>
        <v>42356.833333333336</v>
      </c>
      <c r="V2037" s="17">
        <f t="shared" si="159"/>
        <v>42311.41674768518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tr">
        <f>VLOOKUP(G2038,'Country Codes'!C:D,2,FALSE)</f>
        <v>United States</v>
      </c>
      <c r="I2038" t="s">
        <v>8246</v>
      </c>
      <c r="J2038" s="15">
        <v>1399668319</v>
      </c>
      <c r="K2038" s="15">
        <v>1397076319</v>
      </c>
      <c r="L2038" t="b">
        <v>1</v>
      </c>
      <c r="M2038">
        <v>848</v>
      </c>
      <c r="N2038" t="b">
        <v>1</v>
      </c>
      <c r="O2038" t="s">
        <v>8295</v>
      </c>
      <c r="P2038" s="5">
        <f t="shared" si="155"/>
        <v>1.3166833333333334</v>
      </c>
      <c r="Q2038" s="5" t="str">
        <f t="shared" si="156"/>
        <v>Funded</v>
      </c>
      <c r="R2038" s="7">
        <f t="shared" si="157"/>
        <v>46.580778301886795</v>
      </c>
      <c r="S2038" t="s">
        <v>8318</v>
      </c>
      <c r="T2038" t="s">
        <v>8348</v>
      </c>
      <c r="U2038" s="17">
        <f t="shared" si="158"/>
        <v>41768.656469907408</v>
      </c>
      <c r="V2038" s="17">
        <f t="shared" si="159"/>
        <v>41738.656469907408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tr">
        <f>VLOOKUP(G2039,'Country Codes'!C:D,2,FALSE)</f>
        <v>United States</v>
      </c>
      <c r="I2039" t="s">
        <v>8246</v>
      </c>
      <c r="J2039" s="15">
        <v>1388383353</v>
      </c>
      <c r="K2039" s="15">
        <v>1383195753</v>
      </c>
      <c r="L2039" t="b">
        <v>1</v>
      </c>
      <c r="M2039">
        <v>429</v>
      </c>
      <c r="N2039" t="b">
        <v>1</v>
      </c>
      <c r="O2039" t="s">
        <v>8295</v>
      </c>
      <c r="P2039" s="5">
        <f t="shared" si="155"/>
        <v>3.0047639999999998</v>
      </c>
      <c r="Q2039" s="5" t="str">
        <f t="shared" si="156"/>
        <v>Funded</v>
      </c>
      <c r="R2039" s="7">
        <f t="shared" si="157"/>
        <v>70.041118881118877</v>
      </c>
      <c r="S2039" t="s">
        <v>8318</v>
      </c>
      <c r="T2039" t="s">
        <v>8348</v>
      </c>
      <c r="U2039" s="17">
        <f t="shared" si="158"/>
        <v>41638.043437499997</v>
      </c>
      <c r="V2039" s="17">
        <f t="shared" si="159"/>
        <v>41578.001770833333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tr">
        <f>VLOOKUP(G2040,'Country Codes'!C:D,2,FALSE)</f>
        <v>United Kingdom</v>
      </c>
      <c r="I2040" t="s">
        <v>8247</v>
      </c>
      <c r="J2040" s="15">
        <v>1372701600</v>
      </c>
      <c r="K2040" s="15">
        <v>1369895421</v>
      </c>
      <c r="L2040" t="b">
        <v>1</v>
      </c>
      <c r="M2040">
        <v>204</v>
      </c>
      <c r="N2040" t="b">
        <v>1</v>
      </c>
      <c r="O2040" t="s">
        <v>8295</v>
      </c>
      <c r="P2040" s="5">
        <f t="shared" si="155"/>
        <v>4.2051249999999998</v>
      </c>
      <c r="Q2040" s="5" t="str">
        <f t="shared" si="156"/>
        <v>Funded</v>
      </c>
      <c r="R2040" s="7">
        <f t="shared" si="157"/>
        <v>164.90686274509804</v>
      </c>
      <c r="S2040" t="s">
        <v>8318</v>
      </c>
      <c r="T2040" t="s">
        <v>8348</v>
      </c>
      <c r="U2040" s="17">
        <f t="shared" si="158"/>
        <v>41456.541666666664</v>
      </c>
      <c r="V2040" s="17">
        <f t="shared" si="159"/>
        <v>41424.062743055554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tr">
        <f>VLOOKUP(G2041,'Country Codes'!C:D,2,FALSE)</f>
        <v>United States</v>
      </c>
      <c r="I2041" t="s">
        <v>8246</v>
      </c>
      <c r="J2041" s="15">
        <v>1480568340</v>
      </c>
      <c r="K2041" s="15">
        <v>1477996325</v>
      </c>
      <c r="L2041" t="b">
        <v>1</v>
      </c>
      <c r="M2041">
        <v>379</v>
      </c>
      <c r="N2041" t="b">
        <v>1</v>
      </c>
      <c r="O2041" t="s">
        <v>8295</v>
      </c>
      <c r="P2041" s="5">
        <f t="shared" si="155"/>
        <v>1.362168</v>
      </c>
      <c r="Q2041" s="5" t="str">
        <f t="shared" si="156"/>
        <v>Funded</v>
      </c>
      <c r="R2041" s="7">
        <f t="shared" si="157"/>
        <v>449.26385224274406</v>
      </c>
      <c r="S2041" t="s">
        <v>8318</v>
      </c>
      <c r="T2041" t="s">
        <v>8348</v>
      </c>
      <c r="U2041" s="17">
        <f t="shared" si="158"/>
        <v>42704.999305555553</v>
      </c>
      <c r="V2041" s="17">
        <f t="shared" si="159"/>
        <v>42675.23061342592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tr">
        <f>VLOOKUP(G2042,'Country Codes'!C:D,2,FALSE)</f>
        <v>United States</v>
      </c>
      <c r="I2042" t="s">
        <v>8246</v>
      </c>
      <c r="J2042" s="15">
        <v>1384557303</v>
      </c>
      <c r="K2042" s="15">
        <v>1383257703</v>
      </c>
      <c r="L2042" t="b">
        <v>1</v>
      </c>
      <c r="M2042">
        <v>271</v>
      </c>
      <c r="N2042" t="b">
        <v>1</v>
      </c>
      <c r="O2042" t="s">
        <v>8295</v>
      </c>
      <c r="P2042" s="5">
        <f t="shared" si="155"/>
        <v>2.4817133333333334</v>
      </c>
      <c r="Q2042" s="5" t="str">
        <f t="shared" si="156"/>
        <v>Funded</v>
      </c>
      <c r="R2042" s="7">
        <f t="shared" si="157"/>
        <v>27.472841328413285</v>
      </c>
      <c r="S2042" t="s">
        <v>8318</v>
      </c>
      <c r="T2042" t="s">
        <v>8348</v>
      </c>
      <c r="U2042" s="17">
        <f t="shared" si="158"/>
        <v>41593.760451388887</v>
      </c>
      <c r="V2042" s="17">
        <f t="shared" si="159"/>
        <v>41578.718784722223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tr">
        <f>VLOOKUP(G2043,'Country Codes'!C:D,2,FALSE)</f>
        <v>United States</v>
      </c>
      <c r="I2043" t="s">
        <v>8246</v>
      </c>
      <c r="J2043" s="15">
        <v>1478785027</v>
      </c>
      <c r="K2043" s="15">
        <v>1476189427</v>
      </c>
      <c r="L2043" t="b">
        <v>0</v>
      </c>
      <c r="M2043">
        <v>120</v>
      </c>
      <c r="N2043" t="b">
        <v>1</v>
      </c>
      <c r="O2043" t="s">
        <v>8295</v>
      </c>
      <c r="P2043" s="5">
        <f t="shared" si="155"/>
        <v>1.8186315789473684</v>
      </c>
      <c r="Q2043" s="5" t="str">
        <f t="shared" si="156"/>
        <v>Funded</v>
      </c>
      <c r="R2043" s="7">
        <f t="shared" si="157"/>
        <v>143.97499999999999</v>
      </c>
      <c r="S2043" t="s">
        <v>8318</v>
      </c>
      <c r="T2043" t="s">
        <v>8348</v>
      </c>
      <c r="U2043" s="17">
        <f t="shared" si="158"/>
        <v>42684.359108796292</v>
      </c>
      <c r="V2043" s="17">
        <f t="shared" si="159"/>
        <v>42654.317442129628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tr">
        <f>VLOOKUP(G2044,'Country Codes'!C:D,2,FALSE)</f>
        <v>United States</v>
      </c>
      <c r="I2044" t="s">
        <v>8246</v>
      </c>
      <c r="J2044" s="15">
        <v>1453481974</v>
      </c>
      <c r="K2044" s="15">
        <v>1448297974</v>
      </c>
      <c r="L2044" t="b">
        <v>0</v>
      </c>
      <c r="M2044">
        <v>140</v>
      </c>
      <c r="N2044" t="b">
        <v>1</v>
      </c>
      <c r="O2044" t="s">
        <v>8295</v>
      </c>
      <c r="P2044" s="5">
        <f t="shared" si="155"/>
        <v>1.2353000000000001</v>
      </c>
      <c r="Q2044" s="5" t="str">
        <f t="shared" si="156"/>
        <v>Funded</v>
      </c>
      <c r="R2044" s="7">
        <f t="shared" si="157"/>
        <v>88.23571428571428</v>
      </c>
      <c r="S2044" t="s">
        <v>8318</v>
      </c>
      <c r="T2044" t="s">
        <v>8348</v>
      </c>
      <c r="U2044" s="17">
        <f t="shared" si="158"/>
        <v>42391.499699074069</v>
      </c>
      <c r="V2044" s="17">
        <f t="shared" si="159"/>
        <v>42331.499699074069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tr">
        <f>VLOOKUP(G2045,'Country Codes'!C:D,2,FALSE)</f>
        <v>United States</v>
      </c>
      <c r="I2045" t="s">
        <v>8246</v>
      </c>
      <c r="J2045" s="15">
        <v>1481432340</v>
      </c>
      <c r="K2045" s="15">
        <v>1476764077</v>
      </c>
      <c r="L2045" t="b">
        <v>0</v>
      </c>
      <c r="M2045">
        <v>193</v>
      </c>
      <c r="N2045" t="b">
        <v>1</v>
      </c>
      <c r="O2045" t="s">
        <v>8295</v>
      </c>
      <c r="P2045" s="5">
        <f t="shared" si="155"/>
        <v>5.0620938628158845</v>
      </c>
      <c r="Q2045" s="5" t="str">
        <f t="shared" si="156"/>
        <v>Funded</v>
      </c>
      <c r="R2045" s="7">
        <f t="shared" si="157"/>
        <v>36.326424870466319</v>
      </c>
      <c r="S2045" t="s">
        <v>8318</v>
      </c>
      <c r="T2045" t="s">
        <v>8348</v>
      </c>
      <c r="U2045" s="17">
        <f t="shared" si="158"/>
        <v>42714.999305555553</v>
      </c>
      <c r="V2045" s="17">
        <f t="shared" si="159"/>
        <v>42660.968483796292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tr">
        <f>VLOOKUP(G2046,'Country Codes'!C:D,2,FALSE)</f>
        <v>United States</v>
      </c>
      <c r="I2046" t="s">
        <v>8246</v>
      </c>
      <c r="J2046" s="15">
        <v>1434212714</v>
      </c>
      <c r="K2046" s="15">
        <v>1431620714</v>
      </c>
      <c r="L2046" t="b">
        <v>0</v>
      </c>
      <c r="M2046">
        <v>180</v>
      </c>
      <c r="N2046" t="b">
        <v>1</v>
      </c>
      <c r="O2046" t="s">
        <v>8295</v>
      </c>
      <c r="P2046" s="5">
        <f t="shared" si="155"/>
        <v>1.0821333333333334</v>
      </c>
      <c r="Q2046" s="5" t="str">
        <f t="shared" si="156"/>
        <v>Funded</v>
      </c>
      <c r="R2046" s="7">
        <f t="shared" si="157"/>
        <v>90.177777777777777</v>
      </c>
      <c r="S2046" t="s">
        <v>8318</v>
      </c>
      <c r="T2046" t="s">
        <v>8348</v>
      </c>
      <c r="U2046" s="17">
        <f t="shared" si="158"/>
        <v>42168.475856481477</v>
      </c>
      <c r="V2046" s="17">
        <f t="shared" si="159"/>
        <v>42138.475856481477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tr">
        <f>VLOOKUP(G2047,'Country Codes'!C:D,2,FALSE)</f>
        <v>United States</v>
      </c>
      <c r="I2047" t="s">
        <v>8246</v>
      </c>
      <c r="J2047" s="15">
        <v>1341799647</v>
      </c>
      <c r="K2047" s="15">
        <v>1339207647</v>
      </c>
      <c r="L2047" t="b">
        <v>0</v>
      </c>
      <c r="M2047">
        <v>263</v>
      </c>
      <c r="N2047" t="b">
        <v>1</v>
      </c>
      <c r="O2047" t="s">
        <v>8295</v>
      </c>
      <c r="P2047" s="5">
        <f t="shared" si="155"/>
        <v>8.1918387755102042</v>
      </c>
      <c r="Q2047" s="5" t="str">
        <f t="shared" si="156"/>
        <v>Funded</v>
      </c>
      <c r="R2047" s="7">
        <f t="shared" si="157"/>
        <v>152.62361216730039</v>
      </c>
      <c r="S2047" t="s">
        <v>8318</v>
      </c>
      <c r="T2047" t="s">
        <v>8348</v>
      </c>
      <c r="U2047" s="17">
        <f t="shared" si="158"/>
        <v>41098.880173611105</v>
      </c>
      <c r="V2047" s="17">
        <f t="shared" si="159"/>
        <v>41068.880173611105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tr">
        <f>VLOOKUP(G2048,'Country Codes'!C:D,2,FALSE)</f>
        <v>United States</v>
      </c>
      <c r="I2048" t="s">
        <v>8246</v>
      </c>
      <c r="J2048" s="15">
        <v>1369282044</v>
      </c>
      <c r="K2048" s="15">
        <v>1366690044</v>
      </c>
      <c r="L2048" t="b">
        <v>0</v>
      </c>
      <c r="M2048">
        <v>217</v>
      </c>
      <c r="N2048" t="b">
        <v>1</v>
      </c>
      <c r="O2048" t="s">
        <v>8295</v>
      </c>
      <c r="P2048" s="5">
        <f t="shared" si="155"/>
        <v>1.2110000000000001</v>
      </c>
      <c r="Q2048" s="5" t="str">
        <f t="shared" si="156"/>
        <v>Funded</v>
      </c>
      <c r="R2048" s="7">
        <f t="shared" si="157"/>
        <v>55.806451612903224</v>
      </c>
      <c r="S2048" t="s">
        <v>8318</v>
      </c>
      <c r="T2048" t="s">
        <v>8348</v>
      </c>
      <c r="U2048" s="17">
        <f t="shared" si="158"/>
        <v>41416.963472222218</v>
      </c>
      <c r="V2048" s="17">
        <f t="shared" si="159"/>
        <v>41386.963472222218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tr">
        <f>VLOOKUP(G2049,'Country Codes'!C:D,2,FALSE)</f>
        <v>Australia</v>
      </c>
      <c r="I2049" t="s">
        <v>8248</v>
      </c>
      <c r="J2049" s="15">
        <v>1429228800</v>
      </c>
      <c r="K2049" s="15">
        <v>1426714870</v>
      </c>
      <c r="L2049" t="b">
        <v>0</v>
      </c>
      <c r="M2049">
        <v>443</v>
      </c>
      <c r="N2049" t="b">
        <v>1</v>
      </c>
      <c r="O2049" t="s">
        <v>8295</v>
      </c>
      <c r="P2049" s="5">
        <f t="shared" si="155"/>
        <v>1.0299897959183673</v>
      </c>
      <c r="Q2049" s="5" t="str">
        <f t="shared" si="156"/>
        <v>Funded</v>
      </c>
      <c r="R2049" s="7">
        <f t="shared" si="157"/>
        <v>227.85327313769753</v>
      </c>
      <c r="S2049" t="s">
        <v>8318</v>
      </c>
      <c r="T2049" t="s">
        <v>8348</v>
      </c>
      <c r="U2049" s="17">
        <f t="shared" si="158"/>
        <v>42110.791666666664</v>
      </c>
      <c r="V2049" s="17">
        <f t="shared" si="159"/>
        <v>42081.695254629631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tr">
        <f>VLOOKUP(G2050,'Country Codes'!C:D,2,FALSE)</f>
        <v>United States</v>
      </c>
      <c r="I2050" t="s">
        <v>8246</v>
      </c>
      <c r="J2050" s="15">
        <v>1369323491</v>
      </c>
      <c r="K2050" s="15">
        <v>1366731491</v>
      </c>
      <c r="L2050" t="b">
        <v>0</v>
      </c>
      <c r="M2050">
        <v>1373</v>
      </c>
      <c r="N2050" t="b">
        <v>1</v>
      </c>
      <c r="O2050" t="s">
        <v>8295</v>
      </c>
      <c r="P2050" s="5">
        <f t="shared" si="155"/>
        <v>1.4833229411764706</v>
      </c>
      <c r="Q2050" s="5" t="str">
        <f t="shared" si="156"/>
        <v>Funded</v>
      </c>
      <c r="R2050" s="7">
        <f t="shared" si="157"/>
        <v>91.82989803350327</v>
      </c>
      <c r="S2050" t="s">
        <v>8318</v>
      </c>
      <c r="T2050" t="s">
        <v>8348</v>
      </c>
      <c r="U2050" s="17">
        <f t="shared" si="158"/>
        <v>41417.443182870367</v>
      </c>
      <c r="V2050" s="17">
        <f t="shared" si="159"/>
        <v>41387.443182870367</v>
      </c>
    </row>
    <row r="2051" spans="1:22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tr">
        <f>VLOOKUP(G2051,'Country Codes'!C:D,2,FALSE)</f>
        <v>United Kingdom</v>
      </c>
      <c r="I2051" t="s">
        <v>8247</v>
      </c>
      <c r="J2051" s="15">
        <v>1386025140</v>
      </c>
      <c r="K2051" s="15">
        <v>1382963963</v>
      </c>
      <c r="L2051" t="b">
        <v>0</v>
      </c>
      <c r="M2051">
        <v>742</v>
      </c>
      <c r="N2051" t="b">
        <v>1</v>
      </c>
      <c r="O2051" t="s">
        <v>8295</v>
      </c>
      <c r="P2051" s="5">
        <f t="shared" ref="P2051:P2114" si="160">(E2051/D2051)</f>
        <v>1.2019070000000001</v>
      </c>
      <c r="Q2051" s="5" t="str">
        <f t="shared" ref="Q2051:Q2114" si="161">IF(P2051&gt;=1,"Funded","Not Funded")</f>
        <v>Funded</v>
      </c>
      <c r="R2051" s="7">
        <f t="shared" ref="R2051:R2114" si="162">(E2051/M2051)</f>
        <v>80.991037735849048</v>
      </c>
      <c r="S2051" t="s">
        <v>8318</v>
      </c>
      <c r="T2051" t="s">
        <v>8348</v>
      </c>
      <c r="U2051" s="17">
        <f t="shared" ref="U2051:U2114" si="163">(((J2051/60)/60)/24)+DATE(1970,1,1)+(-5/24)</f>
        <v>41610.749305555553</v>
      </c>
      <c r="V2051" s="17">
        <f t="shared" ref="V2051:V2114" si="164">(((K2051/60)/60)/24)+DATE(1970,1,1)+(-5/24)</f>
        <v>41575.319016203699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tr">
        <f>VLOOKUP(G2052,'Country Codes'!C:D,2,FALSE)</f>
        <v>United States</v>
      </c>
      <c r="I2052" t="s">
        <v>8246</v>
      </c>
      <c r="J2052" s="15">
        <v>1433036578</v>
      </c>
      <c r="K2052" s="15">
        <v>1429580578</v>
      </c>
      <c r="L2052" t="b">
        <v>0</v>
      </c>
      <c r="M2052">
        <v>170</v>
      </c>
      <c r="N2052" t="b">
        <v>1</v>
      </c>
      <c r="O2052" t="s">
        <v>8295</v>
      </c>
      <c r="P2052" s="5">
        <f t="shared" si="160"/>
        <v>4.7327000000000004</v>
      </c>
      <c r="Q2052" s="5" t="str">
        <f t="shared" si="161"/>
        <v>Funded</v>
      </c>
      <c r="R2052" s="7">
        <f t="shared" si="162"/>
        <v>278.39411764705881</v>
      </c>
      <c r="S2052" t="s">
        <v>8318</v>
      </c>
      <c r="T2052" t="s">
        <v>8348</v>
      </c>
      <c r="U2052" s="17">
        <f t="shared" si="163"/>
        <v>42154.863171296289</v>
      </c>
      <c r="V2052" s="17">
        <f t="shared" si="164"/>
        <v>42114.863171296289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tr">
        <f>VLOOKUP(G2053,'Country Codes'!C:D,2,FALSE)</f>
        <v>United States</v>
      </c>
      <c r="I2053" t="s">
        <v>8246</v>
      </c>
      <c r="J2053" s="15">
        <v>1388017937</v>
      </c>
      <c r="K2053" s="15">
        <v>1385425937</v>
      </c>
      <c r="L2053" t="b">
        <v>0</v>
      </c>
      <c r="M2053">
        <v>242</v>
      </c>
      <c r="N2053" t="b">
        <v>1</v>
      </c>
      <c r="O2053" t="s">
        <v>8295</v>
      </c>
      <c r="P2053" s="5">
        <f t="shared" si="160"/>
        <v>1.303625</v>
      </c>
      <c r="Q2053" s="5" t="str">
        <f t="shared" si="161"/>
        <v>Funded</v>
      </c>
      <c r="R2053" s="7">
        <f t="shared" si="162"/>
        <v>43.095041322314053</v>
      </c>
      <c r="S2053" t="s">
        <v>8318</v>
      </c>
      <c r="T2053" t="s">
        <v>8348</v>
      </c>
      <c r="U2053" s="17">
        <f t="shared" si="163"/>
        <v>41633.814085648148</v>
      </c>
      <c r="V2053" s="17">
        <f t="shared" si="164"/>
        <v>41603.814085648148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tr">
        <f>VLOOKUP(G2054,'Country Codes'!C:D,2,FALSE)</f>
        <v>United States</v>
      </c>
      <c r="I2054" t="s">
        <v>8246</v>
      </c>
      <c r="J2054" s="15">
        <v>1455933653</v>
      </c>
      <c r="K2054" s="15">
        <v>1452045653</v>
      </c>
      <c r="L2054" t="b">
        <v>0</v>
      </c>
      <c r="M2054">
        <v>541</v>
      </c>
      <c r="N2054" t="b">
        <v>1</v>
      </c>
      <c r="O2054" t="s">
        <v>8295</v>
      </c>
      <c r="P2054" s="5">
        <f t="shared" si="160"/>
        <v>3.5304799999999998</v>
      </c>
      <c r="Q2054" s="5" t="str">
        <f t="shared" si="161"/>
        <v>Funded</v>
      </c>
      <c r="R2054" s="7">
        <f t="shared" si="162"/>
        <v>326.29205175600737</v>
      </c>
      <c r="S2054" t="s">
        <v>8318</v>
      </c>
      <c r="T2054" t="s">
        <v>8348</v>
      </c>
      <c r="U2054" s="17">
        <f t="shared" si="163"/>
        <v>42419.875613425924</v>
      </c>
      <c r="V2054" s="17">
        <f t="shared" si="164"/>
        <v>42374.875613425924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tr">
        <f>VLOOKUP(G2055,'Country Codes'!C:D,2,FALSE)</f>
        <v>United States</v>
      </c>
      <c r="I2055" t="s">
        <v>8246</v>
      </c>
      <c r="J2055" s="15">
        <v>1448466551</v>
      </c>
      <c r="K2055" s="15">
        <v>1445870951</v>
      </c>
      <c r="L2055" t="b">
        <v>0</v>
      </c>
      <c r="M2055">
        <v>121</v>
      </c>
      <c r="N2055" t="b">
        <v>1</v>
      </c>
      <c r="O2055" t="s">
        <v>8295</v>
      </c>
      <c r="P2055" s="5">
        <f t="shared" si="160"/>
        <v>1.0102</v>
      </c>
      <c r="Q2055" s="5" t="str">
        <f t="shared" si="161"/>
        <v>Funded</v>
      </c>
      <c r="R2055" s="7">
        <f t="shared" si="162"/>
        <v>41.743801652892564</v>
      </c>
      <c r="S2055" t="s">
        <v>8318</v>
      </c>
      <c r="T2055" t="s">
        <v>8348</v>
      </c>
      <c r="U2055" s="17">
        <f t="shared" si="163"/>
        <v>42333.450821759259</v>
      </c>
      <c r="V2055" s="17">
        <f t="shared" si="164"/>
        <v>42303.409155092588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tr">
        <f>VLOOKUP(G2056,'Country Codes'!C:D,2,FALSE)</f>
        <v>United Kingdom</v>
      </c>
      <c r="I2056" t="s">
        <v>8247</v>
      </c>
      <c r="J2056" s="15">
        <v>1399033810</v>
      </c>
      <c r="K2056" s="15">
        <v>1396441810</v>
      </c>
      <c r="L2056" t="b">
        <v>0</v>
      </c>
      <c r="M2056">
        <v>621</v>
      </c>
      <c r="N2056" t="b">
        <v>1</v>
      </c>
      <c r="O2056" t="s">
        <v>8295</v>
      </c>
      <c r="P2056" s="5">
        <f t="shared" si="160"/>
        <v>1.1359142857142857</v>
      </c>
      <c r="Q2056" s="5" t="str">
        <f t="shared" si="161"/>
        <v>Funded</v>
      </c>
      <c r="R2056" s="7">
        <f t="shared" si="162"/>
        <v>64.020933977455712</v>
      </c>
      <c r="S2056" t="s">
        <v>8318</v>
      </c>
      <c r="T2056" t="s">
        <v>8348</v>
      </c>
      <c r="U2056" s="17">
        <f t="shared" si="163"/>
        <v>41761.312615740739</v>
      </c>
      <c r="V2056" s="17">
        <f t="shared" si="164"/>
        <v>41731.312615740739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tr">
        <f>VLOOKUP(G2057,'Country Codes'!C:D,2,FALSE)</f>
        <v>United States</v>
      </c>
      <c r="I2057" t="s">
        <v>8246</v>
      </c>
      <c r="J2057" s="15">
        <v>1417579200</v>
      </c>
      <c r="K2057" s="15">
        <v>1415031043</v>
      </c>
      <c r="L2057" t="b">
        <v>0</v>
      </c>
      <c r="M2057">
        <v>101</v>
      </c>
      <c r="N2057" t="b">
        <v>1</v>
      </c>
      <c r="O2057" t="s">
        <v>8295</v>
      </c>
      <c r="P2057" s="5">
        <f t="shared" si="160"/>
        <v>1.6741666666666666</v>
      </c>
      <c r="Q2057" s="5" t="str">
        <f t="shared" si="161"/>
        <v>Funded</v>
      </c>
      <c r="R2057" s="7">
        <f t="shared" si="162"/>
        <v>99.455445544554451</v>
      </c>
      <c r="S2057" t="s">
        <v>8318</v>
      </c>
      <c r="T2057" t="s">
        <v>8348</v>
      </c>
      <c r="U2057" s="17">
        <f t="shared" si="163"/>
        <v>41975.958333333336</v>
      </c>
      <c r="V2057" s="17">
        <f t="shared" si="164"/>
        <v>41946.465775462959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tr">
        <f>VLOOKUP(G2058,'Country Codes'!C:D,2,FALSE)</f>
        <v>United States</v>
      </c>
      <c r="I2058" t="s">
        <v>8246</v>
      </c>
      <c r="J2058" s="15">
        <v>1366222542</v>
      </c>
      <c r="K2058" s="15">
        <v>1363630542</v>
      </c>
      <c r="L2058" t="b">
        <v>0</v>
      </c>
      <c r="M2058">
        <v>554</v>
      </c>
      <c r="N2058" t="b">
        <v>1</v>
      </c>
      <c r="O2058" t="s">
        <v>8295</v>
      </c>
      <c r="P2058" s="5">
        <f t="shared" si="160"/>
        <v>1.5345200000000001</v>
      </c>
      <c r="Q2058" s="5" t="str">
        <f t="shared" si="161"/>
        <v>Funded</v>
      </c>
      <c r="R2058" s="7">
        <f t="shared" si="162"/>
        <v>138.49458483754512</v>
      </c>
      <c r="S2058" t="s">
        <v>8318</v>
      </c>
      <c r="T2058" t="s">
        <v>8348</v>
      </c>
      <c r="U2058" s="17">
        <f t="shared" si="163"/>
        <v>41381.552569444444</v>
      </c>
      <c r="V2058" s="17">
        <f t="shared" si="164"/>
        <v>41351.552569444444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tr">
        <f>VLOOKUP(G2059,'Country Codes'!C:D,2,FALSE)</f>
        <v>United Kingdom</v>
      </c>
      <c r="I2059" t="s">
        <v>8247</v>
      </c>
      <c r="J2059" s="15">
        <v>1456487532</v>
      </c>
      <c r="K2059" s="15">
        <v>1453895532</v>
      </c>
      <c r="L2059" t="b">
        <v>0</v>
      </c>
      <c r="M2059">
        <v>666</v>
      </c>
      <c r="N2059" t="b">
        <v>1</v>
      </c>
      <c r="O2059" t="s">
        <v>8295</v>
      </c>
      <c r="P2059" s="5">
        <f t="shared" si="160"/>
        <v>2.022322</v>
      </c>
      <c r="Q2059" s="5" t="str">
        <f t="shared" si="161"/>
        <v>Funded</v>
      </c>
      <c r="R2059" s="7">
        <f t="shared" si="162"/>
        <v>45.547792792792798</v>
      </c>
      <c r="S2059" t="s">
        <v>8318</v>
      </c>
      <c r="T2059" t="s">
        <v>8348</v>
      </c>
      <c r="U2059" s="17">
        <f t="shared" si="163"/>
        <v>42426.286249999997</v>
      </c>
      <c r="V2059" s="17">
        <f t="shared" si="164"/>
        <v>42396.286249999997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tr">
        <f>VLOOKUP(G2060,'Country Codes'!C:D,2,FALSE)</f>
        <v>United Kingdom</v>
      </c>
      <c r="I2060" t="s">
        <v>8247</v>
      </c>
      <c r="J2060" s="15">
        <v>1425326400</v>
      </c>
      <c r="K2060" s="15">
        <v>1421916830</v>
      </c>
      <c r="L2060" t="b">
        <v>0</v>
      </c>
      <c r="M2060">
        <v>410</v>
      </c>
      <c r="N2060" t="b">
        <v>1</v>
      </c>
      <c r="O2060" t="s">
        <v>8295</v>
      </c>
      <c r="P2060" s="5">
        <f t="shared" si="160"/>
        <v>1.6828125</v>
      </c>
      <c r="Q2060" s="5" t="str">
        <f t="shared" si="161"/>
        <v>Funded</v>
      </c>
      <c r="R2060" s="7">
        <f t="shared" si="162"/>
        <v>10.507317073170732</v>
      </c>
      <c r="S2060" t="s">
        <v>8318</v>
      </c>
      <c r="T2060" t="s">
        <v>8348</v>
      </c>
      <c r="U2060" s="17">
        <f t="shared" si="163"/>
        <v>42065.624999999993</v>
      </c>
      <c r="V2060" s="17">
        <f t="shared" si="164"/>
        <v>42026.16238425926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tr">
        <f>VLOOKUP(G2061,'Country Codes'!C:D,2,FALSE)</f>
        <v>United States</v>
      </c>
      <c r="I2061" t="s">
        <v>8246</v>
      </c>
      <c r="J2061" s="15">
        <v>1454277540</v>
      </c>
      <c r="K2061" s="15">
        <v>1450880854</v>
      </c>
      <c r="L2061" t="b">
        <v>0</v>
      </c>
      <c r="M2061">
        <v>375</v>
      </c>
      <c r="N2061" t="b">
        <v>1</v>
      </c>
      <c r="O2061" t="s">
        <v>8295</v>
      </c>
      <c r="P2061" s="5">
        <f t="shared" si="160"/>
        <v>1.4345666666666668</v>
      </c>
      <c r="Q2061" s="5" t="str">
        <f t="shared" si="161"/>
        <v>Funded</v>
      </c>
      <c r="R2061" s="7">
        <f t="shared" si="162"/>
        <v>114.76533333333333</v>
      </c>
      <c r="S2061" t="s">
        <v>8318</v>
      </c>
      <c r="T2061" t="s">
        <v>8348</v>
      </c>
      <c r="U2061" s="17">
        <f t="shared" si="163"/>
        <v>42400.707638888889</v>
      </c>
      <c r="V2061" s="17">
        <f t="shared" si="164"/>
        <v>42361.394143518519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tr">
        <f>VLOOKUP(G2062,'Country Codes'!C:D,2,FALSE)</f>
        <v>United States</v>
      </c>
      <c r="I2062" t="s">
        <v>8246</v>
      </c>
      <c r="J2062" s="15">
        <v>1406129150</v>
      </c>
      <c r="K2062" s="15">
        <v>1400945150</v>
      </c>
      <c r="L2062" t="b">
        <v>0</v>
      </c>
      <c r="M2062">
        <v>1364</v>
      </c>
      <c r="N2062" t="b">
        <v>1</v>
      </c>
      <c r="O2062" t="s">
        <v>8295</v>
      </c>
      <c r="P2062" s="5">
        <f t="shared" si="160"/>
        <v>1.964</v>
      </c>
      <c r="Q2062" s="5" t="str">
        <f t="shared" si="161"/>
        <v>Funded</v>
      </c>
      <c r="R2062" s="7">
        <f t="shared" si="162"/>
        <v>35.997067448680355</v>
      </c>
      <c r="S2062" t="s">
        <v>8318</v>
      </c>
      <c r="T2062" t="s">
        <v>8348</v>
      </c>
      <c r="U2062" s="17">
        <f t="shared" si="163"/>
        <v>41843.434606481482</v>
      </c>
      <c r="V2062" s="17">
        <f t="shared" si="164"/>
        <v>41783.434606481482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tr">
        <f>VLOOKUP(G2063,'Country Codes'!C:D,2,FALSE)</f>
        <v>United States</v>
      </c>
      <c r="I2063" t="s">
        <v>8246</v>
      </c>
      <c r="J2063" s="15">
        <v>1483208454</v>
      </c>
      <c r="K2063" s="15">
        <v>1480616454</v>
      </c>
      <c r="L2063" t="b">
        <v>0</v>
      </c>
      <c r="M2063">
        <v>35</v>
      </c>
      <c r="N2063" t="b">
        <v>1</v>
      </c>
      <c r="O2063" t="s">
        <v>8295</v>
      </c>
      <c r="P2063" s="5">
        <f t="shared" si="160"/>
        <v>1.0791999999999999</v>
      </c>
      <c r="Q2063" s="5" t="str">
        <f t="shared" si="161"/>
        <v>Funded</v>
      </c>
      <c r="R2063" s="7">
        <f t="shared" si="162"/>
        <v>154.17142857142858</v>
      </c>
      <c r="S2063" t="s">
        <v>8318</v>
      </c>
      <c r="T2063" t="s">
        <v>8348</v>
      </c>
      <c r="U2063" s="17">
        <f t="shared" si="163"/>
        <v>42735.556180555555</v>
      </c>
      <c r="V2063" s="17">
        <f t="shared" si="164"/>
        <v>42705.556180555555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tr">
        <f>VLOOKUP(G2064,'Country Codes'!C:D,2,FALSE)</f>
        <v>Denmark</v>
      </c>
      <c r="I2064" t="s">
        <v>8253</v>
      </c>
      <c r="J2064" s="15">
        <v>1458807098</v>
      </c>
      <c r="K2064" s="15">
        <v>1456218698</v>
      </c>
      <c r="L2064" t="b">
        <v>0</v>
      </c>
      <c r="M2064">
        <v>203</v>
      </c>
      <c r="N2064" t="b">
        <v>1</v>
      </c>
      <c r="O2064" t="s">
        <v>8295</v>
      </c>
      <c r="P2064" s="5">
        <f t="shared" si="160"/>
        <v>1.14977</v>
      </c>
      <c r="Q2064" s="5" t="str">
        <f t="shared" si="161"/>
        <v>Funded</v>
      </c>
      <c r="R2064" s="7">
        <f t="shared" si="162"/>
        <v>566.38916256157631</v>
      </c>
      <c r="S2064" t="s">
        <v>8318</v>
      </c>
      <c r="T2064" t="s">
        <v>8348</v>
      </c>
      <c r="U2064" s="17">
        <f t="shared" si="163"/>
        <v>42453.1330787037</v>
      </c>
      <c r="V2064" s="17">
        <f t="shared" si="164"/>
        <v>42423.174745370365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tr">
        <f>VLOOKUP(G2065,'Country Codes'!C:D,2,FALSE)</f>
        <v>Germany</v>
      </c>
      <c r="I2065" t="s">
        <v>8249</v>
      </c>
      <c r="J2065" s="15">
        <v>1463333701</v>
      </c>
      <c r="K2065" s="15">
        <v>1460482501</v>
      </c>
      <c r="L2065" t="b">
        <v>0</v>
      </c>
      <c r="M2065">
        <v>49</v>
      </c>
      <c r="N2065" t="b">
        <v>1</v>
      </c>
      <c r="O2065" t="s">
        <v>8295</v>
      </c>
      <c r="P2065" s="5">
        <f t="shared" si="160"/>
        <v>1.4804999999999999</v>
      </c>
      <c r="Q2065" s="5" t="str">
        <f t="shared" si="161"/>
        <v>Funded</v>
      </c>
      <c r="R2065" s="7">
        <f t="shared" si="162"/>
        <v>120.85714285714286</v>
      </c>
      <c r="S2065" t="s">
        <v>8318</v>
      </c>
      <c r="T2065" t="s">
        <v>8348</v>
      </c>
      <c r="U2065" s="17">
        <f t="shared" si="163"/>
        <v>42505.524317129624</v>
      </c>
      <c r="V2065" s="17">
        <f t="shared" si="164"/>
        <v>42472.524317129624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tr">
        <f>VLOOKUP(G2066,'Country Codes'!C:D,2,FALSE)</f>
        <v>United States</v>
      </c>
      <c r="I2066" t="s">
        <v>8246</v>
      </c>
      <c r="J2066" s="15">
        <v>1370001600</v>
      </c>
      <c r="K2066" s="15">
        <v>1366879523</v>
      </c>
      <c r="L2066" t="b">
        <v>0</v>
      </c>
      <c r="M2066">
        <v>5812</v>
      </c>
      <c r="N2066" t="b">
        <v>1</v>
      </c>
      <c r="O2066" t="s">
        <v>8295</v>
      </c>
      <c r="P2066" s="5">
        <f t="shared" si="160"/>
        <v>1.9116676082790633</v>
      </c>
      <c r="Q2066" s="5" t="str">
        <f t="shared" si="161"/>
        <v>Funded</v>
      </c>
      <c r="R2066" s="7">
        <f t="shared" si="162"/>
        <v>86.163845492085343</v>
      </c>
      <c r="S2066" t="s">
        <v>8318</v>
      </c>
      <c r="T2066" t="s">
        <v>8348</v>
      </c>
      <c r="U2066" s="17">
        <f t="shared" si="163"/>
        <v>41425.291666666664</v>
      </c>
      <c r="V2066" s="17">
        <f t="shared" si="164"/>
        <v>41389.1565162037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tr">
        <f>VLOOKUP(G2067,'Country Codes'!C:D,2,FALSE)</f>
        <v>United Kingdom</v>
      </c>
      <c r="I2067" t="s">
        <v>8247</v>
      </c>
      <c r="J2067" s="15">
        <v>1387958429</v>
      </c>
      <c r="K2067" s="15">
        <v>1385366429</v>
      </c>
      <c r="L2067" t="b">
        <v>0</v>
      </c>
      <c r="M2067">
        <v>1556</v>
      </c>
      <c r="N2067" t="b">
        <v>1</v>
      </c>
      <c r="O2067" t="s">
        <v>8295</v>
      </c>
      <c r="P2067" s="5">
        <f t="shared" si="160"/>
        <v>1.99215125</v>
      </c>
      <c r="Q2067" s="5" t="str">
        <f t="shared" si="161"/>
        <v>Funded</v>
      </c>
      <c r="R2067" s="7">
        <f t="shared" si="162"/>
        <v>51.212114395886893</v>
      </c>
      <c r="S2067" t="s">
        <v>8318</v>
      </c>
      <c r="T2067" t="s">
        <v>8348</v>
      </c>
      <c r="U2067" s="17">
        <f t="shared" si="163"/>
        <v>41633.125335648147</v>
      </c>
      <c r="V2067" s="17">
        <f t="shared" si="164"/>
        <v>41603.125335648147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tr">
        <f>VLOOKUP(G2068,'Country Codes'!C:D,2,FALSE)</f>
        <v>United States</v>
      </c>
      <c r="I2068" t="s">
        <v>8246</v>
      </c>
      <c r="J2068" s="15">
        <v>1408818683</v>
      </c>
      <c r="K2068" s="15">
        <v>1406226683</v>
      </c>
      <c r="L2068" t="b">
        <v>0</v>
      </c>
      <c r="M2068">
        <v>65</v>
      </c>
      <c r="N2068" t="b">
        <v>1</v>
      </c>
      <c r="O2068" t="s">
        <v>8295</v>
      </c>
      <c r="P2068" s="5">
        <f t="shared" si="160"/>
        <v>2.1859999999999999</v>
      </c>
      <c r="Q2068" s="5" t="str">
        <f t="shared" si="161"/>
        <v>Funded</v>
      </c>
      <c r="R2068" s="7">
        <f t="shared" si="162"/>
        <v>67.261538461538464</v>
      </c>
      <c r="S2068" t="s">
        <v>8318</v>
      </c>
      <c r="T2068" t="s">
        <v>8348</v>
      </c>
      <c r="U2068" s="17">
        <f t="shared" si="163"/>
        <v>41874.563460648147</v>
      </c>
      <c r="V2068" s="17">
        <f t="shared" si="164"/>
        <v>41844.563460648147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tr">
        <f>VLOOKUP(G2069,'Country Codes'!C:D,2,FALSE)</f>
        <v>United Kingdom</v>
      </c>
      <c r="I2069" t="s">
        <v>8247</v>
      </c>
      <c r="J2069" s="15">
        <v>1432499376</v>
      </c>
      <c r="K2069" s="15">
        <v>1429648176</v>
      </c>
      <c r="L2069" t="b">
        <v>0</v>
      </c>
      <c r="M2069">
        <v>10</v>
      </c>
      <c r="N2069" t="b">
        <v>1</v>
      </c>
      <c r="O2069" t="s">
        <v>8295</v>
      </c>
      <c r="P2069" s="5">
        <f t="shared" si="160"/>
        <v>1.2686868686868686</v>
      </c>
      <c r="Q2069" s="5" t="str">
        <f t="shared" si="161"/>
        <v>Funded</v>
      </c>
      <c r="R2069" s="7">
        <f t="shared" si="162"/>
        <v>62.8</v>
      </c>
      <c r="S2069" t="s">
        <v>8318</v>
      </c>
      <c r="T2069" t="s">
        <v>8348</v>
      </c>
      <c r="U2069" s="17">
        <f t="shared" si="163"/>
        <v>42148.645555555551</v>
      </c>
      <c r="V2069" s="17">
        <f t="shared" si="164"/>
        <v>42115.645555555551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tr">
        <f>VLOOKUP(G2070,'Country Codes'!C:D,2,FALSE)</f>
        <v>United States</v>
      </c>
      <c r="I2070" t="s">
        <v>8246</v>
      </c>
      <c r="J2070" s="15">
        <v>1476994315</v>
      </c>
      <c r="K2070" s="15">
        <v>1474402315</v>
      </c>
      <c r="L2070" t="b">
        <v>0</v>
      </c>
      <c r="M2070">
        <v>76</v>
      </c>
      <c r="N2070" t="b">
        <v>1</v>
      </c>
      <c r="O2070" t="s">
        <v>8295</v>
      </c>
      <c r="P2070" s="5">
        <f t="shared" si="160"/>
        <v>1.0522388</v>
      </c>
      <c r="Q2070" s="5" t="str">
        <f t="shared" si="161"/>
        <v>Funded</v>
      </c>
      <c r="R2070" s="7">
        <f t="shared" si="162"/>
        <v>346.13118421052633</v>
      </c>
      <c r="S2070" t="s">
        <v>8318</v>
      </c>
      <c r="T2070" t="s">
        <v>8348</v>
      </c>
      <c r="U2070" s="17">
        <f t="shared" si="163"/>
        <v>42663.633275462962</v>
      </c>
      <c r="V2070" s="17">
        <f t="shared" si="164"/>
        <v>42633.633275462962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tr">
        <f>VLOOKUP(G2071,'Country Codes'!C:D,2,FALSE)</f>
        <v>United States</v>
      </c>
      <c r="I2071" t="s">
        <v>8246</v>
      </c>
      <c r="J2071" s="15">
        <v>1451776791</v>
      </c>
      <c r="K2071" s="15">
        <v>1449098391</v>
      </c>
      <c r="L2071" t="b">
        <v>0</v>
      </c>
      <c r="M2071">
        <v>263</v>
      </c>
      <c r="N2071" t="b">
        <v>1</v>
      </c>
      <c r="O2071" t="s">
        <v>8295</v>
      </c>
      <c r="P2071" s="5">
        <f t="shared" si="160"/>
        <v>1.2840666000000001</v>
      </c>
      <c r="Q2071" s="5" t="str">
        <f t="shared" si="161"/>
        <v>Funded</v>
      </c>
      <c r="R2071" s="7">
        <f t="shared" si="162"/>
        <v>244.11912547528519</v>
      </c>
      <c r="S2071" t="s">
        <v>8318</v>
      </c>
      <c r="T2071" t="s">
        <v>8348</v>
      </c>
      <c r="U2071" s="17">
        <f t="shared" si="163"/>
        <v>42371.763784722221</v>
      </c>
      <c r="V2071" s="17">
        <f t="shared" si="164"/>
        <v>42340.763784722221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tr">
        <f>VLOOKUP(G2072,'Country Codes'!C:D,2,FALSE)</f>
        <v>Germany</v>
      </c>
      <c r="I2072" t="s">
        <v>8249</v>
      </c>
      <c r="J2072" s="15">
        <v>1467128723</v>
      </c>
      <c r="K2072" s="15">
        <v>1464536723</v>
      </c>
      <c r="L2072" t="b">
        <v>0</v>
      </c>
      <c r="M2072">
        <v>1530</v>
      </c>
      <c r="N2072" t="b">
        <v>1</v>
      </c>
      <c r="O2072" t="s">
        <v>8295</v>
      </c>
      <c r="P2072" s="5">
        <f t="shared" si="160"/>
        <v>3.1732719999999999</v>
      </c>
      <c r="Q2072" s="5" t="str">
        <f t="shared" si="161"/>
        <v>Funded</v>
      </c>
      <c r="R2072" s="7">
        <f t="shared" si="162"/>
        <v>259.25424836601309</v>
      </c>
      <c r="S2072" t="s">
        <v>8318</v>
      </c>
      <c r="T2072" t="s">
        <v>8348</v>
      </c>
      <c r="U2072" s="17">
        <f t="shared" si="163"/>
        <v>42549.448182870365</v>
      </c>
      <c r="V2072" s="17">
        <f t="shared" si="164"/>
        <v>42519.448182870365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tr">
        <f>VLOOKUP(G2073,'Country Codes'!C:D,2,FALSE)</f>
        <v>United States</v>
      </c>
      <c r="I2073" t="s">
        <v>8246</v>
      </c>
      <c r="J2073" s="15">
        <v>1475390484</v>
      </c>
      <c r="K2073" s="15">
        <v>1471502484</v>
      </c>
      <c r="L2073" t="b">
        <v>0</v>
      </c>
      <c r="M2073">
        <v>278</v>
      </c>
      <c r="N2073" t="b">
        <v>1</v>
      </c>
      <c r="O2073" t="s">
        <v>8295</v>
      </c>
      <c r="P2073" s="5">
        <f t="shared" si="160"/>
        <v>2.8073000000000001</v>
      </c>
      <c r="Q2073" s="5" t="str">
        <f t="shared" si="161"/>
        <v>Funded</v>
      </c>
      <c r="R2073" s="7">
        <f t="shared" si="162"/>
        <v>201.96402877697841</v>
      </c>
      <c r="S2073" t="s">
        <v>8318</v>
      </c>
      <c r="T2073" t="s">
        <v>8348</v>
      </c>
      <c r="U2073" s="17">
        <f t="shared" si="163"/>
        <v>42645.070416666662</v>
      </c>
      <c r="V2073" s="17">
        <f t="shared" si="164"/>
        <v>42600.070416666662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tr">
        <f>VLOOKUP(G2074,'Country Codes'!C:D,2,FALSE)</f>
        <v>United States</v>
      </c>
      <c r="I2074" t="s">
        <v>8246</v>
      </c>
      <c r="J2074" s="15">
        <v>1462629432</v>
      </c>
      <c r="K2074" s="15">
        <v>1460037432</v>
      </c>
      <c r="L2074" t="b">
        <v>0</v>
      </c>
      <c r="M2074">
        <v>350</v>
      </c>
      <c r="N2074" t="b">
        <v>1</v>
      </c>
      <c r="O2074" t="s">
        <v>8295</v>
      </c>
      <c r="P2074" s="5">
        <f t="shared" si="160"/>
        <v>1.1073146853146854</v>
      </c>
      <c r="Q2074" s="5" t="str">
        <f t="shared" si="161"/>
        <v>Funded</v>
      </c>
      <c r="R2074" s="7">
        <f t="shared" si="162"/>
        <v>226.20857142857142</v>
      </c>
      <c r="S2074" t="s">
        <v>8318</v>
      </c>
      <c r="T2074" t="s">
        <v>8348</v>
      </c>
      <c r="U2074" s="17">
        <f t="shared" si="163"/>
        <v>42497.373055555552</v>
      </c>
      <c r="V2074" s="17">
        <f t="shared" si="164"/>
        <v>42467.373055555552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tr">
        <f>VLOOKUP(G2075,'Country Codes'!C:D,2,FALSE)</f>
        <v>United States</v>
      </c>
      <c r="I2075" t="s">
        <v>8246</v>
      </c>
      <c r="J2075" s="15">
        <v>1431100918</v>
      </c>
      <c r="K2075" s="15">
        <v>1427212918</v>
      </c>
      <c r="L2075" t="b">
        <v>0</v>
      </c>
      <c r="M2075">
        <v>470</v>
      </c>
      <c r="N2075" t="b">
        <v>1</v>
      </c>
      <c r="O2075" t="s">
        <v>8295</v>
      </c>
      <c r="P2075" s="5">
        <f t="shared" si="160"/>
        <v>1.5260429999999998</v>
      </c>
      <c r="Q2075" s="5" t="str">
        <f t="shared" si="161"/>
        <v>Funded</v>
      </c>
      <c r="R2075" s="7">
        <f t="shared" si="162"/>
        <v>324.69</v>
      </c>
      <c r="S2075" t="s">
        <v>8318</v>
      </c>
      <c r="T2075" t="s">
        <v>8348</v>
      </c>
      <c r="U2075" s="17">
        <f t="shared" si="163"/>
        <v>42132.459699074076</v>
      </c>
      <c r="V2075" s="17">
        <f t="shared" si="164"/>
        <v>42087.459699074076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tr">
        <f>VLOOKUP(G2076,'Country Codes'!C:D,2,FALSE)</f>
        <v>United States</v>
      </c>
      <c r="I2076" t="s">
        <v>8246</v>
      </c>
      <c r="J2076" s="15">
        <v>1462564182</v>
      </c>
      <c r="K2076" s="15">
        <v>1459972182</v>
      </c>
      <c r="L2076" t="b">
        <v>0</v>
      </c>
      <c r="M2076">
        <v>3</v>
      </c>
      <c r="N2076" t="b">
        <v>1</v>
      </c>
      <c r="O2076" t="s">
        <v>8295</v>
      </c>
      <c r="P2076" s="5">
        <f t="shared" si="160"/>
        <v>1.0249999999999999</v>
      </c>
      <c r="Q2076" s="5" t="str">
        <f t="shared" si="161"/>
        <v>Funded</v>
      </c>
      <c r="R2076" s="7">
        <f t="shared" si="162"/>
        <v>205</v>
      </c>
      <c r="S2076" t="s">
        <v>8318</v>
      </c>
      <c r="T2076" t="s">
        <v>8348</v>
      </c>
      <c r="U2076" s="17">
        <f t="shared" si="163"/>
        <v>42496.617847222216</v>
      </c>
      <c r="V2076" s="17">
        <f t="shared" si="164"/>
        <v>42466.617847222216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tr">
        <f>VLOOKUP(G2077,'Country Codes'!C:D,2,FALSE)</f>
        <v>United States</v>
      </c>
      <c r="I2077" t="s">
        <v>8246</v>
      </c>
      <c r="J2077" s="15">
        <v>1374769288</v>
      </c>
      <c r="K2077" s="15">
        <v>1372177288</v>
      </c>
      <c r="L2077" t="b">
        <v>0</v>
      </c>
      <c r="M2077">
        <v>8200</v>
      </c>
      <c r="N2077" t="b">
        <v>1</v>
      </c>
      <c r="O2077" t="s">
        <v>8295</v>
      </c>
      <c r="P2077" s="5">
        <f t="shared" si="160"/>
        <v>16.783738373837384</v>
      </c>
      <c r="Q2077" s="5" t="str">
        <f t="shared" si="161"/>
        <v>Funded</v>
      </c>
      <c r="R2077" s="7">
        <f t="shared" si="162"/>
        <v>20.465926829268295</v>
      </c>
      <c r="S2077" t="s">
        <v>8318</v>
      </c>
      <c r="T2077" t="s">
        <v>8348</v>
      </c>
      <c r="U2077" s="17">
        <f t="shared" si="163"/>
        <v>41480.473240740735</v>
      </c>
      <c r="V2077" s="17">
        <f t="shared" si="164"/>
        <v>41450.473240740735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tr">
        <f>VLOOKUP(G2078,'Country Codes'!C:D,2,FALSE)</f>
        <v>United Kingdom</v>
      </c>
      <c r="I2078" t="s">
        <v>8247</v>
      </c>
      <c r="J2078" s="15">
        <v>1406149689</v>
      </c>
      <c r="K2078" s="15">
        <v>1402693689</v>
      </c>
      <c r="L2078" t="b">
        <v>0</v>
      </c>
      <c r="M2078">
        <v>8359</v>
      </c>
      <c r="N2078" t="b">
        <v>1</v>
      </c>
      <c r="O2078" t="s">
        <v>8295</v>
      </c>
      <c r="P2078" s="5">
        <f t="shared" si="160"/>
        <v>5.4334915642458101</v>
      </c>
      <c r="Q2078" s="5" t="str">
        <f t="shared" si="161"/>
        <v>Funded</v>
      </c>
      <c r="R2078" s="7">
        <f t="shared" si="162"/>
        <v>116.35303146309367</v>
      </c>
      <c r="S2078" t="s">
        <v>8318</v>
      </c>
      <c r="T2078" t="s">
        <v>8348</v>
      </c>
      <c r="U2078" s="17">
        <f t="shared" si="163"/>
        <v>41843.672326388885</v>
      </c>
      <c r="V2078" s="17">
        <f t="shared" si="164"/>
        <v>41803.672326388885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tr">
        <f>VLOOKUP(G2079,'Country Codes'!C:D,2,FALSE)</f>
        <v>United States</v>
      </c>
      <c r="I2079" t="s">
        <v>8246</v>
      </c>
      <c r="J2079" s="15">
        <v>1433538000</v>
      </c>
      <c r="K2079" s="15">
        <v>1428541276</v>
      </c>
      <c r="L2079" t="b">
        <v>0</v>
      </c>
      <c r="M2079">
        <v>188</v>
      </c>
      <c r="N2079" t="b">
        <v>1</v>
      </c>
      <c r="O2079" t="s">
        <v>8295</v>
      </c>
      <c r="P2079" s="5">
        <f t="shared" si="160"/>
        <v>1.1550800000000001</v>
      </c>
      <c r="Q2079" s="5" t="str">
        <f t="shared" si="161"/>
        <v>Funded</v>
      </c>
      <c r="R2079" s="7">
        <f t="shared" si="162"/>
        <v>307.20212765957444</v>
      </c>
      <c r="S2079" t="s">
        <v>8318</v>
      </c>
      <c r="T2079" t="s">
        <v>8348</v>
      </c>
      <c r="U2079" s="17">
        <f t="shared" si="163"/>
        <v>42160.666666666664</v>
      </c>
      <c r="V2079" s="17">
        <f t="shared" si="164"/>
        <v>42102.83421296296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tr">
        <f>VLOOKUP(G2080,'Country Codes'!C:D,2,FALSE)</f>
        <v>Spain</v>
      </c>
      <c r="I2080" t="s">
        <v>8249</v>
      </c>
      <c r="J2080" s="15">
        <v>1482085857</v>
      </c>
      <c r="K2080" s="15">
        <v>1479493857</v>
      </c>
      <c r="L2080" t="b">
        <v>0</v>
      </c>
      <c r="M2080">
        <v>48</v>
      </c>
      <c r="N2080" t="b">
        <v>1</v>
      </c>
      <c r="O2080" t="s">
        <v>8295</v>
      </c>
      <c r="P2080" s="5">
        <f t="shared" si="160"/>
        <v>1.3120499999999999</v>
      </c>
      <c r="Q2080" s="5" t="str">
        <f t="shared" si="161"/>
        <v>Funded</v>
      </c>
      <c r="R2080" s="7">
        <f t="shared" si="162"/>
        <v>546.6875</v>
      </c>
      <c r="S2080" t="s">
        <v>8318</v>
      </c>
      <c r="T2080" t="s">
        <v>8348</v>
      </c>
      <c r="U2080" s="17">
        <f t="shared" si="163"/>
        <v>42722.563159722216</v>
      </c>
      <c r="V2080" s="17">
        <f t="shared" si="164"/>
        <v>42692.563159722216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tr">
        <f>VLOOKUP(G2081,'Country Codes'!C:D,2,FALSE)</f>
        <v>United Kingdom</v>
      </c>
      <c r="I2081" t="s">
        <v>8247</v>
      </c>
      <c r="J2081" s="15">
        <v>1435258800</v>
      </c>
      <c r="K2081" s="15">
        <v>1432659793</v>
      </c>
      <c r="L2081" t="b">
        <v>0</v>
      </c>
      <c r="M2081">
        <v>607</v>
      </c>
      <c r="N2081" t="b">
        <v>1</v>
      </c>
      <c r="O2081" t="s">
        <v>8295</v>
      </c>
      <c r="P2081" s="5">
        <f t="shared" si="160"/>
        <v>2.8816999999999999</v>
      </c>
      <c r="Q2081" s="5" t="str">
        <f t="shared" si="161"/>
        <v>Funded</v>
      </c>
      <c r="R2081" s="7">
        <f t="shared" si="162"/>
        <v>47.474464579901152</v>
      </c>
      <c r="S2081" t="s">
        <v>8318</v>
      </c>
      <c r="T2081" t="s">
        <v>8348</v>
      </c>
      <c r="U2081" s="17">
        <f t="shared" si="163"/>
        <v>42180.583333333336</v>
      </c>
      <c r="V2081" s="17">
        <f t="shared" si="164"/>
        <v>42150.502233796295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tr">
        <f>VLOOKUP(G2082,'Country Codes'!C:D,2,FALSE)</f>
        <v>United States</v>
      </c>
      <c r="I2082" t="s">
        <v>8246</v>
      </c>
      <c r="J2082" s="15">
        <v>1447286300</v>
      </c>
      <c r="K2082" s="15">
        <v>1444690700</v>
      </c>
      <c r="L2082" t="b">
        <v>0</v>
      </c>
      <c r="M2082">
        <v>50</v>
      </c>
      <c r="N2082" t="b">
        <v>1</v>
      </c>
      <c r="O2082" t="s">
        <v>8295</v>
      </c>
      <c r="P2082" s="5">
        <f t="shared" si="160"/>
        <v>5.0780000000000003</v>
      </c>
      <c r="Q2082" s="5" t="str">
        <f t="shared" si="161"/>
        <v>Funded</v>
      </c>
      <c r="R2082" s="7">
        <f t="shared" si="162"/>
        <v>101.56</v>
      </c>
      <c r="S2082" t="s">
        <v>8318</v>
      </c>
      <c r="T2082" t="s">
        <v>8348</v>
      </c>
      <c r="U2082" s="17">
        <f t="shared" si="163"/>
        <v>42319.790509259255</v>
      </c>
      <c r="V2082" s="17">
        <f t="shared" si="164"/>
        <v>42289.748842592591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tr">
        <f>VLOOKUP(G2083,'Country Codes'!C:D,2,FALSE)</f>
        <v>United States</v>
      </c>
      <c r="I2083" t="s">
        <v>8246</v>
      </c>
      <c r="J2083" s="15">
        <v>1337144340</v>
      </c>
      <c r="K2083" s="15">
        <v>1333597555</v>
      </c>
      <c r="L2083" t="b">
        <v>0</v>
      </c>
      <c r="M2083">
        <v>55</v>
      </c>
      <c r="N2083" t="b">
        <v>1</v>
      </c>
      <c r="O2083" t="s">
        <v>8279</v>
      </c>
      <c r="P2083" s="5">
        <f t="shared" si="160"/>
        <v>1.1457142857142857</v>
      </c>
      <c r="Q2083" s="5" t="str">
        <f t="shared" si="161"/>
        <v>Funded</v>
      </c>
      <c r="R2083" s="7">
        <f t="shared" si="162"/>
        <v>72.909090909090907</v>
      </c>
      <c r="S2083" t="s">
        <v>8324</v>
      </c>
      <c r="T2083" t="s">
        <v>8328</v>
      </c>
      <c r="U2083" s="17">
        <f t="shared" si="163"/>
        <v>41044.999305555553</v>
      </c>
      <c r="V2083" s="17">
        <f t="shared" si="164"/>
        <v>41003.948553240742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tr">
        <f>VLOOKUP(G2084,'Country Codes'!C:D,2,FALSE)</f>
        <v>United States</v>
      </c>
      <c r="I2084" t="s">
        <v>8246</v>
      </c>
      <c r="J2084" s="15">
        <v>1322106796</v>
      </c>
      <c r="K2084" s="15">
        <v>1316919196</v>
      </c>
      <c r="L2084" t="b">
        <v>0</v>
      </c>
      <c r="M2084">
        <v>38</v>
      </c>
      <c r="N2084" t="b">
        <v>1</v>
      </c>
      <c r="O2084" t="s">
        <v>8279</v>
      </c>
      <c r="P2084" s="5">
        <f t="shared" si="160"/>
        <v>1.1073333333333333</v>
      </c>
      <c r="Q2084" s="5" t="str">
        <f t="shared" si="161"/>
        <v>Funded</v>
      </c>
      <c r="R2084" s="7">
        <f t="shared" si="162"/>
        <v>43.710526315789473</v>
      </c>
      <c r="S2084" t="s">
        <v>8324</v>
      </c>
      <c r="T2084" t="s">
        <v>8328</v>
      </c>
      <c r="U2084" s="17">
        <f t="shared" si="163"/>
        <v>40870.953657407401</v>
      </c>
      <c r="V2084" s="17">
        <f t="shared" si="164"/>
        <v>40810.911990740737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tr">
        <f>VLOOKUP(G2085,'Country Codes'!C:D,2,FALSE)</f>
        <v>United States</v>
      </c>
      <c r="I2085" t="s">
        <v>8246</v>
      </c>
      <c r="J2085" s="15">
        <v>1338830395</v>
      </c>
      <c r="K2085" s="15">
        <v>1336238395</v>
      </c>
      <c r="L2085" t="b">
        <v>0</v>
      </c>
      <c r="M2085">
        <v>25</v>
      </c>
      <c r="N2085" t="b">
        <v>1</v>
      </c>
      <c r="O2085" t="s">
        <v>8279</v>
      </c>
      <c r="P2085" s="5">
        <f t="shared" si="160"/>
        <v>1.1333333333333333</v>
      </c>
      <c r="Q2085" s="5" t="str">
        <f t="shared" si="161"/>
        <v>Funded</v>
      </c>
      <c r="R2085" s="7">
        <f t="shared" si="162"/>
        <v>34</v>
      </c>
      <c r="S2085" t="s">
        <v>8324</v>
      </c>
      <c r="T2085" t="s">
        <v>8328</v>
      </c>
      <c r="U2085" s="17">
        <f t="shared" si="163"/>
        <v>41064.513831018514</v>
      </c>
      <c r="V2085" s="17">
        <f t="shared" si="164"/>
        <v>41034.513831018514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tr">
        <f>VLOOKUP(G2086,'Country Codes'!C:D,2,FALSE)</f>
        <v>United States</v>
      </c>
      <c r="I2086" t="s">
        <v>8246</v>
      </c>
      <c r="J2086" s="15">
        <v>1399186740</v>
      </c>
      <c r="K2086" s="15">
        <v>1396468782</v>
      </c>
      <c r="L2086" t="b">
        <v>0</v>
      </c>
      <c r="M2086">
        <v>46</v>
      </c>
      <c r="N2086" t="b">
        <v>1</v>
      </c>
      <c r="O2086" t="s">
        <v>8279</v>
      </c>
      <c r="P2086" s="5">
        <f t="shared" si="160"/>
        <v>1.0833333333333333</v>
      </c>
      <c r="Q2086" s="5" t="str">
        <f t="shared" si="161"/>
        <v>Funded</v>
      </c>
      <c r="R2086" s="7">
        <f t="shared" si="162"/>
        <v>70.652173913043484</v>
      </c>
      <c r="S2086" t="s">
        <v>8324</v>
      </c>
      <c r="T2086" t="s">
        <v>8328</v>
      </c>
      <c r="U2086" s="17">
        <f t="shared" si="163"/>
        <v>41763.082638888889</v>
      </c>
      <c r="V2086" s="17">
        <f t="shared" si="164"/>
        <v>41731.624791666662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tr">
        <f>VLOOKUP(G2087,'Country Codes'!C:D,2,FALSE)</f>
        <v>United States</v>
      </c>
      <c r="I2087" t="s">
        <v>8246</v>
      </c>
      <c r="J2087" s="15">
        <v>1342382587</v>
      </c>
      <c r="K2087" s="15">
        <v>1339790587</v>
      </c>
      <c r="L2087" t="b">
        <v>0</v>
      </c>
      <c r="M2087">
        <v>83</v>
      </c>
      <c r="N2087" t="b">
        <v>1</v>
      </c>
      <c r="O2087" t="s">
        <v>8279</v>
      </c>
      <c r="P2087" s="5">
        <f t="shared" si="160"/>
        <v>1.2353333333333334</v>
      </c>
      <c r="Q2087" s="5" t="str">
        <f t="shared" si="161"/>
        <v>Funded</v>
      </c>
      <c r="R2087" s="7">
        <f t="shared" si="162"/>
        <v>89.301204819277103</v>
      </c>
      <c r="S2087" t="s">
        <v>8324</v>
      </c>
      <c r="T2087" t="s">
        <v>8328</v>
      </c>
      <c r="U2087" s="17">
        <f t="shared" si="163"/>
        <v>41105.627164351848</v>
      </c>
      <c r="V2087" s="17">
        <f t="shared" si="164"/>
        <v>41075.627164351848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tr">
        <f>VLOOKUP(G2088,'Country Codes'!C:D,2,FALSE)</f>
        <v>United States</v>
      </c>
      <c r="I2088" t="s">
        <v>8246</v>
      </c>
      <c r="J2088" s="15">
        <v>1323838740</v>
      </c>
      <c r="K2088" s="15">
        <v>1321200332</v>
      </c>
      <c r="L2088" t="b">
        <v>0</v>
      </c>
      <c r="M2088">
        <v>35</v>
      </c>
      <c r="N2088" t="b">
        <v>1</v>
      </c>
      <c r="O2088" t="s">
        <v>8279</v>
      </c>
      <c r="P2088" s="5">
        <f t="shared" si="160"/>
        <v>1.0069999999999999</v>
      </c>
      <c r="Q2088" s="5" t="str">
        <f t="shared" si="161"/>
        <v>Funded</v>
      </c>
      <c r="R2088" s="7">
        <f t="shared" si="162"/>
        <v>115.08571428571429</v>
      </c>
      <c r="S2088" t="s">
        <v>8324</v>
      </c>
      <c r="T2088" t="s">
        <v>8328</v>
      </c>
      <c r="U2088" s="17">
        <f t="shared" si="163"/>
        <v>40890.999305555553</v>
      </c>
      <c r="V2088" s="17">
        <f t="shared" si="164"/>
        <v>40860.462175925924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tr">
        <f>VLOOKUP(G2089,'Country Codes'!C:D,2,FALSE)</f>
        <v>United States</v>
      </c>
      <c r="I2089" t="s">
        <v>8246</v>
      </c>
      <c r="J2089" s="15">
        <v>1315457658</v>
      </c>
      <c r="K2089" s="15">
        <v>1312865658</v>
      </c>
      <c r="L2089" t="b">
        <v>0</v>
      </c>
      <c r="M2089">
        <v>25</v>
      </c>
      <c r="N2089" t="b">
        <v>1</v>
      </c>
      <c r="O2089" t="s">
        <v>8279</v>
      </c>
      <c r="P2089" s="5">
        <f t="shared" si="160"/>
        <v>1.0353333333333334</v>
      </c>
      <c r="Q2089" s="5" t="str">
        <f t="shared" si="161"/>
        <v>Funded</v>
      </c>
      <c r="R2089" s="7">
        <f t="shared" si="162"/>
        <v>62.12</v>
      </c>
      <c r="S2089" t="s">
        <v>8324</v>
      </c>
      <c r="T2089" t="s">
        <v>8328</v>
      </c>
      <c r="U2089" s="17">
        <f t="shared" si="163"/>
        <v>40793.996041666665</v>
      </c>
      <c r="V2089" s="17">
        <f t="shared" si="164"/>
        <v>40763.996041666665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tr">
        <f>VLOOKUP(G2090,'Country Codes'!C:D,2,FALSE)</f>
        <v>United States</v>
      </c>
      <c r="I2090" t="s">
        <v>8246</v>
      </c>
      <c r="J2090" s="15">
        <v>1284177540</v>
      </c>
      <c r="K2090" s="15">
        <v>1281028152</v>
      </c>
      <c r="L2090" t="b">
        <v>0</v>
      </c>
      <c r="M2090">
        <v>75</v>
      </c>
      <c r="N2090" t="b">
        <v>1</v>
      </c>
      <c r="O2090" t="s">
        <v>8279</v>
      </c>
      <c r="P2090" s="5">
        <f t="shared" si="160"/>
        <v>1.1551066666666667</v>
      </c>
      <c r="Q2090" s="5" t="str">
        <f t="shared" si="161"/>
        <v>Funded</v>
      </c>
      <c r="R2090" s="7">
        <f t="shared" si="162"/>
        <v>46.204266666666669</v>
      </c>
      <c r="S2090" t="s">
        <v>8324</v>
      </c>
      <c r="T2090" t="s">
        <v>8328</v>
      </c>
      <c r="U2090" s="17">
        <f t="shared" si="163"/>
        <v>40431.957638888889</v>
      </c>
      <c r="V2090" s="17">
        <f t="shared" si="164"/>
        <v>40395.506388888884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tr">
        <f>VLOOKUP(G2091,'Country Codes'!C:D,2,FALSE)</f>
        <v>United States</v>
      </c>
      <c r="I2091" t="s">
        <v>8246</v>
      </c>
      <c r="J2091" s="15">
        <v>1375408194</v>
      </c>
      <c r="K2091" s="15">
        <v>1372384194</v>
      </c>
      <c r="L2091" t="b">
        <v>0</v>
      </c>
      <c r="M2091">
        <v>62</v>
      </c>
      <c r="N2091" t="b">
        <v>1</v>
      </c>
      <c r="O2091" t="s">
        <v>8279</v>
      </c>
      <c r="P2091" s="5">
        <f t="shared" si="160"/>
        <v>1.2040040000000001</v>
      </c>
      <c r="Q2091" s="5" t="str">
        <f t="shared" si="161"/>
        <v>Funded</v>
      </c>
      <c r="R2091" s="7">
        <f t="shared" si="162"/>
        <v>48.54854838709678</v>
      </c>
      <c r="S2091" t="s">
        <v>8324</v>
      </c>
      <c r="T2091" t="s">
        <v>8328</v>
      </c>
      <c r="U2091" s="17">
        <f t="shared" si="163"/>
        <v>41487.867986111109</v>
      </c>
      <c r="V2091" s="17">
        <f t="shared" si="164"/>
        <v>41452.867986111109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tr">
        <f>VLOOKUP(G2092,'Country Codes'!C:D,2,FALSE)</f>
        <v>United States</v>
      </c>
      <c r="I2092" t="s">
        <v>8246</v>
      </c>
      <c r="J2092" s="15">
        <v>1361696955</v>
      </c>
      <c r="K2092" s="15">
        <v>1359104955</v>
      </c>
      <c r="L2092" t="b">
        <v>0</v>
      </c>
      <c r="M2092">
        <v>160</v>
      </c>
      <c r="N2092" t="b">
        <v>1</v>
      </c>
      <c r="O2092" t="s">
        <v>8279</v>
      </c>
      <c r="P2092" s="5">
        <f t="shared" si="160"/>
        <v>1.1504037499999999</v>
      </c>
      <c r="Q2092" s="5" t="str">
        <f t="shared" si="161"/>
        <v>Funded</v>
      </c>
      <c r="R2092" s="7">
        <f t="shared" si="162"/>
        <v>57.520187499999999</v>
      </c>
      <c r="S2092" t="s">
        <v>8324</v>
      </c>
      <c r="T2092" t="s">
        <v>8328</v>
      </c>
      <c r="U2092" s="17">
        <f t="shared" si="163"/>
        <v>41329.173090277778</v>
      </c>
      <c r="V2092" s="17">
        <f t="shared" si="164"/>
        <v>41299.173090277778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tr">
        <f>VLOOKUP(G2093,'Country Codes'!C:D,2,FALSE)</f>
        <v>United States</v>
      </c>
      <c r="I2093" t="s">
        <v>8246</v>
      </c>
      <c r="J2093" s="15">
        <v>1299009600</v>
      </c>
      <c r="K2093" s="15">
        <v>1294818278</v>
      </c>
      <c r="L2093" t="b">
        <v>0</v>
      </c>
      <c r="M2093">
        <v>246</v>
      </c>
      <c r="N2093" t="b">
        <v>1</v>
      </c>
      <c r="O2093" t="s">
        <v>8279</v>
      </c>
      <c r="P2093" s="5">
        <f t="shared" si="160"/>
        <v>1.2046777777777777</v>
      </c>
      <c r="Q2093" s="5" t="str">
        <f t="shared" si="161"/>
        <v>Funded</v>
      </c>
      <c r="R2093" s="7">
        <f t="shared" si="162"/>
        <v>88.147154471544724</v>
      </c>
      <c r="S2093" t="s">
        <v>8324</v>
      </c>
      <c r="T2093" t="s">
        <v>8328</v>
      </c>
      <c r="U2093" s="17">
        <f t="shared" si="163"/>
        <v>40603.625</v>
      </c>
      <c r="V2093" s="17">
        <f t="shared" si="164"/>
        <v>40555.114328703698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tr">
        <f>VLOOKUP(G2094,'Country Codes'!C:D,2,FALSE)</f>
        <v>United States</v>
      </c>
      <c r="I2094" t="s">
        <v>8246</v>
      </c>
      <c r="J2094" s="15">
        <v>1318006732</v>
      </c>
      <c r="K2094" s="15">
        <v>1312822732</v>
      </c>
      <c r="L2094" t="b">
        <v>0</v>
      </c>
      <c r="M2094">
        <v>55</v>
      </c>
      <c r="N2094" t="b">
        <v>1</v>
      </c>
      <c r="O2094" t="s">
        <v>8279</v>
      </c>
      <c r="P2094" s="5">
        <f t="shared" si="160"/>
        <v>1.0128333333333333</v>
      </c>
      <c r="Q2094" s="5" t="str">
        <f t="shared" si="161"/>
        <v>Funded</v>
      </c>
      <c r="R2094" s="7">
        <f t="shared" si="162"/>
        <v>110.49090909090908</v>
      </c>
      <c r="S2094" t="s">
        <v>8324</v>
      </c>
      <c r="T2094" t="s">
        <v>8328</v>
      </c>
      <c r="U2094" s="17">
        <f t="shared" si="163"/>
        <v>40823.499212962961</v>
      </c>
      <c r="V2094" s="17">
        <f t="shared" si="164"/>
        <v>40763.499212962961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tr">
        <f>VLOOKUP(G2095,'Country Codes'!C:D,2,FALSE)</f>
        <v>United States</v>
      </c>
      <c r="I2095" t="s">
        <v>8246</v>
      </c>
      <c r="J2095" s="15">
        <v>1356211832</v>
      </c>
      <c r="K2095" s="15">
        <v>1351024232</v>
      </c>
      <c r="L2095" t="b">
        <v>0</v>
      </c>
      <c r="M2095">
        <v>23</v>
      </c>
      <c r="N2095" t="b">
        <v>1</v>
      </c>
      <c r="O2095" t="s">
        <v>8279</v>
      </c>
      <c r="P2095" s="5">
        <f t="shared" si="160"/>
        <v>1.0246666666666666</v>
      </c>
      <c r="Q2095" s="5" t="str">
        <f t="shared" si="161"/>
        <v>Funded</v>
      </c>
      <c r="R2095" s="7">
        <f t="shared" si="162"/>
        <v>66.826086956521735</v>
      </c>
      <c r="S2095" t="s">
        <v>8324</v>
      </c>
      <c r="T2095" t="s">
        <v>8328</v>
      </c>
      <c r="U2095" s="17">
        <f t="shared" si="163"/>
        <v>41265.68787037037</v>
      </c>
      <c r="V2095" s="17">
        <f t="shared" si="164"/>
        <v>41205.646203703705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tr">
        <f>VLOOKUP(G2096,'Country Codes'!C:D,2,FALSE)</f>
        <v>United States</v>
      </c>
      <c r="I2096" t="s">
        <v>8246</v>
      </c>
      <c r="J2096" s="15">
        <v>1330916400</v>
      </c>
      <c r="K2096" s="15">
        <v>1327969730</v>
      </c>
      <c r="L2096" t="b">
        <v>0</v>
      </c>
      <c r="M2096">
        <v>72</v>
      </c>
      <c r="N2096" t="b">
        <v>1</v>
      </c>
      <c r="O2096" t="s">
        <v>8279</v>
      </c>
      <c r="P2096" s="5">
        <f t="shared" si="160"/>
        <v>1.2054285714285715</v>
      </c>
      <c r="Q2096" s="5" t="str">
        <f t="shared" si="161"/>
        <v>Funded</v>
      </c>
      <c r="R2096" s="7">
        <f t="shared" si="162"/>
        <v>58.597222222222221</v>
      </c>
      <c r="S2096" t="s">
        <v>8324</v>
      </c>
      <c r="T2096" t="s">
        <v>8328</v>
      </c>
      <c r="U2096" s="17">
        <f t="shared" si="163"/>
        <v>40972.916666666664</v>
      </c>
      <c r="V2096" s="17">
        <f t="shared" si="164"/>
        <v>40938.811689814815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tr">
        <f>VLOOKUP(G2097,'Country Codes'!C:D,2,FALSE)</f>
        <v>United States</v>
      </c>
      <c r="I2097" t="s">
        <v>8246</v>
      </c>
      <c r="J2097" s="15">
        <v>1317576973</v>
      </c>
      <c r="K2097" s="15">
        <v>1312392973</v>
      </c>
      <c r="L2097" t="b">
        <v>0</v>
      </c>
      <c r="M2097">
        <v>22</v>
      </c>
      <c r="N2097" t="b">
        <v>1</v>
      </c>
      <c r="O2097" t="s">
        <v>8279</v>
      </c>
      <c r="P2097" s="5">
        <f t="shared" si="160"/>
        <v>1</v>
      </c>
      <c r="Q2097" s="5" t="str">
        <f t="shared" si="161"/>
        <v>Funded</v>
      </c>
      <c r="R2097" s="7">
        <f t="shared" si="162"/>
        <v>113.63636363636364</v>
      </c>
      <c r="S2097" t="s">
        <v>8324</v>
      </c>
      <c r="T2097" t="s">
        <v>8328</v>
      </c>
      <c r="U2097" s="17">
        <f t="shared" si="163"/>
        <v>40818.525150462956</v>
      </c>
      <c r="V2097" s="17">
        <f t="shared" si="164"/>
        <v>40758.525150462956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tr">
        <f>VLOOKUP(G2098,'Country Codes'!C:D,2,FALSE)</f>
        <v>United States</v>
      </c>
      <c r="I2098" t="s">
        <v>8246</v>
      </c>
      <c r="J2098" s="15">
        <v>1351223940</v>
      </c>
      <c r="K2098" s="15">
        <v>1349892735</v>
      </c>
      <c r="L2098" t="b">
        <v>0</v>
      </c>
      <c r="M2098">
        <v>14</v>
      </c>
      <c r="N2098" t="b">
        <v>1</v>
      </c>
      <c r="O2098" t="s">
        <v>8279</v>
      </c>
      <c r="P2098" s="5">
        <f t="shared" si="160"/>
        <v>1.0166666666666666</v>
      </c>
      <c r="Q2098" s="5" t="str">
        <f t="shared" si="161"/>
        <v>Funded</v>
      </c>
      <c r="R2098" s="7">
        <f t="shared" si="162"/>
        <v>43.571428571428569</v>
      </c>
      <c r="S2098" t="s">
        <v>8324</v>
      </c>
      <c r="T2098" t="s">
        <v>8328</v>
      </c>
      <c r="U2098" s="17">
        <f t="shared" si="163"/>
        <v>41207.957638888889</v>
      </c>
      <c r="V2098" s="17">
        <f t="shared" si="164"/>
        <v>41192.550173611111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tr">
        <f>VLOOKUP(G2099,'Country Codes'!C:D,2,FALSE)</f>
        <v>United States</v>
      </c>
      <c r="I2099" t="s">
        <v>8246</v>
      </c>
      <c r="J2099" s="15">
        <v>1322751735</v>
      </c>
      <c r="K2099" s="15">
        <v>1317564135</v>
      </c>
      <c r="L2099" t="b">
        <v>0</v>
      </c>
      <c r="M2099">
        <v>38</v>
      </c>
      <c r="N2099" t="b">
        <v>1</v>
      </c>
      <c r="O2099" t="s">
        <v>8279</v>
      </c>
      <c r="P2099" s="5">
        <f t="shared" si="160"/>
        <v>1</v>
      </c>
      <c r="Q2099" s="5" t="str">
        <f t="shared" si="161"/>
        <v>Funded</v>
      </c>
      <c r="R2099" s="7">
        <f t="shared" si="162"/>
        <v>78.94736842105263</v>
      </c>
      <c r="S2099" t="s">
        <v>8324</v>
      </c>
      <c r="T2099" t="s">
        <v>8328</v>
      </c>
      <c r="U2099" s="17">
        <f t="shared" si="163"/>
        <v>40878.418229166666</v>
      </c>
      <c r="V2099" s="17">
        <f t="shared" si="164"/>
        <v>40818.376562499994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tr">
        <f>VLOOKUP(G2100,'Country Codes'!C:D,2,FALSE)</f>
        <v>United States</v>
      </c>
      <c r="I2100" t="s">
        <v>8246</v>
      </c>
      <c r="J2100" s="15">
        <v>1331174635</v>
      </c>
      <c r="K2100" s="15">
        <v>1328582635</v>
      </c>
      <c r="L2100" t="b">
        <v>0</v>
      </c>
      <c r="M2100">
        <v>32</v>
      </c>
      <c r="N2100" t="b">
        <v>1</v>
      </c>
      <c r="O2100" t="s">
        <v>8279</v>
      </c>
      <c r="P2100" s="5">
        <f t="shared" si="160"/>
        <v>1.0033333333333334</v>
      </c>
      <c r="Q2100" s="5" t="str">
        <f t="shared" si="161"/>
        <v>Funded</v>
      </c>
      <c r="R2100" s="7">
        <f t="shared" si="162"/>
        <v>188.125</v>
      </c>
      <c r="S2100" t="s">
        <v>8324</v>
      </c>
      <c r="T2100" t="s">
        <v>8328</v>
      </c>
      <c r="U2100" s="17">
        <f t="shared" si="163"/>
        <v>40975.905497685184</v>
      </c>
      <c r="V2100" s="17">
        <f t="shared" si="164"/>
        <v>40945.905497685184</v>
      </c>
    </row>
    <row r="2101" spans="1:22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tr">
        <f>VLOOKUP(G2101,'Country Codes'!C:D,2,FALSE)</f>
        <v>United States</v>
      </c>
      <c r="I2101" t="s">
        <v>8246</v>
      </c>
      <c r="J2101" s="15">
        <v>1435808400</v>
      </c>
      <c r="K2101" s="15">
        <v>1434650084</v>
      </c>
      <c r="L2101" t="b">
        <v>0</v>
      </c>
      <c r="M2101">
        <v>63</v>
      </c>
      <c r="N2101" t="b">
        <v>1</v>
      </c>
      <c r="O2101" t="s">
        <v>8279</v>
      </c>
      <c r="P2101" s="5">
        <f t="shared" si="160"/>
        <v>1.3236666666666668</v>
      </c>
      <c r="Q2101" s="5" t="str">
        <f t="shared" si="161"/>
        <v>Funded</v>
      </c>
      <c r="R2101" s="7">
        <f t="shared" si="162"/>
        <v>63.031746031746032</v>
      </c>
      <c r="S2101" t="s">
        <v>8324</v>
      </c>
      <c r="T2101" t="s">
        <v>8328</v>
      </c>
      <c r="U2101" s="17">
        <f t="shared" si="163"/>
        <v>42186.944444444445</v>
      </c>
      <c r="V2101" s="17">
        <f t="shared" si="164"/>
        <v>42173.53800925926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tr">
        <f>VLOOKUP(G2102,'Country Codes'!C:D,2,FALSE)</f>
        <v>United States</v>
      </c>
      <c r="I2102" t="s">
        <v>8246</v>
      </c>
      <c r="J2102" s="15">
        <v>1341028740</v>
      </c>
      <c r="K2102" s="15">
        <v>1339704141</v>
      </c>
      <c r="L2102" t="b">
        <v>0</v>
      </c>
      <c r="M2102">
        <v>27</v>
      </c>
      <c r="N2102" t="b">
        <v>1</v>
      </c>
      <c r="O2102" t="s">
        <v>8279</v>
      </c>
      <c r="P2102" s="5">
        <f t="shared" si="160"/>
        <v>1.3666666666666667</v>
      </c>
      <c r="Q2102" s="5" t="str">
        <f t="shared" si="161"/>
        <v>Funded</v>
      </c>
      <c r="R2102" s="7">
        <f t="shared" si="162"/>
        <v>30.37037037037037</v>
      </c>
      <c r="S2102" t="s">
        <v>8324</v>
      </c>
      <c r="T2102" t="s">
        <v>8328</v>
      </c>
      <c r="U2102" s="17">
        <f t="shared" si="163"/>
        <v>41089.957638888889</v>
      </c>
      <c r="V2102" s="17">
        <f t="shared" si="164"/>
        <v>41074.62663194444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tr">
        <f>VLOOKUP(G2103,'Country Codes'!C:D,2,FALSE)</f>
        <v>United States</v>
      </c>
      <c r="I2103" t="s">
        <v>8246</v>
      </c>
      <c r="J2103" s="15">
        <v>1329104114</v>
      </c>
      <c r="K2103" s="15">
        <v>1323920114</v>
      </c>
      <c r="L2103" t="b">
        <v>0</v>
      </c>
      <c r="M2103">
        <v>44</v>
      </c>
      <c r="N2103" t="b">
        <v>1</v>
      </c>
      <c r="O2103" t="s">
        <v>8279</v>
      </c>
      <c r="P2103" s="5">
        <f t="shared" si="160"/>
        <v>1.1325000000000001</v>
      </c>
      <c r="Q2103" s="5" t="str">
        <f t="shared" si="161"/>
        <v>Funded</v>
      </c>
      <c r="R2103" s="7">
        <f t="shared" si="162"/>
        <v>51.477272727272727</v>
      </c>
      <c r="S2103" t="s">
        <v>8324</v>
      </c>
      <c r="T2103" t="s">
        <v>8328</v>
      </c>
      <c r="U2103" s="17">
        <f t="shared" si="163"/>
        <v>40951.941134259258</v>
      </c>
      <c r="V2103" s="17">
        <f t="shared" si="164"/>
        <v>40891.941134259258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tr">
        <f>VLOOKUP(G2104,'Country Codes'!C:D,2,FALSE)</f>
        <v>United States</v>
      </c>
      <c r="I2104" t="s">
        <v>8246</v>
      </c>
      <c r="J2104" s="15">
        <v>1304628648</v>
      </c>
      <c r="K2104" s="15">
        <v>1302036648</v>
      </c>
      <c r="L2104" t="b">
        <v>0</v>
      </c>
      <c r="M2104">
        <v>38</v>
      </c>
      <c r="N2104" t="b">
        <v>1</v>
      </c>
      <c r="O2104" t="s">
        <v>8279</v>
      </c>
      <c r="P2104" s="5">
        <f t="shared" si="160"/>
        <v>1.36</v>
      </c>
      <c r="Q2104" s="5" t="str">
        <f t="shared" si="161"/>
        <v>Funded</v>
      </c>
      <c r="R2104" s="7">
        <f t="shared" si="162"/>
        <v>35.789473684210527</v>
      </c>
      <c r="S2104" t="s">
        <v>8324</v>
      </c>
      <c r="T2104" t="s">
        <v>8328</v>
      </c>
      <c r="U2104" s="17">
        <f t="shared" si="163"/>
        <v>40668.660277777773</v>
      </c>
      <c r="V2104" s="17">
        <f t="shared" si="164"/>
        <v>40638.660277777773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tr">
        <f>VLOOKUP(G2105,'Country Codes'!C:D,2,FALSE)</f>
        <v>United States</v>
      </c>
      <c r="I2105" t="s">
        <v>8246</v>
      </c>
      <c r="J2105" s="15">
        <v>1352488027</v>
      </c>
      <c r="K2105" s="15">
        <v>1349892427</v>
      </c>
      <c r="L2105" t="b">
        <v>0</v>
      </c>
      <c r="M2105">
        <v>115</v>
      </c>
      <c r="N2105" t="b">
        <v>1</v>
      </c>
      <c r="O2105" t="s">
        <v>8279</v>
      </c>
      <c r="P2105" s="5">
        <f t="shared" si="160"/>
        <v>1.4612318374694613</v>
      </c>
      <c r="Q2105" s="5" t="str">
        <f t="shared" si="161"/>
        <v>Funded</v>
      </c>
      <c r="R2105" s="7">
        <f t="shared" si="162"/>
        <v>98.817391304347822</v>
      </c>
      <c r="S2105" t="s">
        <v>8324</v>
      </c>
      <c r="T2105" t="s">
        <v>8328</v>
      </c>
      <c r="U2105" s="17">
        <f t="shared" si="163"/>
        <v>41222.588275462964</v>
      </c>
      <c r="V2105" s="17">
        <f t="shared" si="164"/>
        <v>41192.546608796292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tr">
        <f>VLOOKUP(G2106,'Country Codes'!C:D,2,FALSE)</f>
        <v>United States</v>
      </c>
      <c r="I2106" t="s">
        <v>8246</v>
      </c>
      <c r="J2106" s="15">
        <v>1369958400</v>
      </c>
      <c r="K2106" s="15">
        <v>1367286434</v>
      </c>
      <c r="L2106" t="b">
        <v>0</v>
      </c>
      <c r="M2106">
        <v>37</v>
      </c>
      <c r="N2106" t="b">
        <v>1</v>
      </c>
      <c r="O2106" t="s">
        <v>8279</v>
      </c>
      <c r="P2106" s="5">
        <f t="shared" si="160"/>
        <v>1.2949999999999999</v>
      </c>
      <c r="Q2106" s="5" t="str">
        <f t="shared" si="161"/>
        <v>Funded</v>
      </c>
      <c r="R2106" s="7">
        <f t="shared" si="162"/>
        <v>28</v>
      </c>
      <c r="S2106" t="s">
        <v>8324</v>
      </c>
      <c r="T2106" t="s">
        <v>8328</v>
      </c>
      <c r="U2106" s="17">
        <f t="shared" si="163"/>
        <v>41424.791666666664</v>
      </c>
      <c r="V2106" s="17">
        <f t="shared" si="164"/>
        <v>41393.86613425926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tr">
        <f>VLOOKUP(G2107,'Country Codes'!C:D,2,FALSE)</f>
        <v>United States</v>
      </c>
      <c r="I2107" t="s">
        <v>8246</v>
      </c>
      <c r="J2107" s="15">
        <v>1416542400</v>
      </c>
      <c r="K2107" s="15">
        <v>1415472953</v>
      </c>
      <c r="L2107" t="b">
        <v>0</v>
      </c>
      <c r="M2107">
        <v>99</v>
      </c>
      <c r="N2107" t="b">
        <v>1</v>
      </c>
      <c r="O2107" t="s">
        <v>8279</v>
      </c>
      <c r="P2107" s="5">
        <f t="shared" si="160"/>
        <v>2.54</v>
      </c>
      <c r="Q2107" s="5" t="str">
        <f t="shared" si="161"/>
        <v>Funded</v>
      </c>
      <c r="R2107" s="7">
        <f t="shared" si="162"/>
        <v>51.313131313131315</v>
      </c>
      <c r="S2107" t="s">
        <v>8324</v>
      </c>
      <c r="T2107" t="s">
        <v>8328</v>
      </c>
      <c r="U2107" s="17">
        <f t="shared" si="163"/>
        <v>41963.958333333336</v>
      </c>
      <c r="V2107" s="17">
        <f t="shared" si="164"/>
        <v>41951.580474537033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tr">
        <f>VLOOKUP(G2108,'Country Codes'!C:D,2,FALSE)</f>
        <v>United States</v>
      </c>
      <c r="I2108" t="s">
        <v>8246</v>
      </c>
      <c r="J2108" s="15">
        <v>1359176974</v>
      </c>
      <c r="K2108" s="15">
        <v>1356584974</v>
      </c>
      <c r="L2108" t="b">
        <v>0</v>
      </c>
      <c r="M2108">
        <v>44</v>
      </c>
      <c r="N2108" t="b">
        <v>1</v>
      </c>
      <c r="O2108" t="s">
        <v>8279</v>
      </c>
      <c r="P2108" s="5">
        <f t="shared" si="160"/>
        <v>1.0704545454545455</v>
      </c>
      <c r="Q2108" s="5" t="str">
        <f t="shared" si="161"/>
        <v>Funded</v>
      </c>
      <c r="R2108" s="7">
        <f t="shared" si="162"/>
        <v>53.522727272727273</v>
      </c>
      <c r="S2108" t="s">
        <v>8324</v>
      </c>
      <c r="T2108" t="s">
        <v>8328</v>
      </c>
      <c r="U2108" s="17">
        <f t="shared" si="163"/>
        <v>41300.006643518514</v>
      </c>
      <c r="V2108" s="17">
        <f t="shared" si="164"/>
        <v>41270.006643518514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tr">
        <f>VLOOKUP(G2109,'Country Codes'!C:D,2,FALSE)</f>
        <v>United States</v>
      </c>
      <c r="I2109" t="s">
        <v>8246</v>
      </c>
      <c r="J2109" s="15">
        <v>1415815393</v>
      </c>
      <c r="K2109" s="15">
        <v>1413997393</v>
      </c>
      <c r="L2109" t="b">
        <v>0</v>
      </c>
      <c r="M2109">
        <v>58</v>
      </c>
      <c r="N2109" t="b">
        <v>1</v>
      </c>
      <c r="O2109" t="s">
        <v>8279</v>
      </c>
      <c r="P2109" s="5">
        <f t="shared" si="160"/>
        <v>1.0773299999999999</v>
      </c>
      <c r="Q2109" s="5" t="str">
        <f t="shared" si="161"/>
        <v>Funded</v>
      </c>
      <c r="R2109" s="7">
        <f t="shared" si="162"/>
        <v>37.149310344827583</v>
      </c>
      <c r="S2109" t="s">
        <v>8324</v>
      </c>
      <c r="T2109" t="s">
        <v>8328</v>
      </c>
      <c r="U2109" s="17">
        <f t="shared" si="163"/>
        <v>41955.543900462959</v>
      </c>
      <c r="V2109" s="17">
        <f t="shared" si="164"/>
        <v>41934.502233796295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tr">
        <f>VLOOKUP(G2110,'Country Codes'!C:D,2,FALSE)</f>
        <v>United States</v>
      </c>
      <c r="I2110" t="s">
        <v>8246</v>
      </c>
      <c r="J2110" s="15">
        <v>1347249300</v>
      </c>
      <c r="K2110" s="15">
        <v>1344917580</v>
      </c>
      <c r="L2110" t="b">
        <v>0</v>
      </c>
      <c r="M2110">
        <v>191</v>
      </c>
      <c r="N2110" t="b">
        <v>1</v>
      </c>
      <c r="O2110" t="s">
        <v>8279</v>
      </c>
      <c r="P2110" s="5">
        <f t="shared" si="160"/>
        <v>1.0731250000000001</v>
      </c>
      <c r="Q2110" s="5" t="str">
        <f t="shared" si="161"/>
        <v>Funded</v>
      </c>
      <c r="R2110" s="7">
        <f t="shared" si="162"/>
        <v>89.895287958115176</v>
      </c>
      <c r="S2110" t="s">
        <v>8324</v>
      </c>
      <c r="T2110" t="s">
        <v>8328</v>
      </c>
      <c r="U2110" s="17">
        <f t="shared" si="163"/>
        <v>41161.954861111109</v>
      </c>
      <c r="V2110" s="17">
        <f t="shared" si="164"/>
        <v>41134.967361111107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tr">
        <f>VLOOKUP(G2111,'Country Codes'!C:D,2,FALSE)</f>
        <v>United States</v>
      </c>
      <c r="I2111" t="s">
        <v>8246</v>
      </c>
      <c r="J2111" s="15">
        <v>1436115617</v>
      </c>
      <c r="K2111" s="15">
        <v>1433523617</v>
      </c>
      <c r="L2111" t="b">
        <v>0</v>
      </c>
      <c r="M2111">
        <v>40</v>
      </c>
      <c r="N2111" t="b">
        <v>1</v>
      </c>
      <c r="O2111" t="s">
        <v>8279</v>
      </c>
      <c r="P2111" s="5">
        <f t="shared" si="160"/>
        <v>1.06525</v>
      </c>
      <c r="Q2111" s="5" t="str">
        <f t="shared" si="161"/>
        <v>Funded</v>
      </c>
      <c r="R2111" s="7">
        <f t="shared" si="162"/>
        <v>106.52500000000001</v>
      </c>
      <c r="S2111" t="s">
        <v>8324</v>
      </c>
      <c r="T2111" t="s">
        <v>8328</v>
      </c>
      <c r="U2111" s="17">
        <f t="shared" si="163"/>
        <v>42190.500196759262</v>
      </c>
      <c r="V2111" s="17">
        <f t="shared" si="164"/>
        <v>42160.500196759262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tr">
        <f>VLOOKUP(G2112,'Country Codes'!C:D,2,FALSE)</f>
        <v>United States</v>
      </c>
      <c r="I2112" t="s">
        <v>8246</v>
      </c>
      <c r="J2112" s="15">
        <v>1401253140</v>
      </c>
      <c r="K2112" s="15">
        <v>1398873969</v>
      </c>
      <c r="L2112" t="b">
        <v>0</v>
      </c>
      <c r="M2112">
        <v>38</v>
      </c>
      <c r="N2112" t="b">
        <v>1</v>
      </c>
      <c r="O2112" t="s">
        <v>8279</v>
      </c>
      <c r="P2112" s="5">
        <f t="shared" si="160"/>
        <v>1.0035000000000001</v>
      </c>
      <c r="Q2112" s="5" t="str">
        <f t="shared" si="161"/>
        <v>Funded</v>
      </c>
      <c r="R2112" s="7">
        <f t="shared" si="162"/>
        <v>52.815789473684212</v>
      </c>
      <c r="S2112" t="s">
        <v>8324</v>
      </c>
      <c r="T2112" t="s">
        <v>8328</v>
      </c>
      <c r="U2112" s="17">
        <f t="shared" si="163"/>
        <v>41786.999305555553</v>
      </c>
      <c r="V2112" s="17">
        <f t="shared" si="164"/>
        <v>41759.462604166663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tr">
        <f>VLOOKUP(G2113,'Country Codes'!C:D,2,FALSE)</f>
        <v>United States</v>
      </c>
      <c r="I2113" t="s">
        <v>8246</v>
      </c>
      <c r="J2113" s="15">
        <v>1313370000</v>
      </c>
      <c r="K2113" s="15">
        <v>1307594625</v>
      </c>
      <c r="L2113" t="b">
        <v>0</v>
      </c>
      <c r="M2113">
        <v>39</v>
      </c>
      <c r="N2113" t="b">
        <v>1</v>
      </c>
      <c r="O2113" t="s">
        <v>8279</v>
      </c>
      <c r="P2113" s="5">
        <f t="shared" si="160"/>
        <v>1.0649999999999999</v>
      </c>
      <c r="Q2113" s="5" t="str">
        <f t="shared" si="161"/>
        <v>Funded</v>
      </c>
      <c r="R2113" s="7">
        <f t="shared" si="162"/>
        <v>54.615384615384613</v>
      </c>
      <c r="S2113" t="s">
        <v>8324</v>
      </c>
      <c r="T2113" t="s">
        <v>8328</v>
      </c>
      <c r="U2113" s="17">
        <f t="shared" si="163"/>
        <v>40769.833333333328</v>
      </c>
      <c r="V2113" s="17">
        <f t="shared" si="164"/>
        <v>40702.988715277774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tr">
        <f>VLOOKUP(G2114,'Country Codes'!C:D,2,FALSE)</f>
        <v>United States</v>
      </c>
      <c r="I2114" t="s">
        <v>8246</v>
      </c>
      <c r="J2114" s="15">
        <v>1366064193</v>
      </c>
      <c r="K2114" s="15">
        <v>1364854593</v>
      </c>
      <c r="L2114" t="b">
        <v>0</v>
      </c>
      <c r="M2114">
        <v>11</v>
      </c>
      <c r="N2114" t="b">
        <v>1</v>
      </c>
      <c r="O2114" t="s">
        <v>8279</v>
      </c>
      <c r="P2114" s="5">
        <f t="shared" si="160"/>
        <v>1</v>
      </c>
      <c r="Q2114" s="5" t="str">
        <f t="shared" si="161"/>
        <v>Funded</v>
      </c>
      <c r="R2114" s="7">
        <f t="shared" si="162"/>
        <v>27.272727272727273</v>
      </c>
      <c r="S2114" t="s">
        <v>8324</v>
      </c>
      <c r="T2114" t="s">
        <v>8328</v>
      </c>
      <c r="U2114" s="17">
        <f t="shared" si="163"/>
        <v>41379.719826388886</v>
      </c>
      <c r="V2114" s="17">
        <f t="shared" si="164"/>
        <v>41365.719826388886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tr">
        <f>VLOOKUP(G2115,'Country Codes'!C:D,2,FALSE)</f>
        <v>United States</v>
      </c>
      <c r="I2115" t="s">
        <v>8246</v>
      </c>
      <c r="J2115" s="15">
        <v>1411505176</v>
      </c>
      <c r="K2115" s="15">
        <v>1408481176</v>
      </c>
      <c r="L2115" t="b">
        <v>0</v>
      </c>
      <c r="M2115">
        <v>107</v>
      </c>
      <c r="N2115" t="b">
        <v>1</v>
      </c>
      <c r="O2115" t="s">
        <v>8279</v>
      </c>
      <c r="P2115" s="5">
        <f t="shared" ref="P2115:P2178" si="165">(E2115/D2115)</f>
        <v>1.0485714285714285</v>
      </c>
      <c r="Q2115" s="5" t="str">
        <f t="shared" ref="Q2115:Q2178" si="166">IF(P2115&gt;=1,"Funded","Not Funded")</f>
        <v>Funded</v>
      </c>
      <c r="R2115" s="7">
        <f t="shared" ref="R2115:R2178" si="167">(E2115/M2115)</f>
        <v>68.598130841121488</v>
      </c>
      <c r="S2115" t="s">
        <v>8324</v>
      </c>
      <c r="T2115" t="s">
        <v>8328</v>
      </c>
      <c r="U2115" s="17">
        <f t="shared" ref="U2115:U2178" si="168">(((J2115/60)/60)/24)+DATE(1970,1,1)+(-5/24)</f>
        <v>41905.657129629624</v>
      </c>
      <c r="V2115" s="17">
        <f t="shared" ref="V2115:V2178" si="169">(((K2115/60)/60)/24)+DATE(1970,1,1)+(-5/24)</f>
        <v>41870.657129629624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tr">
        <f>VLOOKUP(G2116,'Country Codes'!C:D,2,FALSE)</f>
        <v>United States</v>
      </c>
      <c r="I2116" t="s">
        <v>8246</v>
      </c>
      <c r="J2116" s="15">
        <v>1291870740</v>
      </c>
      <c r="K2116" s="15">
        <v>1286480070</v>
      </c>
      <c r="L2116" t="b">
        <v>0</v>
      </c>
      <c r="M2116">
        <v>147</v>
      </c>
      <c r="N2116" t="b">
        <v>1</v>
      </c>
      <c r="O2116" t="s">
        <v>8279</v>
      </c>
      <c r="P2116" s="5">
        <f t="shared" si="165"/>
        <v>1.0469999999999999</v>
      </c>
      <c r="Q2116" s="5" t="str">
        <f t="shared" si="166"/>
        <v>Funded</v>
      </c>
      <c r="R2116" s="7">
        <f t="shared" si="167"/>
        <v>35.612244897959187</v>
      </c>
      <c r="S2116" t="s">
        <v>8324</v>
      </c>
      <c r="T2116" t="s">
        <v>8328</v>
      </c>
      <c r="U2116" s="17">
        <f t="shared" si="168"/>
        <v>40520.999305555553</v>
      </c>
      <c r="V2116" s="17">
        <f t="shared" si="169"/>
        <v>40458.607291666667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tr">
        <f>VLOOKUP(G2117,'Country Codes'!C:D,2,FALSE)</f>
        <v>United States</v>
      </c>
      <c r="I2117" t="s">
        <v>8246</v>
      </c>
      <c r="J2117" s="15">
        <v>1298167001</v>
      </c>
      <c r="K2117" s="15">
        <v>1295575001</v>
      </c>
      <c r="L2117" t="b">
        <v>0</v>
      </c>
      <c r="M2117">
        <v>36</v>
      </c>
      <c r="N2117" t="b">
        <v>1</v>
      </c>
      <c r="O2117" t="s">
        <v>8279</v>
      </c>
      <c r="P2117" s="5">
        <f t="shared" si="165"/>
        <v>2.2566666666666668</v>
      </c>
      <c r="Q2117" s="5" t="str">
        <f t="shared" si="166"/>
        <v>Funded</v>
      </c>
      <c r="R2117" s="7">
        <f t="shared" si="167"/>
        <v>94.027777777777771</v>
      </c>
      <c r="S2117" t="s">
        <v>8324</v>
      </c>
      <c r="T2117" t="s">
        <v>8328</v>
      </c>
      <c r="U2117" s="17">
        <f t="shared" si="168"/>
        <v>40593.872696759259</v>
      </c>
      <c r="V2117" s="17">
        <f t="shared" si="169"/>
        <v>40563.872696759259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tr">
        <f>VLOOKUP(G2118,'Country Codes'!C:D,2,FALSE)</f>
        <v>United States</v>
      </c>
      <c r="I2118" t="s">
        <v>8246</v>
      </c>
      <c r="J2118" s="15">
        <v>1349203203</v>
      </c>
      <c r="K2118" s="15">
        <v>1345056003</v>
      </c>
      <c r="L2118" t="b">
        <v>0</v>
      </c>
      <c r="M2118">
        <v>92</v>
      </c>
      <c r="N2118" t="b">
        <v>1</v>
      </c>
      <c r="O2118" t="s">
        <v>8279</v>
      </c>
      <c r="P2118" s="5">
        <f t="shared" si="165"/>
        <v>1.0090416666666666</v>
      </c>
      <c r="Q2118" s="5" t="str">
        <f t="shared" si="166"/>
        <v>Funded</v>
      </c>
      <c r="R2118" s="7">
        <f t="shared" si="167"/>
        <v>526.45652173913038</v>
      </c>
      <c r="S2118" t="s">
        <v>8324</v>
      </c>
      <c r="T2118" t="s">
        <v>8328</v>
      </c>
      <c r="U2118" s="17">
        <f t="shared" si="168"/>
        <v>41184.569479166668</v>
      </c>
      <c r="V2118" s="17">
        <f t="shared" si="169"/>
        <v>41136.569479166668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tr">
        <f>VLOOKUP(G2119,'Country Codes'!C:D,2,FALSE)</f>
        <v>United States</v>
      </c>
      <c r="I2119" t="s">
        <v>8246</v>
      </c>
      <c r="J2119" s="15">
        <v>1445921940</v>
      </c>
      <c r="K2119" s="15">
        <v>1444699549</v>
      </c>
      <c r="L2119" t="b">
        <v>0</v>
      </c>
      <c r="M2119">
        <v>35</v>
      </c>
      <c r="N2119" t="b">
        <v>1</v>
      </c>
      <c r="O2119" t="s">
        <v>8279</v>
      </c>
      <c r="P2119" s="5">
        <f t="shared" si="165"/>
        <v>1.4775</v>
      </c>
      <c r="Q2119" s="5" t="str">
        <f t="shared" si="166"/>
        <v>Funded</v>
      </c>
      <c r="R2119" s="7">
        <f t="shared" si="167"/>
        <v>50.657142857142858</v>
      </c>
      <c r="S2119" t="s">
        <v>8324</v>
      </c>
      <c r="T2119" t="s">
        <v>8328</v>
      </c>
      <c r="U2119" s="17">
        <f t="shared" si="168"/>
        <v>42303.999305555553</v>
      </c>
      <c r="V2119" s="17">
        <f t="shared" si="169"/>
        <v>42289.851261574069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tr">
        <f>VLOOKUP(G2120,'Country Codes'!C:D,2,FALSE)</f>
        <v>United States</v>
      </c>
      <c r="I2120" t="s">
        <v>8246</v>
      </c>
      <c r="J2120" s="15">
        <v>1311538136</v>
      </c>
      <c r="K2120" s="15">
        <v>1308946136</v>
      </c>
      <c r="L2120" t="b">
        <v>0</v>
      </c>
      <c r="M2120">
        <v>17</v>
      </c>
      <c r="N2120" t="b">
        <v>1</v>
      </c>
      <c r="O2120" t="s">
        <v>8279</v>
      </c>
      <c r="P2120" s="5">
        <f t="shared" si="165"/>
        <v>1.3461099999999999</v>
      </c>
      <c r="Q2120" s="5" t="str">
        <f t="shared" si="166"/>
        <v>Funded</v>
      </c>
      <c r="R2120" s="7">
        <f t="shared" si="167"/>
        <v>79.182941176470578</v>
      </c>
      <c r="S2120" t="s">
        <v>8324</v>
      </c>
      <c r="T2120" t="s">
        <v>8328</v>
      </c>
      <c r="U2120" s="17">
        <f t="shared" si="168"/>
        <v>40748.631203703699</v>
      </c>
      <c r="V2120" s="17">
        <f t="shared" si="169"/>
        <v>40718.631203703699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tr">
        <f>VLOOKUP(G2121,'Country Codes'!C:D,2,FALSE)</f>
        <v>United States</v>
      </c>
      <c r="I2121" t="s">
        <v>8246</v>
      </c>
      <c r="J2121" s="15">
        <v>1345086445</v>
      </c>
      <c r="K2121" s="15">
        <v>1342494445</v>
      </c>
      <c r="L2121" t="b">
        <v>0</v>
      </c>
      <c r="M2121">
        <v>22</v>
      </c>
      <c r="N2121" t="b">
        <v>1</v>
      </c>
      <c r="O2121" t="s">
        <v>8279</v>
      </c>
      <c r="P2121" s="5">
        <f t="shared" si="165"/>
        <v>1.0075000000000001</v>
      </c>
      <c r="Q2121" s="5" t="str">
        <f t="shared" si="166"/>
        <v>Funded</v>
      </c>
      <c r="R2121" s="7">
        <f t="shared" si="167"/>
        <v>91.590909090909093</v>
      </c>
      <c r="S2121" t="s">
        <v>8324</v>
      </c>
      <c r="T2121" t="s">
        <v>8328</v>
      </c>
      <c r="U2121" s="17">
        <f t="shared" si="168"/>
        <v>41136.921817129631</v>
      </c>
      <c r="V2121" s="17">
        <f t="shared" si="169"/>
        <v>41106.921817129631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tr">
        <f>VLOOKUP(G2122,'Country Codes'!C:D,2,FALSE)</f>
        <v>United States</v>
      </c>
      <c r="I2122" t="s">
        <v>8246</v>
      </c>
      <c r="J2122" s="15">
        <v>1388617736</v>
      </c>
      <c r="K2122" s="15">
        <v>1384384136</v>
      </c>
      <c r="L2122" t="b">
        <v>0</v>
      </c>
      <c r="M2122">
        <v>69</v>
      </c>
      <c r="N2122" t="b">
        <v>1</v>
      </c>
      <c r="O2122" t="s">
        <v>8279</v>
      </c>
      <c r="P2122" s="5">
        <f t="shared" si="165"/>
        <v>1.00880375</v>
      </c>
      <c r="Q2122" s="5" t="str">
        <f t="shared" si="166"/>
        <v>Funded</v>
      </c>
      <c r="R2122" s="7">
        <f t="shared" si="167"/>
        <v>116.96275362318841</v>
      </c>
      <c r="S2122" t="s">
        <v>8324</v>
      </c>
      <c r="T2122" t="s">
        <v>8328</v>
      </c>
      <c r="U2122" s="17">
        <f t="shared" si="168"/>
        <v>41640.756203703699</v>
      </c>
      <c r="V2122" s="17">
        <f t="shared" si="169"/>
        <v>41591.756203703699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tr">
        <f>VLOOKUP(G2123,'Country Codes'!C:D,2,FALSE)</f>
        <v>Switzerland</v>
      </c>
      <c r="I2123" t="s">
        <v>8257</v>
      </c>
      <c r="J2123" s="15">
        <v>1484156948</v>
      </c>
      <c r="K2123" s="15">
        <v>1481564948</v>
      </c>
      <c r="L2123" t="b">
        <v>0</v>
      </c>
      <c r="M2123">
        <v>10</v>
      </c>
      <c r="N2123" t="b">
        <v>0</v>
      </c>
      <c r="O2123" t="s">
        <v>8282</v>
      </c>
      <c r="P2123" s="5">
        <f t="shared" si="165"/>
        <v>5.6800000000000002E-3</v>
      </c>
      <c r="Q2123" s="5" t="str">
        <f t="shared" si="166"/>
        <v>Not Funded</v>
      </c>
      <c r="R2123" s="7">
        <f t="shared" si="167"/>
        <v>28.4</v>
      </c>
      <c r="S2123" t="s">
        <v>8332</v>
      </c>
      <c r="T2123" t="s">
        <v>8333</v>
      </c>
      <c r="U2123" s="17">
        <f t="shared" si="168"/>
        <v>42746.534120370365</v>
      </c>
      <c r="V2123" s="17">
        <f t="shared" si="169"/>
        <v>42716.534120370365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tr">
        <f>VLOOKUP(G2124,'Country Codes'!C:D,2,FALSE)</f>
        <v>Mexico</v>
      </c>
      <c r="I2124" t="s">
        <v>8256</v>
      </c>
      <c r="J2124" s="15">
        <v>1483773169</v>
      </c>
      <c r="K2124" s="15">
        <v>1481181169</v>
      </c>
      <c r="L2124" t="b">
        <v>0</v>
      </c>
      <c r="M2124">
        <v>3</v>
      </c>
      <c r="N2124" t="b">
        <v>0</v>
      </c>
      <c r="O2124" t="s">
        <v>8282</v>
      </c>
      <c r="P2124" s="5">
        <f t="shared" si="165"/>
        <v>3.875E-3</v>
      </c>
      <c r="Q2124" s="5" t="str">
        <f t="shared" si="166"/>
        <v>Not Funded</v>
      </c>
      <c r="R2124" s="7">
        <f t="shared" si="167"/>
        <v>103.33333333333333</v>
      </c>
      <c r="S2124" t="s">
        <v>8332</v>
      </c>
      <c r="T2124" t="s">
        <v>8333</v>
      </c>
      <c r="U2124" s="17">
        <f t="shared" si="168"/>
        <v>42742.092233796291</v>
      </c>
      <c r="V2124" s="17">
        <f t="shared" si="169"/>
        <v>42712.092233796291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tr">
        <f>VLOOKUP(G2125,'Country Codes'!C:D,2,FALSE)</f>
        <v>United States</v>
      </c>
      <c r="I2125" t="s">
        <v>8246</v>
      </c>
      <c r="J2125" s="15">
        <v>1268636340</v>
      </c>
      <c r="K2125" s="15">
        <v>1263982307</v>
      </c>
      <c r="L2125" t="b">
        <v>0</v>
      </c>
      <c r="M2125">
        <v>5</v>
      </c>
      <c r="N2125" t="b">
        <v>0</v>
      </c>
      <c r="O2125" t="s">
        <v>8282</v>
      </c>
      <c r="P2125" s="5">
        <f t="shared" si="165"/>
        <v>0.1</v>
      </c>
      <c r="Q2125" s="5" t="str">
        <f t="shared" si="166"/>
        <v>Not Funded</v>
      </c>
      <c r="R2125" s="7">
        <f t="shared" si="167"/>
        <v>10</v>
      </c>
      <c r="S2125" t="s">
        <v>8332</v>
      </c>
      <c r="T2125" t="s">
        <v>8333</v>
      </c>
      <c r="U2125" s="17">
        <f t="shared" si="168"/>
        <v>40252.082638888889</v>
      </c>
      <c r="V2125" s="17">
        <f t="shared" si="169"/>
        <v>40198.216516203705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tr">
        <f>VLOOKUP(G2126,'Country Codes'!C:D,2,FALSE)</f>
        <v>United States</v>
      </c>
      <c r="I2126" t="s">
        <v>8246</v>
      </c>
      <c r="J2126" s="15">
        <v>1291093200</v>
      </c>
      <c r="K2126" s="15">
        <v>1286930435</v>
      </c>
      <c r="L2126" t="b">
        <v>0</v>
      </c>
      <c r="M2126">
        <v>5</v>
      </c>
      <c r="N2126" t="b">
        <v>0</v>
      </c>
      <c r="O2126" t="s">
        <v>8282</v>
      </c>
      <c r="P2126" s="5">
        <f t="shared" si="165"/>
        <v>0.10454545454545454</v>
      </c>
      <c r="Q2126" s="5" t="str">
        <f t="shared" si="166"/>
        <v>Not Funded</v>
      </c>
      <c r="R2126" s="7">
        <f t="shared" si="167"/>
        <v>23</v>
      </c>
      <c r="S2126" t="s">
        <v>8332</v>
      </c>
      <c r="T2126" t="s">
        <v>8333</v>
      </c>
      <c r="U2126" s="17">
        <f t="shared" si="168"/>
        <v>40512</v>
      </c>
      <c r="V2126" s="17">
        <f t="shared" si="169"/>
        <v>40463.819849537031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tr">
        <f>VLOOKUP(G2127,'Country Codes'!C:D,2,FALSE)</f>
        <v>United States</v>
      </c>
      <c r="I2127" t="s">
        <v>8246</v>
      </c>
      <c r="J2127" s="15">
        <v>1438734833</v>
      </c>
      <c r="K2127" s="15">
        <v>1436142833</v>
      </c>
      <c r="L2127" t="b">
        <v>0</v>
      </c>
      <c r="M2127">
        <v>27</v>
      </c>
      <c r="N2127" t="b">
        <v>0</v>
      </c>
      <c r="O2127" t="s">
        <v>8282</v>
      </c>
      <c r="P2127" s="5">
        <f t="shared" si="165"/>
        <v>1.4200000000000001E-2</v>
      </c>
      <c r="Q2127" s="5" t="str">
        <f t="shared" si="166"/>
        <v>Not Funded</v>
      </c>
      <c r="R2127" s="7">
        <f t="shared" si="167"/>
        <v>31.555555555555557</v>
      </c>
      <c r="S2127" t="s">
        <v>8332</v>
      </c>
      <c r="T2127" t="s">
        <v>8333</v>
      </c>
      <c r="U2127" s="17">
        <f t="shared" si="168"/>
        <v>42220.815196759257</v>
      </c>
      <c r="V2127" s="17">
        <f t="shared" si="169"/>
        <v>42190.815196759257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tr">
        <f>VLOOKUP(G2128,'Country Codes'!C:D,2,FALSE)</f>
        <v>United States</v>
      </c>
      <c r="I2128" t="s">
        <v>8246</v>
      </c>
      <c r="J2128" s="15">
        <v>1418080887</v>
      </c>
      <c r="K2128" s="15">
        <v>1415488887</v>
      </c>
      <c r="L2128" t="b">
        <v>0</v>
      </c>
      <c r="M2128">
        <v>2</v>
      </c>
      <c r="N2128" t="b">
        <v>0</v>
      </c>
      <c r="O2128" t="s">
        <v>8282</v>
      </c>
      <c r="P2128" s="5">
        <f t="shared" si="165"/>
        <v>5.0000000000000001E-4</v>
      </c>
      <c r="Q2128" s="5" t="str">
        <f t="shared" si="166"/>
        <v>Not Funded</v>
      </c>
      <c r="R2128" s="7">
        <f t="shared" si="167"/>
        <v>5</v>
      </c>
      <c r="S2128" t="s">
        <v>8332</v>
      </c>
      <c r="T2128" t="s">
        <v>8333</v>
      </c>
      <c r="U2128" s="17">
        <f t="shared" si="168"/>
        <v>41981.76489583333</v>
      </c>
      <c r="V2128" s="17">
        <f t="shared" si="169"/>
        <v>41951.76489583333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tr">
        <f>VLOOKUP(G2129,'Country Codes'!C:D,2,FALSE)</f>
        <v>United Kingdom</v>
      </c>
      <c r="I2129" t="s">
        <v>8247</v>
      </c>
      <c r="J2129" s="15">
        <v>1426158463</v>
      </c>
      <c r="K2129" s="15">
        <v>1423570063</v>
      </c>
      <c r="L2129" t="b">
        <v>0</v>
      </c>
      <c r="M2129">
        <v>236</v>
      </c>
      <c r="N2129" t="b">
        <v>0</v>
      </c>
      <c r="O2129" t="s">
        <v>8282</v>
      </c>
      <c r="P2129" s="5">
        <f t="shared" si="165"/>
        <v>0.28842857142857142</v>
      </c>
      <c r="Q2129" s="5" t="str">
        <f t="shared" si="166"/>
        <v>Not Funded</v>
      </c>
      <c r="R2129" s="7">
        <f t="shared" si="167"/>
        <v>34.220338983050844</v>
      </c>
      <c r="S2129" t="s">
        <v>8332</v>
      </c>
      <c r="T2129" t="s">
        <v>8333</v>
      </c>
      <c r="U2129" s="17">
        <f t="shared" si="168"/>
        <v>42075.255358796298</v>
      </c>
      <c r="V2129" s="17">
        <f t="shared" si="169"/>
        <v>42045.297025462954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tr">
        <f>VLOOKUP(G2130,'Country Codes'!C:D,2,FALSE)</f>
        <v>Canada</v>
      </c>
      <c r="I2130" t="s">
        <v>8251</v>
      </c>
      <c r="J2130" s="15">
        <v>1411324369</v>
      </c>
      <c r="K2130" s="15">
        <v>1406140369</v>
      </c>
      <c r="L2130" t="b">
        <v>0</v>
      </c>
      <c r="M2130">
        <v>1</v>
      </c>
      <c r="N2130" t="b">
        <v>0</v>
      </c>
      <c r="O2130" t="s">
        <v>8282</v>
      </c>
      <c r="P2130" s="5">
        <f t="shared" si="165"/>
        <v>1.6666666666666668E-3</v>
      </c>
      <c r="Q2130" s="5" t="str">
        <f t="shared" si="166"/>
        <v>Not Funded</v>
      </c>
      <c r="R2130" s="7">
        <f t="shared" si="167"/>
        <v>25</v>
      </c>
      <c r="S2130" t="s">
        <v>8332</v>
      </c>
      <c r="T2130" t="s">
        <v>8333</v>
      </c>
      <c r="U2130" s="17">
        <f t="shared" si="168"/>
        <v>41903.564456018517</v>
      </c>
      <c r="V2130" s="17">
        <f t="shared" si="169"/>
        <v>41843.564456018517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tr">
        <f>VLOOKUP(G2131,'Country Codes'!C:D,2,FALSE)</f>
        <v>United States</v>
      </c>
      <c r="I2131" t="s">
        <v>8246</v>
      </c>
      <c r="J2131" s="15">
        <v>1457570100</v>
      </c>
      <c r="K2131" s="15">
        <v>1454978100</v>
      </c>
      <c r="L2131" t="b">
        <v>0</v>
      </c>
      <c r="M2131">
        <v>12</v>
      </c>
      <c r="N2131" t="b">
        <v>0</v>
      </c>
      <c r="O2131" t="s">
        <v>8282</v>
      </c>
      <c r="P2131" s="5">
        <f t="shared" si="165"/>
        <v>0.11799999999999999</v>
      </c>
      <c r="Q2131" s="5" t="str">
        <f t="shared" si="166"/>
        <v>Not Funded</v>
      </c>
      <c r="R2131" s="7">
        <f t="shared" si="167"/>
        <v>19.666666666666668</v>
      </c>
      <c r="S2131" t="s">
        <v>8332</v>
      </c>
      <c r="T2131" t="s">
        <v>8333</v>
      </c>
      <c r="U2131" s="17">
        <f t="shared" si="168"/>
        <v>42438.815972222219</v>
      </c>
      <c r="V2131" s="17">
        <f t="shared" si="169"/>
        <v>42408.815972222219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tr">
        <f>VLOOKUP(G2132,'Country Codes'!C:D,2,FALSE)</f>
        <v>United States</v>
      </c>
      <c r="I2132" t="s">
        <v>8246</v>
      </c>
      <c r="J2132" s="15">
        <v>1408154663</v>
      </c>
      <c r="K2132" s="15">
        <v>1405130663</v>
      </c>
      <c r="L2132" t="b">
        <v>0</v>
      </c>
      <c r="M2132">
        <v>4</v>
      </c>
      <c r="N2132" t="b">
        <v>0</v>
      </c>
      <c r="O2132" t="s">
        <v>8282</v>
      </c>
      <c r="P2132" s="5">
        <f t="shared" si="165"/>
        <v>2.0238095238095236E-3</v>
      </c>
      <c r="Q2132" s="5" t="str">
        <f t="shared" si="166"/>
        <v>Not Funded</v>
      </c>
      <c r="R2132" s="7">
        <f t="shared" si="167"/>
        <v>21.25</v>
      </c>
      <c r="S2132" t="s">
        <v>8332</v>
      </c>
      <c r="T2132" t="s">
        <v>8333</v>
      </c>
      <c r="U2132" s="17">
        <f t="shared" si="168"/>
        <v>41866.87804398148</v>
      </c>
      <c r="V2132" s="17">
        <f t="shared" si="169"/>
        <v>41831.87804398148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tr">
        <f>VLOOKUP(G2133,'Country Codes'!C:D,2,FALSE)</f>
        <v>United States</v>
      </c>
      <c r="I2133" t="s">
        <v>8246</v>
      </c>
      <c r="J2133" s="15">
        <v>1436677091</v>
      </c>
      <c r="K2133" s="15">
        <v>1434085091</v>
      </c>
      <c r="L2133" t="b">
        <v>0</v>
      </c>
      <c r="M2133">
        <v>3</v>
      </c>
      <c r="N2133" t="b">
        <v>0</v>
      </c>
      <c r="O2133" t="s">
        <v>8282</v>
      </c>
      <c r="P2133" s="5">
        <f t="shared" si="165"/>
        <v>0.05</v>
      </c>
      <c r="Q2133" s="5" t="str">
        <f t="shared" si="166"/>
        <v>Not Funded</v>
      </c>
      <c r="R2133" s="7">
        <f t="shared" si="167"/>
        <v>8.3333333333333339</v>
      </c>
      <c r="S2133" t="s">
        <v>8332</v>
      </c>
      <c r="T2133" t="s">
        <v>8333</v>
      </c>
      <c r="U2133" s="17">
        <f t="shared" si="168"/>
        <v>42196.998738425922</v>
      </c>
      <c r="V2133" s="17">
        <f t="shared" si="169"/>
        <v>42166.998738425922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tr">
        <f>VLOOKUP(G2134,'Country Codes'!C:D,2,FALSE)</f>
        <v>United States</v>
      </c>
      <c r="I2134" t="s">
        <v>8246</v>
      </c>
      <c r="J2134" s="15">
        <v>1391427692</v>
      </c>
      <c r="K2134" s="15">
        <v>1388835692</v>
      </c>
      <c r="L2134" t="b">
        <v>0</v>
      </c>
      <c r="M2134">
        <v>99</v>
      </c>
      <c r="N2134" t="b">
        <v>0</v>
      </c>
      <c r="O2134" t="s">
        <v>8282</v>
      </c>
      <c r="P2134" s="5">
        <f t="shared" si="165"/>
        <v>2.1129899999999997E-2</v>
      </c>
      <c r="Q2134" s="5" t="str">
        <f t="shared" si="166"/>
        <v>Not Funded</v>
      </c>
      <c r="R2134" s="7">
        <f t="shared" si="167"/>
        <v>21.34333333333333</v>
      </c>
      <c r="S2134" t="s">
        <v>8332</v>
      </c>
      <c r="T2134" t="s">
        <v>8333</v>
      </c>
      <c r="U2134" s="17">
        <f t="shared" si="168"/>
        <v>41673.27884259259</v>
      </c>
      <c r="V2134" s="17">
        <f t="shared" si="169"/>
        <v>41643.27884259259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tr">
        <f>VLOOKUP(G2135,'Country Codes'!C:D,2,FALSE)</f>
        <v>United States</v>
      </c>
      <c r="I2135" t="s">
        <v>8246</v>
      </c>
      <c r="J2135" s="15">
        <v>1303628340</v>
      </c>
      <c r="K2135" s="15">
        <v>1300328399</v>
      </c>
      <c r="L2135" t="b">
        <v>0</v>
      </c>
      <c r="M2135">
        <v>3</v>
      </c>
      <c r="N2135" t="b">
        <v>0</v>
      </c>
      <c r="O2135" t="s">
        <v>8282</v>
      </c>
      <c r="P2135" s="5">
        <f t="shared" si="165"/>
        <v>1.6E-2</v>
      </c>
      <c r="Q2135" s="5" t="str">
        <f t="shared" si="166"/>
        <v>Not Funded</v>
      </c>
      <c r="R2135" s="7">
        <f t="shared" si="167"/>
        <v>5.333333333333333</v>
      </c>
      <c r="S2135" t="s">
        <v>8332</v>
      </c>
      <c r="T2135" t="s">
        <v>8333</v>
      </c>
      <c r="U2135" s="17">
        <f t="shared" si="168"/>
        <v>40657.082638888889</v>
      </c>
      <c r="V2135" s="17">
        <f t="shared" si="169"/>
        <v>40618.888877314814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tr">
        <f>VLOOKUP(G2136,'Country Codes'!C:D,2,FALSE)</f>
        <v>United States</v>
      </c>
      <c r="I2136" t="s">
        <v>8246</v>
      </c>
      <c r="J2136" s="15">
        <v>1367097391</v>
      </c>
      <c r="K2136" s="15">
        <v>1364505391</v>
      </c>
      <c r="L2136" t="b">
        <v>0</v>
      </c>
      <c r="M2136">
        <v>3</v>
      </c>
      <c r="N2136" t="b">
        <v>0</v>
      </c>
      <c r="O2136" t="s">
        <v>8282</v>
      </c>
      <c r="P2136" s="5">
        <f t="shared" si="165"/>
        <v>1.7333333333333333E-2</v>
      </c>
      <c r="Q2136" s="5" t="str">
        <f t="shared" si="166"/>
        <v>Not Funded</v>
      </c>
      <c r="R2136" s="7">
        <f t="shared" si="167"/>
        <v>34.666666666666664</v>
      </c>
      <c r="S2136" t="s">
        <v>8332</v>
      </c>
      <c r="T2136" t="s">
        <v>8333</v>
      </c>
      <c r="U2136" s="17">
        <f t="shared" si="168"/>
        <v>41391.678136574068</v>
      </c>
      <c r="V2136" s="17">
        <f t="shared" si="169"/>
        <v>41361.678136574068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tr">
        <f>VLOOKUP(G2137,'Country Codes'!C:D,2,FALSE)</f>
        <v>United States</v>
      </c>
      <c r="I2137" t="s">
        <v>8246</v>
      </c>
      <c r="J2137" s="15">
        <v>1349392033</v>
      </c>
      <c r="K2137" s="15">
        <v>1346800033</v>
      </c>
      <c r="L2137" t="b">
        <v>0</v>
      </c>
      <c r="M2137">
        <v>22</v>
      </c>
      <c r="N2137" t="b">
        <v>0</v>
      </c>
      <c r="O2137" t="s">
        <v>8282</v>
      </c>
      <c r="P2137" s="5">
        <f t="shared" si="165"/>
        <v>9.5600000000000004E-2</v>
      </c>
      <c r="Q2137" s="5" t="str">
        <f t="shared" si="166"/>
        <v>Not Funded</v>
      </c>
      <c r="R2137" s="7">
        <f t="shared" si="167"/>
        <v>21.727272727272727</v>
      </c>
      <c r="S2137" t="s">
        <v>8332</v>
      </c>
      <c r="T2137" t="s">
        <v>8333</v>
      </c>
      <c r="U2137" s="17">
        <f t="shared" si="168"/>
        <v>41186.755011574067</v>
      </c>
      <c r="V2137" s="17">
        <f t="shared" si="169"/>
        <v>41156.755011574067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tr">
        <f>VLOOKUP(G2138,'Country Codes'!C:D,2,FALSE)</f>
        <v>United States</v>
      </c>
      <c r="I2138" t="s">
        <v>8246</v>
      </c>
      <c r="J2138" s="15">
        <v>1382184786</v>
      </c>
      <c r="K2138" s="15">
        <v>1379592786</v>
      </c>
      <c r="L2138" t="b">
        <v>0</v>
      </c>
      <c r="M2138">
        <v>4</v>
      </c>
      <c r="N2138" t="b">
        <v>0</v>
      </c>
      <c r="O2138" t="s">
        <v>8282</v>
      </c>
      <c r="P2138" s="5">
        <f t="shared" si="165"/>
        <v>5.9612499999999998E-4</v>
      </c>
      <c r="Q2138" s="5" t="str">
        <f t="shared" si="166"/>
        <v>Not Funded</v>
      </c>
      <c r="R2138" s="7">
        <f t="shared" si="167"/>
        <v>11.922499999999999</v>
      </c>
      <c r="S2138" t="s">
        <v>8332</v>
      </c>
      <c r="T2138" t="s">
        <v>8333</v>
      </c>
      <c r="U2138" s="17">
        <f t="shared" si="168"/>
        <v>41566.300763888888</v>
      </c>
      <c r="V2138" s="17">
        <f t="shared" si="169"/>
        <v>41536.300763888888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tr">
        <f>VLOOKUP(G2139,'Country Codes'!C:D,2,FALSE)</f>
        <v>Canada</v>
      </c>
      <c r="I2139" t="s">
        <v>8251</v>
      </c>
      <c r="J2139" s="15">
        <v>1417804229</v>
      </c>
      <c r="K2139" s="15">
        <v>1415212229</v>
      </c>
      <c r="L2139" t="b">
        <v>0</v>
      </c>
      <c r="M2139">
        <v>534</v>
      </c>
      <c r="N2139" t="b">
        <v>0</v>
      </c>
      <c r="O2139" t="s">
        <v>8282</v>
      </c>
      <c r="P2139" s="5">
        <f t="shared" si="165"/>
        <v>0.28405999999999998</v>
      </c>
      <c r="Q2139" s="5" t="str">
        <f t="shared" si="166"/>
        <v>Not Funded</v>
      </c>
      <c r="R2139" s="7">
        <f t="shared" si="167"/>
        <v>26.59737827715356</v>
      </c>
      <c r="S2139" t="s">
        <v>8332</v>
      </c>
      <c r="T2139" t="s">
        <v>8333</v>
      </c>
      <c r="U2139" s="17">
        <f t="shared" si="168"/>
        <v>41978.562835648147</v>
      </c>
      <c r="V2139" s="17">
        <f t="shared" si="169"/>
        <v>41948.562835648147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tr">
        <f>VLOOKUP(G2140,'Country Codes'!C:D,2,FALSE)</f>
        <v>United Kingdom</v>
      </c>
      <c r="I2140" t="s">
        <v>8247</v>
      </c>
      <c r="J2140" s="15">
        <v>1383959939</v>
      </c>
      <c r="K2140" s="15">
        <v>1381364339</v>
      </c>
      <c r="L2140" t="b">
        <v>0</v>
      </c>
      <c r="M2140">
        <v>12</v>
      </c>
      <c r="N2140" t="b">
        <v>0</v>
      </c>
      <c r="O2140" t="s">
        <v>8282</v>
      </c>
      <c r="P2140" s="5">
        <f t="shared" si="165"/>
        <v>0.128</v>
      </c>
      <c r="Q2140" s="5" t="str">
        <f t="shared" si="166"/>
        <v>Not Funded</v>
      </c>
      <c r="R2140" s="7">
        <f t="shared" si="167"/>
        <v>10.666666666666666</v>
      </c>
      <c r="S2140" t="s">
        <v>8332</v>
      </c>
      <c r="T2140" t="s">
        <v>8333</v>
      </c>
      <c r="U2140" s="17">
        <f t="shared" si="168"/>
        <v>41586.846516203703</v>
      </c>
      <c r="V2140" s="17">
        <f t="shared" si="169"/>
        <v>41556.804849537039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tr">
        <f>VLOOKUP(G2141,'Country Codes'!C:D,2,FALSE)</f>
        <v>United States</v>
      </c>
      <c r="I2141" t="s">
        <v>8246</v>
      </c>
      <c r="J2141" s="15">
        <v>1478196008</v>
      </c>
      <c r="K2141" s="15">
        <v>1475604008</v>
      </c>
      <c r="L2141" t="b">
        <v>0</v>
      </c>
      <c r="M2141">
        <v>56</v>
      </c>
      <c r="N2141" t="b">
        <v>0</v>
      </c>
      <c r="O2141" t="s">
        <v>8282</v>
      </c>
      <c r="P2141" s="5">
        <f t="shared" si="165"/>
        <v>5.4199999999999998E-2</v>
      </c>
      <c r="Q2141" s="5" t="str">
        <f t="shared" si="166"/>
        <v>Not Funded</v>
      </c>
      <c r="R2141" s="7">
        <f t="shared" si="167"/>
        <v>29.035714285714285</v>
      </c>
      <c r="S2141" t="s">
        <v>8332</v>
      </c>
      <c r="T2141" t="s">
        <v>8333</v>
      </c>
      <c r="U2141" s="17">
        <f t="shared" si="168"/>
        <v>42677.541759259257</v>
      </c>
      <c r="V2141" s="17">
        <f t="shared" si="169"/>
        <v>42647.541759259257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tr">
        <f>VLOOKUP(G2142,'Country Codes'!C:D,2,FALSE)</f>
        <v>United States</v>
      </c>
      <c r="I2142" t="s">
        <v>8246</v>
      </c>
      <c r="J2142" s="15">
        <v>1357934424</v>
      </c>
      <c r="K2142" s="15">
        <v>1355342424</v>
      </c>
      <c r="L2142" t="b">
        <v>0</v>
      </c>
      <c r="M2142">
        <v>11</v>
      </c>
      <c r="N2142" t="b">
        <v>0</v>
      </c>
      <c r="O2142" t="s">
        <v>8282</v>
      </c>
      <c r="P2142" s="5">
        <f t="shared" si="165"/>
        <v>1.1199999999999999E-3</v>
      </c>
      <c r="Q2142" s="5" t="str">
        <f t="shared" si="166"/>
        <v>Not Funded</v>
      </c>
      <c r="R2142" s="7">
        <f t="shared" si="167"/>
        <v>50.909090909090907</v>
      </c>
      <c r="S2142" t="s">
        <v>8332</v>
      </c>
      <c r="T2142" t="s">
        <v>8333</v>
      </c>
      <c r="U2142" s="17">
        <f t="shared" si="168"/>
        <v>41285.625277777777</v>
      </c>
      <c r="V2142" s="17">
        <f t="shared" si="169"/>
        <v>41255.625277777777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tr">
        <f>VLOOKUP(G2143,'Country Codes'!C:D,2,FALSE)</f>
        <v>United States</v>
      </c>
      <c r="I2143" t="s">
        <v>8246</v>
      </c>
      <c r="J2143" s="15">
        <v>1415947159</v>
      </c>
      <c r="K2143" s="15">
        <v>1413351559</v>
      </c>
      <c r="L2143" t="b">
        <v>0</v>
      </c>
      <c r="M2143">
        <v>0</v>
      </c>
      <c r="N2143" t="b">
        <v>0</v>
      </c>
      <c r="O2143" t="s">
        <v>8282</v>
      </c>
      <c r="P2143" s="5">
        <f t="shared" si="165"/>
        <v>0</v>
      </c>
      <c r="Q2143" s="5" t="str">
        <f t="shared" si="166"/>
        <v>Not Funded</v>
      </c>
      <c r="R2143" s="7" t="e">
        <f t="shared" si="167"/>
        <v>#DIV/0!</v>
      </c>
      <c r="S2143" t="s">
        <v>8332</v>
      </c>
      <c r="T2143" t="s">
        <v>8333</v>
      </c>
      <c r="U2143" s="17">
        <f t="shared" si="168"/>
        <v>41957.068969907406</v>
      </c>
      <c r="V2143" s="17">
        <f t="shared" si="169"/>
        <v>41927.027303240735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tr">
        <f>VLOOKUP(G2144,'Country Codes'!C:D,2,FALSE)</f>
        <v>Germany</v>
      </c>
      <c r="I2144" t="s">
        <v>8249</v>
      </c>
      <c r="J2144" s="15">
        <v>1451494210</v>
      </c>
      <c r="K2144" s="15">
        <v>1449075010</v>
      </c>
      <c r="L2144" t="b">
        <v>0</v>
      </c>
      <c r="M2144">
        <v>12</v>
      </c>
      <c r="N2144" t="b">
        <v>0</v>
      </c>
      <c r="O2144" t="s">
        <v>8282</v>
      </c>
      <c r="P2144" s="5">
        <f t="shared" si="165"/>
        <v>5.7238095238095241E-2</v>
      </c>
      <c r="Q2144" s="5" t="str">
        <f t="shared" si="166"/>
        <v>Not Funded</v>
      </c>
      <c r="R2144" s="7">
        <f t="shared" si="167"/>
        <v>50.083333333333336</v>
      </c>
      <c r="S2144" t="s">
        <v>8332</v>
      </c>
      <c r="T2144" t="s">
        <v>8333</v>
      </c>
      <c r="U2144" s="17">
        <f t="shared" si="168"/>
        <v>42368.493171296293</v>
      </c>
      <c r="V2144" s="17">
        <f t="shared" si="169"/>
        <v>42340.493171296293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tr">
        <f>VLOOKUP(G2145,'Country Codes'!C:D,2,FALSE)</f>
        <v>United States</v>
      </c>
      <c r="I2145" t="s">
        <v>8246</v>
      </c>
      <c r="J2145" s="15">
        <v>1279738800</v>
      </c>
      <c r="K2145" s="15">
        <v>1275599812</v>
      </c>
      <c r="L2145" t="b">
        <v>0</v>
      </c>
      <c r="M2145">
        <v>5</v>
      </c>
      <c r="N2145" t="b">
        <v>0</v>
      </c>
      <c r="O2145" t="s">
        <v>8282</v>
      </c>
      <c r="P2145" s="5">
        <f t="shared" si="165"/>
        <v>0.1125</v>
      </c>
      <c r="Q2145" s="5" t="str">
        <f t="shared" si="166"/>
        <v>Not Funded</v>
      </c>
      <c r="R2145" s="7">
        <f t="shared" si="167"/>
        <v>45</v>
      </c>
      <c r="S2145" t="s">
        <v>8332</v>
      </c>
      <c r="T2145" t="s">
        <v>8333</v>
      </c>
      <c r="U2145" s="17">
        <f t="shared" si="168"/>
        <v>40380.583333333328</v>
      </c>
      <c r="V2145" s="17">
        <f t="shared" si="169"/>
        <v>40332.678379629629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tr">
        <f>VLOOKUP(G2146,'Country Codes'!C:D,2,FALSE)</f>
        <v>United States</v>
      </c>
      <c r="I2146" t="s">
        <v>8246</v>
      </c>
      <c r="J2146" s="15">
        <v>1379164040</v>
      </c>
      <c r="K2146" s="15">
        <v>1376399240</v>
      </c>
      <c r="L2146" t="b">
        <v>0</v>
      </c>
      <c r="M2146">
        <v>24</v>
      </c>
      <c r="N2146" t="b">
        <v>0</v>
      </c>
      <c r="O2146" t="s">
        <v>8282</v>
      </c>
      <c r="P2146" s="5">
        <f t="shared" si="165"/>
        <v>1.7098591549295775E-2</v>
      </c>
      <c r="Q2146" s="5" t="str">
        <f t="shared" si="166"/>
        <v>Not Funded</v>
      </c>
      <c r="R2146" s="7">
        <f t="shared" si="167"/>
        <v>25.291666666666668</v>
      </c>
      <c r="S2146" t="s">
        <v>8332</v>
      </c>
      <c r="T2146" t="s">
        <v>8333</v>
      </c>
      <c r="U2146" s="17">
        <f t="shared" si="168"/>
        <v>41531.338425925926</v>
      </c>
      <c r="V2146" s="17">
        <f t="shared" si="169"/>
        <v>41499.338425925926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tr">
        <f>VLOOKUP(G2147,'Country Codes'!C:D,2,FALSE)</f>
        <v>United States</v>
      </c>
      <c r="I2147" t="s">
        <v>8246</v>
      </c>
      <c r="J2147" s="15">
        <v>1385534514</v>
      </c>
      <c r="K2147" s="15">
        <v>1382938914</v>
      </c>
      <c r="L2147" t="b">
        <v>0</v>
      </c>
      <c r="M2147">
        <v>89</v>
      </c>
      <c r="N2147" t="b">
        <v>0</v>
      </c>
      <c r="O2147" t="s">
        <v>8282</v>
      </c>
      <c r="P2147" s="5">
        <f t="shared" si="165"/>
        <v>0.30433333333333334</v>
      </c>
      <c r="Q2147" s="5" t="str">
        <f t="shared" si="166"/>
        <v>Not Funded</v>
      </c>
      <c r="R2147" s="7">
        <f t="shared" si="167"/>
        <v>51.292134831460672</v>
      </c>
      <c r="S2147" t="s">
        <v>8332</v>
      </c>
      <c r="T2147" t="s">
        <v>8333</v>
      </c>
      <c r="U2147" s="17">
        <f t="shared" si="168"/>
        <v>41605.070763888885</v>
      </c>
      <c r="V2147" s="17">
        <f t="shared" si="169"/>
        <v>41575.029097222221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tr">
        <f>VLOOKUP(G2148,'Country Codes'!C:D,2,FALSE)</f>
        <v>United States</v>
      </c>
      <c r="I2148" t="s">
        <v>8246</v>
      </c>
      <c r="J2148" s="15">
        <v>1455207510</v>
      </c>
      <c r="K2148" s="15">
        <v>1453997910</v>
      </c>
      <c r="L2148" t="b">
        <v>0</v>
      </c>
      <c r="M2148">
        <v>1</v>
      </c>
      <c r="N2148" t="b">
        <v>0</v>
      </c>
      <c r="O2148" t="s">
        <v>8282</v>
      </c>
      <c r="P2148" s="5">
        <f t="shared" si="165"/>
        <v>2.0000000000000001E-4</v>
      </c>
      <c r="Q2148" s="5" t="str">
        <f t="shared" si="166"/>
        <v>Not Funded</v>
      </c>
      <c r="R2148" s="7">
        <f t="shared" si="167"/>
        <v>1</v>
      </c>
      <c r="S2148" t="s">
        <v>8332</v>
      </c>
      <c r="T2148" t="s">
        <v>8333</v>
      </c>
      <c r="U2148" s="17">
        <f t="shared" si="168"/>
        <v>42411.471180555549</v>
      </c>
      <c r="V2148" s="17">
        <f t="shared" si="169"/>
        <v>42397.471180555549</v>
      </c>
    </row>
    <row r="2149" spans="1:22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tr">
        <f>VLOOKUP(G2149,'Country Codes'!C:D,2,FALSE)</f>
        <v>United States</v>
      </c>
      <c r="I2149" t="s">
        <v>8246</v>
      </c>
      <c r="J2149" s="15">
        <v>1416125148</v>
      </c>
      <c r="K2149" s="15">
        <v>1413356748</v>
      </c>
      <c r="L2149" t="b">
        <v>0</v>
      </c>
      <c r="M2149">
        <v>55</v>
      </c>
      <c r="N2149" t="b">
        <v>0</v>
      </c>
      <c r="O2149" t="s">
        <v>8282</v>
      </c>
      <c r="P2149" s="5">
        <f t="shared" si="165"/>
        <v>6.9641025641025639E-3</v>
      </c>
      <c r="Q2149" s="5" t="str">
        <f t="shared" si="166"/>
        <v>Not Funded</v>
      </c>
      <c r="R2149" s="7">
        <f t="shared" si="167"/>
        <v>49.381818181818183</v>
      </c>
      <c r="S2149" t="s">
        <v>8332</v>
      </c>
      <c r="T2149" t="s">
        <v>8333</v>
      </c>
      <c r="U2149" s="17">
        <f t="shared" si="168"/>
        <v>41959.129027777781</v>
      </c>
      <c r="V2149" s="17">
        <f t="shared" si="169"/>
        <v>41927.087361111109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tr">
        <f>VLOOKUP(G2150,'Country Codes'!C:D,2,FALSE)</f>
        <v>United Kingdom</v>
      </c>
      <c r="I2150" t="s">
        <v>8247</v>
      </c>
      <c r="J2150" s="15">
        <v>1427992582</v>
      </c>
      <c r="K2150" s="15">
        <v>1425404182</v>
      </c>
      <c r="L2150" t="b">
        <v>0</v>
      </c>
      <c r="M2150">
        <v>2</v>
      </c>
      <c r="N2150" t="b">
        <v>0</v>
      </c>
      <c r="O2150" t="s">
        <v>8282</v>
      </c>
      <c r="P2150" s="5">
        <f t="shared" si="165"/>
        <v>0.02</v>
      </c>
      <c r="Q2150" s="5" t="str">
        <f t="shared" si="166"/>
        <v>Not Funded</v>
      </c>
      <c r="R2150" s="7">
        <f t="shared" si="167"/>
        <v>1</v>
      </c>
      <c r="S2150" t="s">
        <v>8332</v>
      </c>
      <c r="T2150" t="s">
        <v>8333</v>
      </c>
      <c r="U2150" s="17">
        <f t="shared" si="168"/>
        <v>42096.483587962961</v>
      </c>
      <c r="V2150" s="17">
        <f t="shared" si="169"/>
        <v>42066.525254629632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tr">
        <f>VLOOKUP(G2151,'Country Codes'!C:D,2,FALSE)</f>
        <v>United States</v>
      </c>
      <c r="I2151" t="s">
        <v>8246</v>
      </c>
      <c r="J2151" s="15">
        <v>1280534400</v>
      </c>
      <c r="K2151" s="15">
        <v>1277512556</v>
      </c>
      <c r="L2151" t="b">
        <v>0</v>
      </c>
      <c r="M2151">
        <v>0</v>
      </c>
      <c r="N2151" t="b">
        <v>0</v>
      </c>
      <c r="O2151" t="s">
        <v>8282</v>
      </c>
      <c r="P2151" s="5">
        <f t="shared" si="165"/>
        <v>0</v>
      </c>
      <c r="Q2151" s="5" t="str">
        <f t="shared" si="166"/>
        <v>Not Funded</v>
      </c>
      <c r="R2151" s="7" t="e">
        <f t="shared" si="167"/>
        <v>#DIV/0!</v>
      </c>
      <c r="S2151" t="s">
        <v>8332</v>
      </c>
      <c r="T2151" t="s">
        <v>8333</v>
      </c>
      <c r="U2151" s="17">
        <f t="shared" si="168"/>
        <v>40389.791666666664</v>
      </c>
      <c r="V2151" s="17">
        <f t="shared" si="169"/>
        <v>40354.816620370366</v>
      </c>
    </row>
    <row r="2152" spans="1:22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tr">
        <f>VLOOKUP(G2152,'Country Codes'!C:D,2,FALSE)</f>
        <v>Norway</v>
      </c>
      <c r="I2152" t="s">
        <v>8254</v>
      </c>
      <c r="J2152" s="15">
        <v>1468392599</v>
      </c>
      <c r="K2152" s="15">
        <v>1465800599</v>
      </c>
      <c r="L2152" t="b">
        <v>0</v>
      </c>
      <c r="M2152">
        <v>4</v>
      </c>
      <c r="N2152" t="b">
        <v>0</v>
      </c>
      <c r="O2152" t="s">
        <v>8282</v>
      </c>
      <c r="P2152" s="5">
        <f t="shared" si="165"/>
        <v>8.0999999999999996E-3</v>
      </c>
      <c r="Q2152" s="5" t="str">
        <f t="shared" si="166"/>
        <v>Not Funded</v>
      </c>
      <c r="R2152" s="7">
        <f t="shared" si="167"/>
        <v>101.25</v>
      </c>
      <c r="S2152" t="s">
        <v>8332</v>
      </c>
      <c r="T2152" t="s">
        <v>8333</v>
      </c>
      <c r="U2152" s="17">
        <f t="shared" si="168"/>
        <v>42564.076377314814</v>
      </c>
      <c r="V2152" s="17">
        <f t="shared" si="169"/>
        <v>42534.076377314814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tr">
        <f>VLOOKUP(G2153,'Country Codes'!C:D,2,FALSE)</f>
        <v>United States</v>
      </c>
      <c r="I2153" t="s">
        <v>8246</v>
      </c>
      <c r="J2153" s="15">
        <v>1467231614</v>
      </c>
      <c r="K2153" s="15">
        <v>1464639614</v>
      </c>
      <c r="L2153" t="b">
        <v>0</v>
      </c>
      <c r="M2153">
        <v>6</v>
      </c>
      <c r="N2153" t="b">
        <v>0</v>
      </c>
      <c r="O2153" t="s">
        <v>8282</v>
      </c>
      <c r="P2153" s="5">
        <f t="shared" si="165"/>
        <v>2.6222222222222224E-3</v>
      </c>
      <c r="Q2153" s="5" t="str">
        <f t="shared" si="166"/>
        <v>Not Funded</v>
      </c>
      <c r="R2153" s="7">
        <f t="shared" si="167"/>
        <v>19.666666666666668</v>
      </c>
      <c r="S2153" t="s">
        <v>8332</v>
      </c>
      <c r="T2153" t="s">
        <v>8333</v>
      </c>
      <c r="U2153" s="17">
        <f t="shared" si="168"/>
        <v>42550.639050925929</v>
      </c>
      <c r="V2153" s="17">
        <f t="shared" si="169"/>
        <v>42520.639050925929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tr">
        <f>VLOOKUP(G2154,'Country Codes'!C:D,2,FALSE)</f>
        <v>United States</v>
      </c>
      <c r="I2154" t="s">
        <v>8246</v>
      </c>
      <c r="J2154" s="15">
        <v>1394909909</v>
      </c>
      <c r="K2154" s="15">
        <v>1392321509</v>
      </c>
      <c r="L2154" t="b">
        <v>0</v>
      </c>
      <c r="M2154">
        <v>4</v>
      </c>
      <c r="N2154" t="b">
        <v>0</v>
      </c>
      <c r="O2154" t="s">
        <v>8282</v>
      </c>
      <c r="P2154" s="5">
        <f t="shared" si="165"/>
        <v>1.6666666666666668E-3</v>
      </c>
      <c r="Q2154" s="5" t="str">
        <f t="shared" si="166"/>
        <v>Not Funded</v>
      </c>
      <c r="R2154" s="7">
        <f t="shared" si="167"/>
        <v>12.5</v>
      </c>
      <c r="S2154" t="s">
        <v>8332</v>
      </c>
      <c r="T2154" t="s">
        <v>8333</v>
      </c>
      <c r="U2154" s="17">
        <f t="shared" si="168"/>
        <v>41713.582280092589</v>
      </c>
      <c r="V2154" s="17">
        <f t="shared" si="169"/>
        <v>41683.62394675926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tr">
        <f>VLOOKUP(G2155,'Country Codes'!C:D,2,FALSE)</f>
        <v>United States</v>
      </c>
      <c r="I2155" t="s">
        <v>8246</v>
      </c>
      <c r="J2155" s="15">
        <v>1420876740</v>
      </c>
      <c r="K2155" s="15">
        <v>1417470718</v>
      </c>
      <c r="L2155" t="b">
        <v>0</v>
      </c>
      <c r="M2155">
        <v>4</v>
      </c>
      <c r="N2155" t="b">
        <v>0</v>
      </c>
      <c r="O2155" t="s">
        <v>8282</v>
      </c>
      <c r="P2155" s="5">
        <f t="shared" si="165"/>
        <v>9.1244548809124457E-5</v>
      </c>
      <c r="Q2155" s="5" t="str">
        <f t="shared" si="166"/>
        <v>Not Funded</v>
      </c>
      <c r="R2155" s="7">
        <f t="shared" si="167"/>
        <v>8.5</v>
      </c>
      <c r="S2155" t="s">
        <v>8332</v>
      </c>
      <c r="T2155" t="s">
        <v>8333</v>
      </c>
      <c r="U2155" s="17">
        <f t="shared" si="168"/>
        <v>42014.124305555553</v>
      </c>
      <c r="V2155" s="17">
        <f t="shared" si="169"/>
        <v>41974.702754629623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tr">
        <f>VLOOKUP(G2156,'Country Codes'!C:D,2,FALSE)</f>
        <v>United States</v>
      </c>
      <c r="I2156" t="s">
        <v>8246</v>
      </c>
      <c r="J2156" s="15">
        <v>1390921827</v>
      </c>
      <c r="K2156" s="15">
        <v>1389193827</v>
      </c>
      <c r="L2156" t="b">
        <v>0</v>
      </c>
      <c r="M2156">
        <v>2</v>
      </c>
      <c r="N2156" t="b">
        <v>0</v>
      </c>
      <c r="O2156" t="s">
        <v>8282</v>
      </c>
      <c r="P2156" s="5">
        <f t="shared" si="165"/>
        <v>8.0000000000000002E-3</v>
      </c>
      <c r="Q2156" s="5" t="str">
        <f t="shared" si="166"/>
        <v>Not Funded</v>
      </c>
      <c r="R2156" s="7">
        <f t="shared" si="167"/>
        <v>1</v>
      </c>
      <c r="S2156" t="s">
        <v>8332</v>
      </c>
      <c r="T2156" t="s">
        <v>8333</v>
      </c>
      <c r="U2156" s="17">
        <f t="shared" si="168"/>
        <v>41667.42392361111</v>
      </c>
      <c r="V2156" s="17">
        <f t="shared" si="169"/>
        <v>41647.42392361111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tr">
        <f>VLOOKUP(G2157,'Country Codes'!C:D,2,FALSE)</f>
        <v>United Kingdom</v>
      </c>
      <c r="I2157" t="s">
        <v>8247</v>
      </c>
      <c r="J2157" s="15">
        <v>1459443385</v>
      </c>
      <c r="K2157" s="15">
        <v>1456854985</v>
      </c>
      <c r="L2157" t="b">
        <v>0</v>
      </c>
      <c r="M2157">
        <v>5</v>
      </c>
      <c r="N2157" t="b">
        <v>0</v>
      </c>
      <c r="O2157" t="s">
        <v>8282</v>
      </c>
      <c r="P2157" s="5">
        <f t="shared" si="165"/>
        <v>2.3E-2</v>
      </c>
      <c r="Q2157" s="5" t="str">
        <f t="shared" si="166"/>
        <v>Not Funded</v>
      </c>
      <c r="R2157" s="7">
        <f t="shared" si="167"/>
        <v>23</v>
      </c>
      <c r="S2157" t="s">
        <v>8332</v>
      </c>
      <c r="T2157" t="s">
        <v>8333</v>
      </c>
      <c r="U2157" s="17">
        <f t="shared" si="168"/>
        <v>42460.497511574074</v>
      </c>
      <c r="V2157" s="17">
        <f t="shared" si="169"/>
        <v>42430.539178240739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tr">
        <f>VLOOKUP(G2158,'Country Codes'!C:D,2,FALSE)</f>
        <v>United States</v>
      </c>
      <c r="I2158" t="s">
        <v>8246</v>
      </c>
      <c r="J2158" s="15">
        <v>1379363406</v>
      </c>
      <c r="K2158" s="15">
        <v>1375475406</v>
      </c>
      <c r="L2158" t="b">
        <v>0</v>
      </c>
      <c r="M2158">
        <v>83</v>
      </c>
      <c r="N2158" t="b">
        <v>0</v>
      </c>
      <c r="O2158" t="s">
        <v>8282</v>
      </c>
      <c r="P2158" s="5">
        <f t="shared" si="165"/>
        <v>2.6660714285714284E-2</v>
      </c>
      <c r="Q2158" s="5" t="str">
        <f t="shared" si="166"/>
        <v>Not Funded</v>
      </c>
      <c r="R2158" s="7">
        <f t="shared" si="167"/>
        <v>17.987951807228917</v>
      </c>
      <c r="S2158" t="s">
        <v>8332</v>
      </c>
      <c r="T2158" t="s">
        <v>8333</v>
      </c>
      <c r="U2158" s="17">
        <f t="shared" si="168"/>
        <v>41533.645902777775</v>
      </c>
      <c r="V2158" s="17">
        <f t="shared" si="169"/>
        <v>41488.645902777775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tr">
        <f>VLOOKUP(G2159,'Country Codes'!C:D,2,FALSE)</f>
        <v>United States</v>
      </c>
      <c r="I2159" t="s">
        <v>8246</v>
      </c>
      <c r="J2159" s="15">
        <v>1482479940</v>
      </c>
      <c r="K2159" s="15">
        <v>1479684783</v>
      </c>
      <c r="L2159" t="b">
        <v>0</v>
      </c>
      <c r="M2159">
        <v>57</v>
      </c>
      <c r="N2159" t="b">
        <v>0</v>
      </c>
      <c r="O2159" t="s">
        <v>8282</v>
      </c>
      <c r="P2159" s="5">
        <f t="shared" si="165"/>
        <v>0.28192</v>
      </c>
      <c r="Q2159" s="5" t="str">
        <f t="shared" si="166"/>
        <v>Not Funded</v>
      </c>
      <c r="R2159" s="7">
        <f t="shared" si="167"/>
        <v>370.94736842105266</v>
      </c>
      <c r="S2159" t="s">
        <v>8332</v>
      </c>
      <c r="T2159" t="s">
        <v>8333</v>
      </c>
      <c r="U2159" s="17">
        <f t="shared" si="168"/>
        <v>42727.124305555553</v>
      </c>
      <c r="V2159" s="17">
        <f t="shared" si="169"/>
        <v>42694.772951388884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tr">
        <f>VLOOKUP(G2160,'Country Codes'!C:D,2,FALSE)</f>
        <v>United States</v>
      </c>
      <c r="I2160" t="s">
        <v>8246</v>
      </c>
      <c r="J2160" s="15">
        <v>1360009774</v>
      </c>
      <c r="K2160" s="15">
        <v>1356121774</v>
      </c>
      <c r="L2160" t="b">
        <v>0</v>
      </c>
      <c r="M2160">
        <v>311</v>
      </c>
      <c r="N2160" t="b">
        <v>0</v>
      </c>
      <c r="O2160" t="s">
        <v>8282</v>
      </c>
      <c r="P2160" s="5">
        <f t="shared" si="165"/>
        <v>6.5900366666666668E-2</v>
      </c>
      <c r="Q2160" s="5" t="str">
        <f t="shared" si="166"/>
        <v>Not Funded</v>
      </c>
      <c r="R2160" s="7">
        <f t="shared" si="167"/>
        <v>63.569485530546629</v>
      </c>
      <c r="S2160" t="s">
        <v>8332</v>
      </c>
      <c r="T2160" t="s">
        <v>8333</v>
      </c>
      <c r="U2160" s="17">
        <f t="shared" si="168"/>
        <v>41309.645532407405</v>
      </c>
      <c r="V2160" s="17">
        <f t="shared" si="169"/>
        <v>41264.645532407405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tr">
        <f>VLOOKUP(G2161,'Country Codes'!C:D,2,FALSE)</f>
        <v>United States</v>
      </c>
      <c r="I2161" t="s">
        <v>8246</v>
      </c>
      <c r="J2161" s="15">
        <v>1310837574</v>
      </c>
      <c r="K2161" s="15">
        <v>1308245574</v>
      </c>
      <c r="L2161" t="b">
        <v>0</v>
      </c>
      <c r="M2161">
        <v>2</v>
      </c>
      <c r="N2161" t="b">
        <v>0</v>
      </c>
      <c r="O2161" t="s">
        <v>8282</v>
      </c>
      <c r="P2161" s="5">
        <f t="shared" si="165"/>
        <v>7.2222222222222219E-3</v>
      </c>
      <c r="Q2161" s="5" t="str">
        <f t="shared" si="166"/>
        <v>Not Funded</v>
      </c>
      <c r="R2161" s="7">
        <f t="shared" si="167"/>
        <v>13</v>
      </c>
      <c r="S2161" t="s">
        <v>8332</v>
      </c>
      <c r="T2161" t="s">
        <v>8333</v>
      </c>
      <c r="U2161" s="17">
        <f t="shared" si="168"/>
        <v>40740.522847222215</v>
      </c>
      <c r="V2161" s="17">
        <f t="shared" si="169"/>
        <v>40710.522847222215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tr">
        <f>VLOOKUP(G2162,'Country Codes'!C:D,2,FALSE)</f>
        <v>United States</v>
      </c>
      <c r="I2162" t="s">
        <v>8246</v>
      </c>
      <c r="J2162" s="15">
        <v>1337447105</v>
      </c>
      <c r="K2162" s="15">
        <v>1334855105</v>
      </c>
      <c r="L2162" t="b">
        <v>0</v>
      </c>
      <c r="M2162">
        <v>16</v>
      </c>
      <c r="N2162" t="b">
        <v>0</v>
      </c>
      <c r="O2162" t="s">
        <v>8282</v>
      </c>
      <c r="P2162" s="5">
        <f t="shared" si="165"/>
        <v>8.5000000000000006E-3</v>
      </c>
      <c r="Q2162" s="5" t="str">
        <f t="shared" si="166"/>
        <v>Not Funded</v>
      </c>
      <c r="R2162" s="7">
        <f t="shared" si="167"/>
        <v>5.3125</v>
      </c>
      <c r="S2162" t="s">
        <v>8332</v>
      </c>
      <c r="T2162" t="s">
        <v>8333</v>
      </c>
      <c r="U2162" s="17">
        <f t="shared" si="168"/>
        <v>41048.503530092588</v>
      </c>
      <c r="V2162" s="17">
        <f t="shared" si="169"/>
        <v>41018.503530092588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tr">
        <f>VLOOKUP(G2163,'Country Codes'!C:D,2,FALSE)</f>
        <v>United States</v>
      </c>
      <c r="I2163" t="s">
        <v>8246</v>
      </c>
      <c r="J2163" s="15">
        <v>1443040059</v>
      </c>
      <c r="K2163" s="15">
        <v>1440448059</v>
      </c>
      <c r="L2163" t="b">
        <v>0</v>
      </c>
      <c r="M2163">
        <v>13</v>
      </c>
      <c r="N2163" t="b">
        <v>1</v>
      </c>
      <c r="O2163" t="s">
        <v>8276</v>
      </c>
      <c r="P2163" s="5">
        <f t="shared" si="165"/>
        <v>1.1575</v>
      </c>
      <c r="Q2163" s="5" t="str">
        <f t="shared" si="166"/>
        <v>Funded</v>
      </c>
      <c r="R2163" s="7">
        <f t="shared" si="167"/>
        <v>35.615384615384613</v>
      </c>
      <c r="S2163" t="s">
        <v>8324</v>
      </c>
      <c r="T2163" t="s">
        <v>8325</v>
      </c>
      <c r="U2163" s="17">
        <f t="shared" si="168"/>
        <v>42270.644201388881</v>
      </c>
      <c r="V2163" s="17">
        <f t="shared" si="169"/>
        <v>42240.644201388881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tr">
        <f>VLOOKUP(G2164,'Country Codes'!C:D,2,FALSE)</f>
        <v>United States</v>
      </c>
      <c r="I2164" t="s">
        <v>8246</v>
      </c>
      <c r="J2164" s="15">
        <v>1406226191</v>
      </c>
      <c r="K2164" s="15">
        <v>1403547791</v>
      </c>
      <c r="L2164" t="b">
        <v>0</v>
      </c>
      <c r="M2164">
        <v>58</v>
      </c>
      <c r="N2164" t="b">
        <v>1</v>
      </c>
      <c r="O2164" t="s">
        <v>8276</v>
      </c>
      <c r="P2164" s="5">
        <f t="shared" si="165"/>
        <v>1.1226666666666667</v>
      </c>
      <c r="Q2164" s="5" t="str">
        <f t="shared" si="166"/>
        <v>Funded</v>
      </c>
      <c r="R2164" s="7">
        <f t="shared" si="167"/>
        <v>87.103448275862064</v>
      </c>
      <c r="S2164" t="s">
        <v>8324</v>
      </c>
      <c r="T2164" t="s">
        <v>8325</v>
      </c>
      <c r="U2164" s="17">
        <f t="shared" si="168"/>
        <v>41844.557766203703</v>
      </c>
      <c r="V2164" s="17">
        <f t="shared" si="169"/>
        <v>41813.557766203703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tr">
        <f>VLOOKUP(G2165,'Country Codes'!C:D,2,FALSE)</f>
        <v>United States</v>
      </c>
      <c r="I2165" t="s">
        <v>8246</v>
      </c>
      <c r="J2165" s="15">
        <v>1433735400</v>
      </c>
      <c r="K2165" s="15">
        <v>1429306520</v>
      </c>
      <c r="L2165" t="b">
        <v>0</v>
      </c>
      <c r="M2165">
        <v>44</v>
      </c>
      <c r="N2165" t="b">
        <v>1</v>
      </c>
      <c r="O2165" t="s">
        <v>8276</v>
      </c>
      <c r="P2165" s="5">
        <f t="shared" si="165"/>
        <v>1.3220000000000001</v>
      </c>
      <c r="Q2165" s="5" t="str">
        <f t="shared" si="166"/>
        <v>Funded</v>
      </c>
      <c r="R2165" s="7">
        <f t="shared" si="167"/>
        <v>75.11363636363636</v>
      </c>
      <c r="S2165" t="s">
        <v>8324</v>
      </c>
      <c r="T2165" t="s">
        <v>8325</v>
      </c>
      <c r="U2165" s="17">
        <f t="shared" si="168"/>
        <v>42162.951388888883</v>
      </c>
      <c r="V2165" s="17">
        <f t="shared" si="169"/>
        <v>42111.691203703704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tr">
        <f>VLOOKUP(G2166,'Country Codes'!C:D,2,FALSE)</f>
        <v>United States</v>
      </c>
      <c r="I2166" t="s">
        <v>8246</v>
      </c>
      <c r="J2166" s="15">
        <v>1466827140</v>
      </c>
      <c r="K2166" s="15">
        <v>1464196414</v>
      </c>
      <c r="L2166" t="b">
        <v>0</v>
      </c>
      <c r="M2166">
        <v>83</v>
      </c>
      <c r="N2166" t="b">
        <v>1</v>
      </c>
      <c r="O2166" t="s">
        <v>8276</v>
      </c>
      <c r="P2166" s="5">
        <f t="shared" si="165"/>
        <v>1.0263636363636364</v>
      </c>
      <c r="Q2166" s="5" t="str">
        <f t="shared" si="166"/>
        <v>Funded</v>
      </c>
      <c r="R2166" s="7">
        <f t="shared" si="167"/>
        <v>68.01204819277109</v>
      </c>
      <c r="S2166" t="s">
        <v>8324</v>
      </c>
      <c r="T2166" t="s">
        <v>8325</v>
      </c>
      <c r="U2166" s="17">
        <f t="shared" si="168"/>
        <v>42545.957638888889</v>
      </c>
      <c r="V2166" s="17">
        <f t="shared" si="169"/>
        <v>42515.509421296294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tr">
        <f>VLOOKUP(G2167,'Country Codes'!C:D,2,FALSE)</f>
        <v>France</v>
      </c>
      <c r="I2167" t="s">
        <v>8249</v>
      </c>
      <c r="J2167" s="15">
        <v>1460127635</v>
      </c>
      <c r="K2167" s="15">
        <v>1457539235</v>
      </c>
      <c r="L2167" t="b">
        <v>0</v>
      </c>
      <c r="M2167">
        <v>117</v>
      </c>
      <c r="N2167" t="b">
        <v>1</v>
      </c>
      <c r="O2167" t="s">
        <v>8276</v>
      </c>
      <c r="P2167" s="5">
        <f t="shared" si="165"/>
        <v>1.3864000000000001</v>
      </c>
      <c r="Q2167" s="5" t="str">
        <f t="shared" si="166"/>
        <v>Funded</v>
      </c>
      <c r="R2167" s="7">
        <f t="shared" si="167"/>
        <v>29.623931623931625</v>
      </c>
      <c r="S2167" t="s">
        <v>8324</v>
      </c>
      <c r="T2167" t="s">
        <v>8325</v>
      </c>
      <c r="U2167" s="17">
        <f t="shared" si="168"/>
        <v>42468.417071759257</v>
      </c>
      <c r="V2167" s="17">
        <f t="shared" si="169"/>
        <v>42438.458738425928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tr">
        <f>VLOOKUP(G2168,'Country Codes'!C:D,2,FALSE)</f>
        <v>United States</v>
      </c>
      <c r="I2168" t="s">
        <v>8246</v>
      </c>
      <c r="J2168" s="15">
        <v>1417813618</v>
      </c>
      <c r="K2168" s="15">
        <v>1413922018</v>
      </c>
      <c r="L2168" t="b">
        <v>0</v>
      </c>
      <c r="M2168">
        <v>32</v>
      </c>
      <c r="N2168" t="b">
        <v>1</v>
      </c>
      <c r="O2168" t="s">
        <v>8276</v>
      </c>
      <c r="P2168" s="5">
        <f t="shared" si="165"/>
        <v>1.466</v>
      </c>
      <c r="Q2168" s="5" t="str">
        <f t="shared" si="166"/>
        <v>Funded</v>
      </c>
      <c r="R2168" s="7">
        <f t="shared" si="167"/>
        <v>91.625</v>
      </c>
      <c r="S2168" t="s">
        <v>8324</v>
      </c>
      <c r="T2168" t="s">
        <v>8325</v>
      </c>
      <c r="U2168" s="17">
        <f t="shared" si="168"/>
        <v>41978.671504629623</v>
      </c>
      <c r="V2168" s="17">
        <f t="shared" si="169"/>
        <v>41933.629837962959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tr">
        <f>VLOOKUP(G2169,'Country Codes'!C:D,2,FALSE)</f>
        <v>United States</v>
      </c>
      <c r="I2169" t="s">
        <v>8246</v>
      </c>
      <c r="J2169" s="15">
        <v>1347672937</v>
      </c>
      <c r="K2169" s="15">
        <v>1346463337</v>
      </c>
      <c r="L2169" t="b">
        <v>0</v>
      </c>
      <c r="M2169">
        <v>8</v>
      </c>
      <c r="N2169" t="b">
        <v>1</v>
      </c>
      <c r="O2169" t="s">
        <v>8276</v>
      </c>
      <c r="P2169" s="5">
        <f t="shared" si="165"/>
        <v>1.2</v>
      </c>
      <c r="Q2169" s="5" t="str">
        <f t="shared" si="166"/>
        <v>Funded</v>
      </c>
      <c r="R2169" s="7">
        <f t="shared" si="167"/>
        <v>22.5</v>
      </c>
      <c r="S2169" t="s">
        <v>8324</v>
      </c>
      <c r="T2169" t="s">
        <v>8325</v>
      </c>
      <c r="U2169" s="17">
        <f t="shared" si="168"/>
        <v>41166.858067129629</v>
      </c>
      <c r="V2169" s="17">
        <f t="shared" si="169"/>
        <v>41152.858067129629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tr">
        <f>VLOOKUP(G2170,'Country Codes'!C:D,2,FALSE)</f>
        <v>United States</v>
      </c>
      <c r="I2170" t="s">
        <v>8246</v>
      </c>
      <c r="J2170" s="15">
        <v>1486702800</v>
      </c>
      <c r="K2170" s="15">
        <v>1484058261</v>
      </c>
      <c r="L2170" t="b">
        <v>0</v>
      </c>
      <c r="M2170">
        <v>340</v>
      </c>
      <c r="N2170" t="b">
        <v>1</v>
      </c>
      <c r="O2170" t="s">
        <v>8276</v>
      </c>
      <c r="P2170" s="5">
        <f t="shared" si="165"/>
        <v>1.215816111111111</v>
      </c>
      <c r="Q2170" s="5" t="str">
        <f t="shared" si="166"/>
        <v>Funded</v>
      </c>
      <c r="R2170" s="7">
        <f t="shared" si="167"/>
        <v>64.366735294117646</v>
      </c>
      <c r="S2170" t="s">
        <v>8324</v>
      </c>
      <c r="T2170" t="s">
        <v>8325</v>
      </c>
      <c r="U2170" s="17">
        <f t="shared" si="168"/>
        <v>42775.999999999993</v>
      </c>
      <c r="V2170" s="17">
        <f t="shared" si="169"/>
        <v>42745.391909722217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tr">
        <f>VLOOKUP(G2171,'Country Codes'!C:D,2,FALSE)</f>
        <v>United States</v>
      </c>
      <c r="I2171" t="s">
        <v>8246</v>
      </c>
      <c r="J2171" s="15">
        <v>1488473351</v>
      </c>
      <c r="K2171" s="15">
        <v>1488214151</v>
      </c>
      <c r="L2171" t="b">
        <v>0</v>
      </c>
      <c r="M2171">
        <v>7</v>
      </c>
      <c r="N2171" t="b">
        <v>1</v>
      </c>
      <c r="O2171" t="s">
        <v>8276</v>
      </c>
      <c r="P2171" s="5">
        <f t="shared" si="165"/>
        <v>1</v>
      </c>
      <c r="Q2171" s="5" t="str">
        <f t="shared" si="166"/>
        <v>Funded</v>
      </c>
      <c r="R2171" s="7">
        <f t="shared" si="167"/>
        <v>21.857142857142858</v>
      </c>
      <c r="S2171" t="s">
        <v>8324</v>
      </c>
      <c r="T2171" t="s">
        <v>8325</v>
      </c>
      <c r="U2171" s="17">
        <f t="shared" si="168"/>
        <v>42796.492488425924</v>
      </c>
      <c r="V2171" s="17">
        <f t="shared" si="169"/>
        <v>42793.492488425924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tr">
        <f>VLOOKUP(G2172,'Country Codes'!C:D,2,FALSE)</f>
        <v>United States</v>
      </c>
      <c r="I2172" t="s">
        <v>8246</v>
      </c>
      <c r="J2172" s="15">
        <v>1440266422</v>
      </c>
      <c r="K2172" s="15">
        <v>1436810422</v>
      </c>
      <c r="L2172" t="b">
        <v>0</v>
      </c>
      <c r="M2172">
        <v>19</v>
      </c>
      <c r="N2172" t="b">
        <v>1</v>
      </c>
      <c r="O2172" t="s">
        <v>8276</v>
      </c>
      <c r="P2172" s="5">
        <f t="shared" si="165"/>
        <v>1.8085714285714285</v>
      </c>
      <c r="Q2172" s="5" t="str">
        <f t="shared" si="166"/>
        <v>Funded</v>
      </c>
      <c r="R2172" s="7">
        <f t="shared" si="167"/>
        <v>33.315789473684212</v>
      </c>
      <c r="S2172" t="s">
        <v>8324</v>
      </c>
      <c r="T2172" t="s">
        <v>8325</v>
      </c>
      <c r="U2172" s="17">
        <f t="shared" si="168"/>
        <v>42238.541921296295</v>
      </c>
      <c r="V2172" s="17">
        <f t="shared" si="169"/>
        <v>42198.541921296295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tr">
        <f>VLOOKUP(G2173,'Country Codes'!C:D,2,FALSE)</f>
        <v>United States</v>
      </c>
      <c r="I2173" t="s">
        <v>8246</v>
      </c>
      <c r="J2173" s="15">
        <v>1434949200</v>
      </c>
      <c r="K2173" s="15">
        <v>1431903495</v>
      </c>
      <c r="L2173" t="b">
        <v>0</v>
      </c>
      <c r="M2173">
        <v>47</v>
      </c>
      <c r="N2173" t="b">
        <v>1</v>
      </c>
      <c r="O2173" t="s">
        <v>8276</v>
      </c>
      <c r="P2173" s="5">
        <f t="shared" si="165"/>
        <v>1.0607500000000001</v>
      </c>
      <c r="Q2173" s="5" t="str">
        <f t="shared" si="166"/>
        <v>Funded</v>
      </c>
      <c r="R2173" s="7">
        <f t="shared" si="167"/>
        <v>90.276595744680847</v>
      </c>
      <c r="S2173" t="s">
        <v>8324</v>
      </c>
      <c r="T2173" t="s">
        <v>8325</v>
      </c>
      <c r="U2173" s="17">
        <f t="shared" si="168"/>
        <v>42176.999999999993</v>
      </c>
      <c r="V2173" s="17">
        <f t="shared" si="169"/>
        <v>42141.748784722215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tr">
        <f>VLOOKUP(G2174,'Country Codes'!C:D,2,FALSE)</f>
        <v>United States</v>
      </c>
      <c r="I2174" t="s">
        <v>8246</v>
      </c>
      <c r="J2174" s="15">
        <v>1429365320</v>
      </c>
      <c r="K2174" s="15">
        <v>1426773320</v>
      </c>
      <c r="L2174" t="b">
        <v>0</v>
      </c>
      <c r="M2174">
        <v>13</v>
      </c>
      <c r="N2174" t="b">
        <v>1</v>
      </c>
      <c r="O2174" t="s">
        <v>8276</v>
      </c>
      <c r="P2174" s="5">
        <f t="shared" si="165"/>
        <v>1</v>
      </c>
      <c r="Q2174" s="5" t="str">
        <f t="shared" si="166"/>
        <v>Funded</v>
      </c>
      <c r="R2174" s="7">
        <f t="shared" si="167"/>
        <v>76.92307692307692</v>
      </c>
      <c r="S2174" t="s">
        <v>8324</v>
      </c>
      <c r="T2174" t="s">
        <v>8325</v>
      </c>
      <c r="U2174" s="17">
        <f t="shared" si="168"/>
        <v>42112.371759259251</v>
      </c>
      <c r="V2174" s="17">
        <f t="shared" si="169"/>
        <v>42082.371759259251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tr">
        <f>VLOOKUP(G2175,'Country Codes'!C:D,2,FALSE)</f>
        <v>United States</v>
      </c>
      <c r="I2175" t="s">
        <v>8246</v>
      </c>
      <c r="J2175" s="15">
        <v>1378785540</v>
      </c>
      <c r="K2175" s="15">
        <v>1376066243</v>
      </c>
      <c r="L2175" t="b">
        <v>0</v>
      </c>
      <c r="M2175">
        <v>90</v>
      </c>
      <c r="N2175" t="b">
        <v>1</v>
      </c>
      <c r="O2175" t="s">
        <v>8276</v>
      </c>
      <c r="P2175" s="5">
        <f t="shared" si="165"/>
        <v>1.2692857142857144</v>
      </c>
      <c r="Q2175" s="5" t="str">
        <f t="shared" si="166"/>
        <v>Funded</v>
      </c>
      <c r="R2175" s="7">
        <f t="shared" si="167"/>
        <v>59.233333333333334</v>
      </c>
      <c r="S2175" t="s">
        <v>8324</v>
      </c>
      <c r="T2175" t="s">
        <v>8325</v>
      </c>
      <c r="U2175" s="17">
        <f t="shared" si="168"/>
        <v>41526.957638888889</v>
      </c>
      <c r="V2175" s="17">
        <f t="shared" si="169"/>
        <v>41495.484293981477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tr">
        <f>VLOOKUP(G2176,'Country Codes'!C:D,2,FALSE)</f>
        <v>United Kingdom</v>
      </c>
      <c r="I2176" t="s">
        <v>8247</v>
      </c>
      <c r="J2176" s="15">
        <v>1462453307</v>
      </c>
      <c r="K2176" s="15">
        <v>1459861307</v>
      </c>
      <c r="L2176" t="b">
        <v>0</v>
      </c>
      <c r="M2176">
        <v>63</v>
      </c>
      <c r="N2176" t="b">
        <v>1</v>
      </c>
      <c r="O2176" t="s">
        <v>8276</v>
      </c>
      <c r="P2176" s="5">
        <f t="shared" si="165"/>
        <v>1.0297499999999999</v>
      </c>
      <c r="Q2176" s="5" t="str">
        <f t="shared" si="166"/>
        <v>Funded</v>
      </c>
      <c r="R2176" s="7">
        <f t="shared" si="167"/>
        <v>65.38095238095238</v>
      </c>
      <c r="S2176" t="s">
        <v>8324</v>
      </c>
      <c r="T2176" t="s">
        <v>8325</v>
      </c>
      <c r="U2176" s="17">
        <f t="shared" si="168"/>
        <v>42495.334571759253</v>
      </c>
      <c r="V2176" s="17">
        <f t="shared" si="169"/>
        <v>42465.334571759253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tr">
        <f>VLOOKUP(G2177,'Country Codes'!C:D,2,FALSE)</f>
        <v>United States</v>
      </c>
      <c r="I2177" t="s">
        <v>8246</v>
      </c>
      <c r="J2177" s="15">
        <v>1469059986</v>
      </c>
      <c r="K2177" s="15">
        <v>1468455186</v>
      </c>
      <c r="L2177" t="b">
        <v>0</v>
      </c>
      <c r="M2177">
        <v>26</v>
      </c>
      <c r="N2177" t="b">
        <v>1</v>
      </c>
      <c r="O2177" t="s">
        <v>8276</v>
      </c>
      <c r="P2177" s="5">
        <f t="shared" si="165"/>
        <v>2.5</v>
      </c>
      <c r="Q2177" s="5" t="str">
        <f t="shared" si="166"/>
        <v>Funded</v>
      </c>
      <c r="R2177" s="7">
        <f t="shared" si="167"/>
        <v>67.307692307692307</v>
      </c>
      <c r="S2177" t="s">
        <v>8324</v>
      </c>
      <c r="T2177" t="s">
        <v>8325</v>
      </c>
      <c r="U2177" s="17">
        <f t="shared" si="168"/>
        <v>42571.800763888888</v>
      </c>
      <c r="V2177" s="17">
        <f t="shared" si="169"/>
        <v>42564.800763888888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tr">
        <f>VLOOKUP(G2178,'Country Codes'!C:D,2,FALSE)</f>
        <v>United States</v>
      </c>
      <c r="I2178" t="s">
        <v>8246</v>
      </c>
      <c r="J2178" s="15">
        <v>1430579509</v>
      </c>
      <c r="K2178" s="15">
        <v>1427987509</v>
      </c>
      <c r="L2178" t="b">
        <v>0</v>
      </c>
      <c r="M2178">
        <v>71</v>
      </c>
      <c r="N2178" t="b">
        <v>1</v>
      </c>
      <c r="O2178" t="s">
        <v>8276</v>
      </c>
      <c r="P2178" s="5">
        <f t="shared" si="165"/>
        <v>1.2602</v>
      </c>
      <c r="Q2178" s="5" t="str">
        <f t="shared" si="166"/>
        <v>Funded</v>
      </c>
      <c r="R2178" s="7">
        <f t="shared" si="167"/>
        <v>88.74647887323944</v>
      </c>
      <c r="S2178" t="s">
        <v>8324</v>
      </c>
      <c r="T2178" t="s">
        <v>8325</v>
      </c>
      <c r="U2178" s="17">
        <f t="shared" si="168"/>
        <v>42126.424872685187</v>
      </c>
      <c r="V2178" s="17">
        <f t="shared" si="169"/>
        <v>42096.424872685187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tr">
        <f>VLOOKUP(G2179,'Country Codes'!C:D,2,FALSE)</f>
        <v>United States</v>
      </c>
      <c r="I2179" t="s">
        <v>8246</v>
      </c>
      <c r="J2179" s="15">
        <v>1465192867</v>
      </c>
      <c r="K2179" s="15">
        <v>1463032867</v>
      </c>
      <c r="L2179" t="b">
        <v>0</v>
      </c>
      <c r="M2179">
        <v>38</v>
      </c>
      <c r="N2179" t="b">
        <v>1</v>
      </c>
      <c r="O2179" t="s">
        <v>8276</v>
      </c>
      <c r="P2179" s="5">
        <f t="shared" ref="P2179:P2242" si="170">(E2179/D2179)</f>
        <v>1.0012000000000001</v>
      </c>
      <c r="Q2179" s="5" t="str">
        <f t="shared" ref="Q2179:Q2242" si="171">IF(P2179&gt;=1,"Funded","Not Funded")</f>
        <v>Funded</v>
      </c>
      <c r="R2179" s="7">
        <f t="shared" ref="R2179:R2242" si="172">(E2179/M2179)</f>
        <v>65.868421052631575</v>
      </c>
      <c r="S2179" t="s">
        <v>8324</v>
      </c>
      <c r="T2179" t="s">
        <v>8325</v>
      </c>
      <c r="U2179" s="17">
        <f t="shared" ref="U2179:U2242" si="173">(((J2179/60)/60)/24)+DATE(1970,1,1)+(-5/24)</f>
        <v>42527.042442129627</v>
      </c>
      <c r="V2179" s="17">
        <f t="shared" ref="V2179:V2242" si="174">(((K2179/60)/60)/24)+DATE(1970,1,1)+(-5/24)</f>
        <v>42502.042442129627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tr">
        <f>VLOOKUP(G2180,'Country Codes'!C:D,2,FALSE)</f>
        <v>United States</v>
      </c>
      <c r="I2180" t="s">
        <v>8246</v>
      </c>
      <c r="J2180" s="15">
        <v>1484752597</v>
      </c>
      <c r="K2180" s="15">
        <v>1482160597</v>
      </c>
      <c r="L2180" t="b">
        <v>0</v>
      </c>
      <c r="M2180">
        <v>859</v>
      </c>
      <c r="N2180" t="b">
        <v>1</v>
      </c>
      <c r="O2180" t="s">
        <v>8276</v>
      </c>
      <c r="P2180" s="5">
        <f t="shared" si="170"/>
        <v>1.3864000000000001</v>
      </c>
      <c r="Q2180" s="5" t="str">
        <f t="shared" si="171"/>
        <v>Funded</v>
      </c>
      <c r="R2180" s="7">
        <f t="shared" si="172"/>
        <v>40.349243306169967</v>
      </c>
      <c r="S2180" t="s">
        <v>8324</v>
      </c>
      <c r="T2180" t="s">
        <v>8325</v>
      </c>
      <c r="U2180" s="17">
        <f t="shared" si="173"/>
        <v>42753.428206018514</v>
      </c>
      <c r="V2180" s="17">
        <f t="shared" si="174"/>
        <v>42723.428206018514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tr">
        <f>VLOOKUP(G2181,'Country Codes'!C:D,2,FALSE)</f>
        <v>United States</v>
      </c>
      <c r="I2181" t="s">
        <v>8246</v>
      </c>
      <c r="J2181" s="15">
        <v>1428725192</v>
      </c>
      <c r="K2181" s="15">
        <v>1426133192</v>
      </c>
      <c r="L2181" t="b">
        <v>0</v>
      </c>
      <c r="M2181">
        <v>21</v>
      </c>
      <c r="N2181" t="b">
        <v>1</v>
      </c>
      <c r="O2181" t="s">
        <v>8276</v>
      </c>
      <c r="P2181" s="5">
        <f t="shared" si="170"/>
        <v>1.6140000000000001</v>
      </c>
      <c r="Q2181" s="5" t="str">
        <f t="shared" si="171"/>
        <v>Funded</v>
      </c>
      <c r="R2181" s="7">
        <f t="shared" si="172"/>
        <v>76.857142857142861</v>
      </c>
      <c r="S2181" t="s">
        <v>8324</v>
      </c>
      <c r="T2181" t="s">
        <v>8325</v>
      </c>
      <c r="U2181" s="17">
        <f t="shared" si="173"/>
        <v>42104.962870370371</v>
      </c>
      <c r="V2181" s="17">
        <f t="shared" si="174"/>
        <v>42074.962870370371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tr">
        <f>VLOOKUP(G2182,'Country Codes'!C:D,2,FALSE)</f>
        <v>United States</v>
      </c>
      <c r="I2182" t="s">
        <v>8246</v>
      </c>
      <c r="J2182" s="15">
        <v>1447434268</v>
      </c>
      <c r="K2182" s="15">
        <v>1443801868</v>
      </c>
      <c r="L2182" t="b">
        <v>0</v>
      </c>
      <c r="M2182">
        <v>78</v>
      </c>
      <c r="N2182" t="b">
        <v>1</v>
      </c>
      <c r="O2182" t="s">
        <v>8276</v>
      </c>
      <c r="P2182" s="5">
        <f t="shared" si="170"/>
        <v>1.071842</v>
      </c>
      <c r="Q2182" s="5" t="str">
        <f t="shared" si="171"/>
        <v>Funded</v>
      </c>
      <c r="R2182" s="7">
        <f t="shared" si="172"/>
        <v>68.707820512820518</v>
      </c>
      <c r="S2182" t="s">
        <v>8324</v>
      </c>
      <c r="T2182" t="s">
        <v>8325</v>
      </c>
      <c r="U2182" s="17">
        <f t="shared" si="173"/>
        <v>42321.503101851849</v>
      </c>
      <c r="V2182" s="17">
        <f t="shared" si="174"/>
        <v>42279.461435185185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tr">
        <f>VLOOKUP(G2183,'Country Codes'!C:D,2,FALSE)</f>
        <v>United States</v>
      </c>
      <c r="I2183" t="s">
        <v>8246</v>
      </c>
      <c r="J2183" s="15">
        <v>1487635653</v>
      </c>
      <c r="K2183" s="15">
        <v>1486426053</v>
      </c>
      <c r="L2183" t="b">
        <v>0</v>
      </c>
      <c r="M2183">
        <v>53</v>
      </c>
      <c r="N2183" t="b">
        <v>1</v>
      </c>
      <c r="O2183" t="s">
        <v>8297</v>
      </c>
      <c r="P2183" s="5">
        <f t="shared" si="170"/>
        <v>1.5309999999999999</v>
      </c>
      <c r="Q2183" s="5" t="str">
        <f t="shared" si="171"/>
        <v>Funded</v>
      </c>
      <c r="R2183" s="7">
        <f t="shared" si="172"/>
        <v>57.773584905660378</v>
      </c>
      <c r="S2183" t="s">
        <v>8332</v>
      </c>
      <c r="T2183" t="s">
        <v>8350</v>
      </c>
      <c r="U2183" s="17">
        <f t="shared" si="173"/>
        <v>42786.796909722216</v>
      </c>
      <c r="V2183" s="17">
        <f t="shared" si="174"/>
        <v>42772.796909722216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tr">
        <f>VLOOKUP(G2184,'Country Codes'!C:D,2,FALSE)</f>
        <v>Canada</v>
      </c>
      <c r="I2184" t="s">
        <v>8251</v>
      </c>
      <c r="J2184" s="15">
        <v>1412285825</v>
      </c>
      <c r="K2184" s="15">
        <v>1409261825</v>
      </c>
      <c r="L2184" t="b">
        <v>0</v>
      </c>
      <c r="M2184">
        <v>356</v>
      </c>
      <c r="N2184" t="b">
        <v>1</v>
      </c>
      <c r="O2184" t="s">
        <v>8297</v>
      </c>
      <c r="P2184" s="5">
        <f t="shared" si="170"/>
        <v>5.2416666666666663</v>
      </c>
      <c r="Q2184" s="5" t="str">
        <f t="shared" si="171"/>
        <v>Funded</v>
      </c>
      <c r="R2184" s="7">
        <f t="shared" si="172"/>
        <v>44.171348314606739</v>
      </c>
      <c r="S2184" t="s">
        <v>8332</v>
      </c>
      <c r="T2184" t="s">
        <v>8350</v>
      </c>
      <c r="U2184" s="17">
        <f t="shared" si="173"/>
        <v>41914.692418981482</v>
      </c>
      <c r="V2184" s="17">
        <f t="shared" si="174"/>
        <v>41879.692418981482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tr">
        <f>VLOOKUP(G2185,'Country Codes'!C:D,2,FALSE)</f>
        <v>United States</v>
      </c>
      <c r="I2185" t="s">
        <v>8246</v>
      </c>
      <c r="J2185" s="15">
        <v>1486616400</v>
      </c>
      <c r="K2185" s="15">
        <v>1484037977</v>
      </c>
      <c r="L2185" t="b">
        <v>0</v>
      </c>
      <c r="M2185">
        <v>279</v>
      </c>
      <c r="N2185" t="b">
        <v>1</v>
      </c>
      <c r="O2185" t="s">
        <v>8297</v>
      </c>
      <c r="P2185" s="5">
        <f t="shared" si="170"/>
        <v>4.8927777777777779</v>
      </c>
      <c r="Q2185" s="5" t="str">
        <f t="shared" si="171"/>
        <v>Funded</v>
      </c>
      <c r="R2185" s="7">
        <f t="shared" si="172"/>
        <v>31.566308243727597</v>
      </c>
      <c r="S2185" t="s">
        <v>8332</v>
      </c>
      <c r="T2185" t="s">
        <v>8350</v>
      </c>
      <c r="U2185" s="17">
        <f t="shared" si="173"/>
        <v>42774.999999999993</v>
      </c>
      <c r="V2185" s="17">
        <f t="shared" si="174"/>
        <v>42745.157141203708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tr">
        <f>VLOOKUP(G2186,'Country Codes'!C:D,2,FALSE)</f>
        <v>United States</v>
      </c>
      <c r="I2186" t="s">
        <v>8246</v>
      </c>
      <c r="J2186" s="15">
        <v>1453737600</v>
      </c>
      <c r="K2186" s="15">
        <v>1452530041</v>
      </c>
      <c r="L2186" t="b">
        <v>1</v>
      </c>
      <c r="M2186">
        <v>266</v>
      </c>
      <c r="N2186" t="b">
        <v>1</v>
      </c>
      <c r="O2186" t="s">
        <v>8297</v>
      </c>
      <c r="P2186" s="5">
        <f t="shared" si="170"/>
        <v>2.8473999999999999</v>
      </c>
      <c r="Q2186" s="5" t="str">
        <f t="shared" si="171"/>
        <v>Funded</v>
      </c>
      <c r="R2186" s="7">
        <f t="shared" si="172"/>
        <v>107.04511278195488</v>
      </c>
      <c r="S2186" t="s">
        <v>8332</v>
      </c>
      <c r="T2186" t="s">
        <v>8350</v>
      </c>
      <c r="U2186" s="17">
        <f t="shared" si="173"/>
        <v>42394.458333333336</v>
      </c>
      <c r="V2186" s="17">
        <f t="shared" si="174"/>
        <v>42380.481956018521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tr">
        <f>VLOOKUP(G2187,'Country Codes'!C:D,2,FALSE)</f>
        <v>United Kingdom</v>
      </c>
      <c r="I2187" t="s">
        <v>8247</v>
      </c>
      <c r="J2187" s="15">
        <v>1364286239</v>
      </c>
      <c r="K2187" s="15">
        <v>1360830239</v>
      </c>
      <c r="L2187" t="b">
        <v>0</v>
      </c>
      <c r="M2187">
        <v>623</v>
      </c>
      <c r="N2187" t="b">
        <v>1</v>
      </c>
      <c r="O2187" t="s">
        <v>8297</v>
      </c>
      <c r="P2187" s="5">
        <f t="shared" si="170"/>
        <v>18.569700000000001</v>
      </c>
      <c r="Q2187" s="5" t="str">
        <f t="shared" si="171"/>
        <v>Funded</v>
      </c>
      <c r="R2187" s="7">
        <f t="shared" si="172"/>
        <v>149.03451043338683</v>
      </c>
      <c r="S2187" t="s">
        <v>8332</v>
      </c>
      <c r="T2187" t="s">
        <v>8350</v>
      </c>
      <c r="U2187" s="17">
        <f t="shared" si="173"/>
        <v>41359.141655092593</v>
      </c>
      <c r="V2187" s="17">
        <f t="shared" si="174"/>
        <v>41319.141655092593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tr">
        <f>VLOOKUP(G2188,'Country Codes'!C:D,2,FALSE)</f>
        <v>United States</v>
      </c>
      <c r="I2188" t="s">
        <v>8246</v>
      </c>
      <c r="J2188" s="15">
        <v>1473213600</v>
      </c>
      <c r="K2188" s="15">
        <v>1470062743</v>
      </c>
      <c r="L2188" t="b">
        <v>0</v>
      </c>
      <c r="M2188">
        <v>392</v>
      </c>
      <c r="N2188" t="b">
        <v>1</v>
      </c>
      <c r="O2188" t="s">
        <v>8297</v>
      </c>
      <c r="P2188" s="5">
        <f t="shared" si="170"/>
        <v>1.0967499999999999</v>
      </c>
      <c r="Q2188" s="5" t="str">
        <f t="shared" si="171"/>
        <v>Funded</v>
      </c>
      <c r="R2188" s="7">
        <f t="shared" si="172"/>
        <v>55.956632653061227</v>
      </c>
      <c r="S2188" t="s">
        <v>8332</v>
      </c>
      <c r="T2188" t="s">
        <v>8350</v>
      </c>
      <c r="U2188" s="17">
        <f t="shared" si="173"/>
        <v>42619.874999999993</v>
      </c>
      <c r="V2188" s="17">
        <f t="shared" si="174"/>
        <v>42583.406747685185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tr">
        <f>VLOOKUP(G2189,'Country Codes'!C:D,2,FALSE)</f>
        <v>United States</v>
      </c>
      <c r="I2189" t="s">
        <v>8246</v>
      </c>
      <c r="J2189" s="15">
        <v>1428033540</v>
      </c>
      <c r="K2189" s="15">
        <v>1425531666</v>
      </c>
      <c r="L2189" t="b">
        <v>1</v>
      </c>
      <c r="M2189">
        <v>3562</v>
      </c>
      <c r="N2189" t="b">
        <v>1</v>
      </c>
      <c r="O2189" t="s">
        <v>8297</v>
      </c>
      <c r="P2189" s="5">
        <f t="shared" si="170"/>
        <v>10.146425000000001</v>
      </c>
      <c r="Q2189" s="5" t="str">
        <f t="shared" si="171"/>
        <v>Funded</v>
      </c>
      <c r="R2189" s="7">
        <f t="shared" si="172"/>
        <v>56.970381807973048</v>
      </c>
      <c r="S2189" t="s">
        <v>8332</v>
      </c>
      <c r="T2189" t="s">
        <v>8350</v>
      </c>
      <c r="U2189" s="17">
        <f t="shared" si="173"/>
        <v>42096.957638888889</v>
      </c>
      <c r="V2189" s="17">
        <f t="shared" si="174"/>
        <v>42068.000763888886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tr">
        <f>VLOOKUP(G2190,'Country Codes'!C:D,2,FALSE)</f>
        <v>Australia</v>
      </c>
      <c r="I2190" t="s">
        <v>8248</v>
      </c>
      <c r="J2190" s="15">
        <v>1477414800</v>
      </c>
      <c r="K2190" s="15">
        <v>1474380241</v>
      </c>
      <c r="L2190" t="b">
        <v>0</v>
      </c>
      <c r="M2190">
        <v>514</v>
      </c>
      <c r="N2190" t="b">
        <v>1</v>
      </c>
      <c r="O2190" t="s">
        <v>8297</v>
      </c>
      <c r="P2190" s="5">
        <f t="shared" si="170"/>
        <v>4.1217692027666546</v>
      </c>
      <c r="Q2190" s="5" t="str">
        <f t="shared" si="171"/>
        <v>Funded</v>
      </c>
      <c r="R2190" s="7">
        <f t="shared" si="172"/>
        <v>44.056420233463037</v>
      </c>
      <c r="S2190" t="s">
        <v>8332</v>
      </c>
      <c r="T2190" t="s">
        <v>8350</v>
      </c>
      <c r="U2190" s="17">
        <f t="shared" si="173"/>
        <v>42668.499999999993</v>
      </c>
      <c r="V2190" s="17">
        <f t="shared" si="174"/>
        <v>42633.377789351849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tr">
        <f>VLOOKUP(G2191,'Country Codes'!C:D,2,FALSE)</f>
        <v>United Kingdom</v>
      </c>
      <c r="I2191" t="s">
        <v>8247</v>
      </c>
      <c r="J2191" s="15">
        <v>1461276000</v>
      </c>
      <c r="K2191" s="15">
        <v>1460055300</v>
      </c>
      <c r="L2191" t="b">
        <v>0</v>
      </c>
      <c r="M2191">
        <v>88</v>
      </c>
      <c r="N2191" t="b">
        <v>1</v>
      </c>
      <c r="O2191" t="s">
        <v>8297</v>
      </c>
      <c r="P2191" s="5">
        <f t="shared" si="170"/>
        <v>5.0324999999999998</v>
      </c>
      <c r="Q2191" s="5" t="str">
        <f t="shared" si="171"/>
        <v>Funded</v>
      </c>
      <c r="R2191" s="7">
        <f t="shared" si="172"/>
        <v>68.625</v>
      </c>
      <c r="S2191" t="s">
        <v>8332</v>
      </c>
      <c r="T2191" t="s">
        <v>8350</v>
      </c>
      <c r="U2191" s="17">
        <f t="shared" si="173"/>
        <v>42481.708333333336</v>
      </c>
      <c r="V2191" s="17">
        <f t="shared" si="174"/>
        <v>42467.579861111109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tr">
        <f>VLOOKUP(G2192,'Country Codes'!C:D,2,FALSE)</f>
        <v>United States</v>
      </c>
      <c r="I2192" t="s">
        <v>8246</v>
      </c>
      <c r="J2192" s="15">
        <v>1458716340</v>
      </c>
      <c r="K2192" s="15">
        <v>1455721204</v>
      </c>
      <c r="L2192" t="b">
        <v>0</v>
      </c>
      <c r="M2192">
        <v>537</v>
      </c>
      <c r="N2192" t="b">
        <v>1</v>
      </c>
      <c r="O2192" t="s">
        <v>8297</v>
      </c>
      <c r="P2192" s="5">
        <f t="shared" si="170"/>
        <v>1.8461052631578947</v>
      </c>
      <c r="Q2192" s="5" t="str">
        <f t="shared" si="171"/>
        <v>Funded</v>
      </c>
      <c r="R2192" s="7">
        <f t="shared" si="172"/>
        <v>65.318435754189949</v>
      </c>
      <c r="S2192" t="s">
        <v>8332</v>
      </c>
      <c r="T2192" t="s">
        <v>8350</v>
      </c>
      <c r="U2192" s="17">
        <f t="shared" si="173"/>
        <v>42452.082638888889</v>
      </c>
      <c r="V2192" s="17">
        <f t="shared" si="174"/>
        <v>42417.416712962957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tr">
        <f>VLOOKUP(G2193,'Country Codes'!C:D,2,FALSE)</f>
        <v>United Kingdom</v>
      </c>
      <c r="I2193" t="s">
        <v>8247</v>
      </c>
      <c r="J2193" s="15">
        <v>1487102427</v>
      </c>
      <c r="K2193" s="15">
        <v>1486065627</v>
      </c>
      <c r="L2193" t="b">
        <v>0</v>
      </c>
      <c r="M2193">
        <v>25</v>
      </c>
      <c r="N2193" t="b">
        <v>1</v>
      </c>
      <c r="O2193" t="s">
        <v>8297</v>
      </c>
      <c r="P2193" s="5">
        <f t="shared" si="170"/>
        <v>1.1973333333333334</v>
      </c>
      <c r="Q2193" s="5" t="str">
        <f t="shared" si="171"/>
        <v>Funded</v>
      </c>
      <c r="R2193" s="7">
        <f t="shared" si="172"/>
        <v>35.92</v>
      </c>
      <c r="S2193" t="s">
        <v>8332</v>
      </c>
      <c r="T2193" t="s">
        <v>8350</v>
      </c>
      <c r="U2193" s="17">
        <f t="shared" si="173"/>
        <v>42780.6253125</v>
      </c>
      <c r="V2193" s="17">
        <f t="shared" si="174"/>
        <v>42768.6253125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tr">
        <f>VLOOKUP(G2194,'Country Codes'!C:D,2,FALSE)</f>
        <v>United Kingdom</v>
      </c>
      <c r="I2194" t="s">
        <v>8247</v>
      </c>
      <c r="J2194" s="15">
        <v>1481842800</v>
      </c>
      <c r="K2194" s="15">
        <v>1479414344</v>
      </c>
      <c r="L2194" t="b">
        <v>0</v>
      </c>
      <c r="M2194">
        <v>3238</v>
      </c>
      <c r="N2194" t="b">
        <v>1</v>
      </c>
      <c r="O2194" t="s">
        <v>8297</v>
      </c>
      <c r="P2194" s="5">
        <f t="shared" si="170"/>
        <v>10.812401666666668</v>
      </c>
      <c r="Q2194" s="5" t="str">
        <f t="shared" si="171"/>
        <v>Funded</v>
      </c>
      <c r="R2194" s="7">
        <f t="shared" si="172"/>
        <v>40.070667078443485</v>
      </c>
      <c r="S2194" t="s">
        <v>8332</v>
      </c>
      <c r="T2194" t="s">
        <v>8350</v>
      </c>
      <c r="U2194" s="17">
        <f t="shared" si="173"/>
        <v>42719.749999999993</v>
      </c>
      <c r="V2194" s="17">
        <f t="shared" si="174"/>
        <v>42691.642870370364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tr">
        <f>VLOOKUP(G2195,'Country Codes'!C:D,2,FALSE)</f>
        <v>United States</v>
      </c>
      <c r="I2195" t="s">
        <v>8246</v>
      </c>
      <c r="J2195" s="15">
        <v>1479704340</v>
      </c>
      <c r="K2195" s="15">
        <v>1477043072</v>
      </c>
      <c r="L2195" t="b">
        <v>0</v>
      </c>
      <c r="M2195">
        <v>897</v>
      </c>
      <c r="N2195" t="b">
        <v>1</v>
      </c>
      <c r="O2195" t="s">
        <v>8297</v>
      </c>
      <c r="P2195" s="5">
        <f t="shared" si="170"/>
        <v>4.5237333333333334</v>
      </c>
      <c r="Q2195" s="5" t="str">
        <f t="shared" si="171"/>
        <v>Funded</v>
      </c>
      <c r="R2195" s="7">
        <f t="shared" si="172"/>
        <v>75.647714604236342</v>
      </c>
      <c r="S2195" t="s">
        <v>8332</v>
      </c>
      <c r="T2195" t="s">
        <v>8350</v>
      </c>
      <c r="U2195" s="17">
        <f t="shared" si="173"/>
        <v>42694.999305555553</v>
      </c>
      <c r="V2195" s="17">
        <f t="shared" si="174"/>
        <v>42664.197592592587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tr">
        <f>VLOOKUP(G2196,'Country Codes'!C:D,2,FALSE)</f>
        <v>United States</v>
      </c>
      <c r="I2196" t="s">
        <v>8246</v>
      </c>
      <c r="J2196" s="15">
        <v>1459012290</v>
      </c>
      <c r="K2196" s="15">
        <v>1456423890</v>
      </c>
      <c r="L2196" t="b">
        <v>0</v>
      </c>
      <c r="M2196">
        <v>878</v>
      </c>
      <c r="N2196" t="b">
        <v>1</v>
      </c>
      <c r="O2196" t="s">
        <v>8297</v>
      </c>
      <c r="P2196" s="5">
        <f t="shared" si="170"/>
        <v>5.3737000000000004</v>
      </c>
      <c r="Q2196" s="5" t="str">
        <f t="shared" si="171"/>
        <v>Funded</v>
      </c>
      <c r="R2196" s="7">
        <f t="shared" si="172"/>
        <v>61.203872437357631</v>
      </c>
      <c r="S2196" t="s">
        <v>8332</v>
      </c>
      <c r="T2196" t="s">
        <v>8350</v>
      </c>
      <c r="U2196" s="17">
        <f t="shared" si="173"/>
        <v>42455.507986111108</v>
      </c>
      <c r="V2196" s="17">
        <f t="shared" si="174"/>
        <v>42425.54965277778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tr">
        <f>VLOOKUP(G2197,'Country Codes'!C:D,2,FALSE)</f>
        <v>United States</v>
      </c>
      <c r="I2197" t="s">
        <v>8246</v>
      </c>
      <c r="J2197" s="15">
        <v>1439317900</v>
      </c>
      <c r="K2197" s="15">
        <v>1436725900</v>
      </c>
      <c r="L2197" t="b">
        <v>0</v>
      </c>
      <c r="M2197">
        <v>115</v>
      </c>
      <c r="N2197" t="b">
        <v>1</v>
      </c>
      <c r="O2197" t="s">
        <v>8297</v>
      </c>
      <c r="P2197" s="5">
        <f t="shared" si="170"/>
        <v>1.2032608695652174</v>
      </c>
      <c r="Q2197" s="5" t="str">
        <f t="shared" si="171"/>
        <v>Funded</v>
      </c>
      <c r="R2197" s="7">
        <f t="shared" si="172"/>
        <v>48.130434782608695</v>
      </c>
      <c r="S2197" t="s">
        <v>8332</v>
      </c>
      <c r="T2197" t="s">
        <v>8350</v>
      </c>
      <c r="U2197" s="17">
        <f t="shared" si="173"/>
        <v>42227.563657407409</v>
      </c>
      <c r="V2197" s="17">
        <f t="shared" si="174"/>
        <v>42197.563657407409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tr">
        <f>VLOOKUP(G2198,'Country Codes'!C:D,2,FALSE)</f>
        <v>United States</v>
      </c>
      <c r="I2198" t="s">
        <v>8246</v>
      </c>
      <c r="J2198" s="15">
        <v>1480662000</v>
      </c>
      <c r="K2198" s="15">
        <v>1478000502</v>
      </c>
      <c r="L2198" t="b">
        <v>0</v>
      </c>
      <c r="M2198">
        <v>234</v>
      </c>
      <c r="N2198" t="b">
        <v>1</v>
      </c>
      <c r="O2198" t="s">
        <v>8297</v>
      </c>
      <c r="P2198" s="5">
        <f t="shared" si="170"/>
        <v>1.1383571428571428</v>
      </c>
      <c r="Q2198" s="5" t="str">
        <f t="shared" si="171"/>
        <v>Funded</v>
      </c>
      <c r="R2198" s="7">
        <f t="shared" si="172"/>
        <v>68.106837606837601</v>
      </c>
      <c r="S2198" t="s">
        <v>8332</v>
      </c>
      <c r="T2198" t="s">
        <v>8350</v>
      </c>
      <c r="U2198" s="17">
        <f t="shared" si="173"/>
        <v>42706.083333333336</v>
      </c>
      <c r="V2198" s="17">
        <f t="shared" si="174"/>
        <v>42675.278958333329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tr">
        <f>VLOOKUP(G2199,'Country Codes'!C:D,2,FALSE)</f>
        <v>United States</v>
      </c>
      <c r="I2199" t="s">
        <v>8246</v>
      </c>
      <c r="J2199" s="15">
        <v>1425132059</v>
      </c>
      <c r="K2199" s="15">
        <v>1422540059</v>
      </c>
      <c r="L2199" t="b">
        <v>0</v>
      </c>
      <c r="M2199">
        <v>4330</v>
      </c>
      <c r="N2199" t="b">
        <v>1</v>
      </c>
      <c r="O2199" t="s">
        <v>8297</v>
      </c>
      <c r="P2199" s="5">
        <f t="shared" si="170"/>
        <v>9.5103109999999997</v>
      </c>
      <c r="Q2199" s="5" t="str">
        <f t="shared" si="171"/>
        <v>Funded</v>
      </c>
      <c r="R2199" s="7">
        <f t="shared" si="172"/>
        <v>65.891300230946882</v>
      </c>
      <c r="S2199" t="s">
        <v>8332</v>
      </c>
      <c r="T2199" t="s">
        <v>8350</v>
      </c>
      <c r="U2199" s="17">
        <f t="shared" si="173"/>
        <v>42063.37568287037</v>
      </c>
      <c r="V2199" s="17">
        <f t="shared" si="174"/>
        <v>42033.37568287037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tr">
        <f>VLOOKUP(G2200,'Country Codes'!C:D,2,FALSE)</f>
        <v>United States</v>
      </c>
      <c r="I2200" t="s">
        <v>8246</v>
      </c>
      <c r="J2200" s="15">
        <v>1447507200</v>
      </c>
      <c r="K2200" s="15">
        <v>1444911600</v>
      </c>
      <c r="L2200" t="b">
        <v>0</v>
      </c>
      <c r="M2200">
        <v>651</v>
      </c>
      <c r="N2200" t="b">
        <v>1</v>
      </c>
      <c r="O2200" t="s">
        <v>8297</v>
      </c>
      <c r="P2200" s="5">
        <f t="shared" si="170"/>
        <v>1.3289249999999999</v>
      </c>
      <c r="Q2200" s="5" t="str">
        <f t="shared" si="171"/>
        <v>Funded</v>
      </c>
      <c r="R2200" s="7">
        <f t="shared" si="172"/>
        <v>81.654377880184327</v>
      </c>
      <c r="S2200" t="s">
        <v>8332</v>
      </c>
      <c r="T2200" t="s">
        <v>8350</v>
      </c>
      <c r="U2200" s="17">
        <f t="shared" si="173"/>
        <v>42322.347222222219</v>
      </c>
      <c r="V2200" s="17">
        <f t="shared" si="174"/>
        <v>42292.305555555555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tr">
        <f>VLOOKUP(G2201,'Country Codes'!C:D,2,FALSE)</f>
        <v>Ireland</v>
      </c>
      <c r="I2201" t="s">
        <v>8249</v>
      </c>
      <c r="J2201" s="15">
        <v>1444903198</v>
      </c>
      <c r="K2201" s="15">
        <v>1442311198</v>
      </c>
      <c r="L2201" t="b">
        <v>1</v>
      </c>
      <c r="M2201">
        <v>251</v>
      </c>
      <c r="N2201" t="b">
        <v>1</v>
      </c>
      <c r="O2201" t="s">
        <v>8297</v>
      </c>
      <c r="P2201" s="5">
        <f t="shared" si="170"/>
        <v>1.4697777777777778</v>
      </c>
      <c r="Q2201" s="5" t="str">
        <f t="shared" si="171"/>
        <v>Funded</v>
      </c>
      <c r="R2201" s="7">
        <f t="shared" si="172"/>
        <v>52.701195219123505</v>
      </c>
      <c r="S2201" t="s">
        <v>8332</v>
      </c>
      <c r="T2201" t="s">
        <v>8350</v>
      </c>
      <c r="U2201" s="17">
        <f t="shared" si="173"/>
        <v>42292.208310185182</v>
      </c>
      <c r="V2201" s="17">
        <f t="shared" si="174"/>
        <v>42262.208310185182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tr">
        <f>VLOOKUP(G2202,'Country Codes'!C:D,2,FALSE)</f>
        <v>United Kingdom</v>
      </c>
      <c r="I2202" t="s">
        <v>8247</v>
      </c>
      <c r="J2202" s="15">
        <v>1436151600</v>
      </c>
      <c r="K2202" s="15">
        <v>1433775668</v>
      </c>
      <c r="L2202" t="b">
        <v>0</v>
      </c>
      <c r="M2202">
        <v>263</v>
      </c>
      <c r="N2202" t="b">
        <v>1</v>
      </c>
      <c r="O2202" t="s">
        <v>8297</v>
      </c>
      <c r="P2202" s="5">
        <f t="shared" si="170"/>
        <v>5.4215</v>
      </c>
      <c r="Q2202" s="5" t="str">
        <f t="shared" si="171"/>
        <v>Funded</v>
      </c>
      <c r="R2202" s="7">
        <f t="shared" si="172"/>
        <v>41.228136882129277</v>
      </c>
      <c r="S2202" t="s">
        <v>8332</v>
      </c>
      <c r="T2202" t="s">
        <v>8350</v>
      </c>
      <c r="U2202" s="17">
        <f t="shared" si="173"/>
        <v>42190.916666666664</v>
      </c>
      <c r="V2202" s="17">
        <f t="shared" si="174"/>
        <v>42163.417453703696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tr">
        <f>VLOOKUP(G2203,'Country Codes'!C:D,2,FALSE)</f>
        <v>United Kingdom</v>
      </c>
      <c r="I2203" t="s">
        <v>8247</v>
      </c>
      <c r="J2203" s="15">
        <v>1358367565</v>
      </c>
      <c r="K2203" s="15">
        <v>1357157965</v>
      </c>
      <c r="L2203" t="b">
        <v>0</v>
      </c>
      <c r="M2203">
        <v>28</v>
      </c>
      <c r="N2203" t="b">
        <v>1</v>
      </c>
      <c r="O2203" t="s">
        <v>8280</v>
      </c>
      <c r="P2203" s="5">
        <f t="shared" si="170"/>
        <v>3.8271818181818182</v>
      </c>
      <c r="Q2203" s="5" t="str">
        <f t="shared" si="171"/>
        <v>Funded</v>
      </c>
      <c r="R2203" s="7">
        <f t="shared" si="172"/>
        <v>15.035357142857142</v>
      </c>
      <c r="S2203" t="s">
        <v>8324</v>
      </c>
      <c r="T2203" t="s">
        <v>8329</v>
      </c>
      <c r="U2203" s="17">
        <f t="shared" si="173"/>
        <v>41290.638483796298</v>
      </c>
      <c r="V2203" s="17">
        <f t="shared" si="174"/>
        <v>41276.638483796298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tr">
        <f>VLOOKUP(G2204,'Country Codes'!C:D,2,FALSE)</f>
        <v>United States</v>
      </c>
      <c r="I2204" t="s">
        <v>8246</v>
      </c>
      <c r="J2204" s="15">
        <v>1351801368</v>
      </c>
      <c r="K2204" s="15">
        <v>1349209368</v>
      </c>
      <c r="L2204" t="b">
        <v>0</v>
      </c>
      <c r="M2204">
        <v>721</v>
      </c>
      <c r="N2204" t="b">
        <v>1</v>
      </c>
      <c r="O2204" t="s">
        <v>8280</v>
      </c>
      <c r="P2204" s="5">
        <f t="shared" si="170"/>
        <v>7.0418124999999998</v>
      </c>
      <c r="Q2204" s="5" t="str">
        <f t="shared" si="171"/>
        <v>Funded</v>
      </c>
      <c r="R2204" s="7">
        <f t="shared" si="172"/>
        <v>39.066920943134534</v>
      </c>
      <c r="S2204" t="s">
        <v>8324</v>
      </c>
      <c r="T2204" t="s">
        <v>8329</v>
      </c>
      <c r="U2204" s="17">
        <f t="shared" si="173"/>
        <v>41214.640833333331</v>
      </c>
      <c r="V2204" s="17">
        <f t="shared" si="174"/>
        <v>41184.640833333331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tr">
        <f>VLOOKUP(G2205,'Country Codes'!C:D,2,FALSE)</f>
        <v>Canada</v>
      </c>
      <c r="I2205" t="s">
        <v>8251</v>
      </c>
      <c r="J2205" s="15">
        <v>1443127082</v>
      </c>
      <c r="K2205" s="15">
        <v>1440535082</v>
      </c>
      <c r="L2205" t="b">
        <v>0</v>
      </c>
      <c r="M2205">
        <v>50</v>
      </c>
      <c r="N2205" t="b">
        <v>1</v>
      </c>
      <c r="O2205" t="s">
        <v>8280</v>
      </c>
      <c r="P2205" s="5">
        <f t="shared" si="170"/>
        <v>1.0954999999999999</v>
      </c>
      <c r="Q2205" s="5" t="str">
        <f t="shared" si="171"/>
        <v>Funded</v>
      </c>
      <c r="R2205" s="7">
        <f t="shared" si="172"/>
        <v>43.82</v>
      </c>
      <c r="S2205" t="s">
        <v>8324</v>
      </c>
      <c r="T2205" t="s">
        <v>8329</v>
      </c>
      <c r="U2205" s="17">
        <f t="shared" si="173"/>
        <v>42271.651412037034</v>
      </c>
      <c r="V2205" s="17">
        <f t="shared" si="174"/>
        <v>42241.651412037034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tr">
        <f>VLOOKUP(G2206,'Country Codes'!C:D,2,FALSE)</f>
        <v>United States</v>
      </c>
      <c r="I2206" t="s">
        <v>8246</v>
      </c>
      <c r="J2206" s="15">
        <v>1362814119</v>
      </c>
      <c r="K2206" s="15">
        <v>1360222119</v>
      </c>
      <c r="L2206" t="b">
        <v>0</v>
      </c>
      <c r="M2206">
        <v>73</v>
      </c>
      <c r="N2206" t="b">
        <v>1</v>
      </c>
      <c r="O2206" t="s">
        <v>8280</v>
      </c>
      <c r="P2206" s="5">
        <f t="shared" si="170"/>
        <v>1.3286666666666667</v>
      </c>
      <c r="Q2206" s="5" t="str">
        <f t="shared" si="171"/>
        <v>Funded</v>
      </c>
      <c r="R2206" s="7">
        <f t="shared" si="172"/>
        <v>27.301369863013697</v>
      </c>
      <c r="S2206" t="s">
        <v>8324</v>
      </c>
      <c r="T2206" t="s">
        <v>8329</v>
      </c>
      <c r="U2206" s="17">
        <f t="shared" si="173"/>
        <v>41342.103229166663</v>
      </c>
      <c r="V2206" s="17">
        <f t="shared" si="174"/>
        <v>41312.103229166663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tr">
        <f>VLOOKUP(G2207,'Country Codes'!C:D,2,FALSE)</f>
        <v>United States</v>
      </c>
      <c r="I2207" t="s">
        <v>8246</v>
      </c>
      <c r="J2207" s="15">
        <v>1338579789</v>
      </c>
      <c r="K2207" s="15">
        <v>1335987789</v>
      </c>
      <c r="L2207" t="b">
        <v>0</v>
      </c>
      <c r="M2207">
        <v>27</v>
      </c>
      <c r="N2207" t="b">
        <v>1</v>
      </c>
      <c r="O2207" t="s">
        <v>8280</v>
      </c>
      <c r="P2207" s="5">
        <f t="shared" si="170"/>
        <v>1.52</v>
      </c>
      <c r="Q2207" s="5" t="str">
        <f t="shared" si="171"/>
        <v>Funded</v>
      </c>
      <c r="R2207" s="7">
        <f t="shared" si="172"/>
        <v>42.222222222222221</v>
      </c>
      <c r="S2207" t="s">
        <v>8324</v>
      </c>
      <c r="T2207" t="s">
        <v>8329</v>
      </c>
      <c r="U2207" s="17">
        <f t="shared" si="173"/>
        <v>41061.613298611104</v>
      </c>
      <c r="V2207" s="17">
        <f t="shared" si="174"/>
        <v>41031.613298611104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tr">
        <f>VLOOKUP(G2208,'Country Codes'!C:D,2,FALSE)</f>
        <v>United States</v>
      </c>
      <c r="I2208" t="s">
        <v>8246</v>
      </c>
      <c r="J2208" s="15">
        <v>1334556624</v>
      </c>
      <c r="K2208" s="15">
        <v>1333001424</v>
      </c>
      <c r="L2208" t="b">
        <v>0</v>
      </c>
      <c r="M2208">
        <v>34</v>
      </c>
      <c r="N2208" t="b">
        <v>1</v>
      </c>
      <c r="O2208" t="s">
        <v>8280</v>
      </c>
      <c r="P2208" s="5">
        <f t="shared" si="170"/>
        <v>1.0272727272727273</v>
      </c>
      <c r="Q2208" s="5" t="str">
        <f t="shared" si="171"/>
        <v>Funded</v>
      </c>
      <c r="R2208" s="7">
        <f t="shared" si="172"/>
        <v>33.235294117647058</v>
      </c>
      <c r="S2208" t="s">
        <v>8324</v>
      </c>
      <c r="T2208" t="s">
        <v>8329</v>
      </c>
      <c r="U2208" s="17">
        <f t="shared" si="173"/>
        <v>41015.048888888887</v>
      </c>
      <c r="V2208" s="17">
        <f t="shared" si="174"/>
        <v>40997.048888888887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tr">
        <f>VLOOKUP(G2209,'Country Codes'!C:D,2,FALSE)</f>
        <v>United States</v>
      </c>
      <c r="I2209" t="s">
        <v>8246</v>
      </c>
      <c r="J2209" s="15">
        <v>1384580373</v>
      </c>
      <c r="K2209" s="15">
        <v>1381984773</v>
      </c>
      <c r="L2209" t="b">
        <v>0</v>
      </c>
      <c r="M2209">
        <v>7</v>
      </c>
      <c r="N2209" t="b">
        <v>1</v>
      </c>
      <c r="O2209" t="s">
        <v>8280</v>
      </c>
      <c r="P2209" s="5">
        <f t="shared" si="170"/>
        <v>1</v>
      </c>
      <c r="Q2209" s="5" t="str">
        <f t="shared" si="171"/>
        <v>Funded</v>
      </c>
      <c r="R2209" s="7">
        <f t="shared" si="172"/>
        <v>285.71428571428572</v>
      </c>
      <c r="S2209" t="s">
        <v>8324</v>
      </c>
      <c r="T2209" t="s">
        <v>8329</v>
      </c>
      <c r="U2209" s="17">
        <f t="shared" si="173"/>
        <v>41594.027465277773</v>
      </c>
      <c r="V2209" s="17">
        <f t="shared" si="174"/>
        <v>41563.985798611109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tr">
        <f>VLOOKUP(G2210,'Country Codes'!C:D,2,FALSE)</f>
        <v>United States</v>
      </c>
      <c r="I2210" t="s">
        <v>8246</v>
      </c>
      <c r="J2210" s="15">
        <v>1333771200</v>
      </c>
      <c r="K2210" s="15">
        <v>1328649026</v>
      </c>
      <c r="L2210" t="b">
        <v>0</v>
      </c>
      <c r="M2210">
        <v>24</v>
      </c>
      <c r="N2210" t="b">
        <v>1</v>
      </c>
      <c r="O2210" t="s">
        <v>8280</v>
      </c>
      <c r="P2210" s="5">
        <f t="shared" si="170"/>
        <v>1.016</v>
      </c>
      <c r="Q2210" s="5" t="str">
        <f t="shared" si="171"/>
        <v>Funded</v>
      </c>
      <c r="R2210" s="7">
        <f t="shared" si="172"/>
        <v>42.333333333333336</v>
      </c>
      <c r="S2210" t="s">
        <v>8324</v>
      </c>
      <c r="T2210" t="s">
        <v>8329</v>
      </c>
      <c r="U2210" s="17">
        <f t="shared" si="173"/>
        <v>41005.958333333328</v>
      </c>
      <c r="V2210" s="17">
        <f t="shared" si="174"/>
        <v>40946.673912037033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tr">
        <f>VLOOKUP(G2211,'Country Codes'!C:D,2,FALSE)</f>
        <v>United Kingdom</v>
      </c>
      <c r="I2211" t="s">
        <v>8247</v>
      </c>
      <c r="J2211" s="15">
        <v>1397516400</v>
      </c>
      <c r="K2211" s="15">
        <v>1396524644</v>
      </c>
      <c r="L2211" t="b">
        <v>0</v>
      </c>
      <c r="M2211">
        <v>15</v>
      </c>
      <c r="N2211" t="b">
        <v>1</v>
      </c>
      <c r="O2211" t="s">
        <v>8280</v>
      </c>
      <c r="P2211" s="5">
        <f t="shared" si="170"/>
        <v>1.508</v>
      </c>
      <c r="Q2211" s="5" t="str">
        <f t="shared" si="171"/>
        <v>Funded</v>
      </c>
      <c r="R2211" s="7">
        <f t="shared" si="172"/>
        <v>50.266666666666666</v>
      </c>
      <c r="S2211" t="s">
        <v>8324</v>
      </c>
      <c r="T2211" t="s">
        <v>8329</v>
      </c>
      <c r="U2211" s="17">
        <f t="shared" si="173"/>
        <v>41743.75</v>
      </c>
      <c r="V2211" s="17">
        <f t="shared" si="174"/>
        <v>41732.27134259259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tr">
        <f>VLOOKUP(G2212,'Country Codes'!C:D,2,FALSE)</f>
        <v>United States</v>
      </c>
      <c r="I2212" t="s">
        <v>8246</v>
      </c>
      <c r="J2212" s="15">
        <v>1334424960</v>
      </c>
      <c r="K2212" s="15">
        <v>1329442510</v>
      </c>
      <c r="L2212" t="b">
        <v>0</v>
      </c>
      <c r="M2212">
        <v>72</v>
      </c>
      <c r="N2212" t="b">
        <v>1</v>
      </c>
      <c r="O2212" t="s">
        <v>8280</v>
      </c>
      <c r="P2212" s="5">
        <f t="shared" si="170"/>
        <v>1.11425</v>
      </c>
      <c r="Q2212" s="5" t="str">
        <f t="shared" si="171"/>
        <v>Funded</v>
      </c>
      <c r="R2212" s="7">
        <f t="shared" si="172"/>
        <v>61.902777777777779</v>
      </c>
      <c r="S2212" t="s">
        <v>8324</v>
      </c>
      <c r="T2212" t="s">
        <v>8329</v>
      </c>
      <c r="U2212" s="17">
        <f t="shared" si="173"/>
        <v>41013.524999999994</v>
      </c>
      <c r="V2212" s="17">
        <f t="shared" si="174"/>
        <v>40955.857754629629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tr">
        <f>VLOOKUP(G2213,'Country Codes'!C:D,2,FALSE)</f>
        <v>United States</v>
      </c>
      <c r="I2213" t="s">
        <v>8246</v>
      </c>
      <c r="J2213" s="15">
        <v>1397113140</v>
      </c>
      <c r="K2213" s="15">
        <v>1395168625</v>
      </c>
      <c r="L2213" t="b">
        <v>0</v>
      </c>
      <c r="M2213">
        <v>120</v>
      </c>
      <c r="N2213" t="b">
        <v>1</v>
      </c>
      <c r="O2213" t="s">
        <v>8280</v>
      </c>
      <c r="P2213" s="5">
        <f t="shared" si="170"/>
        <v>1.956</v>
      </c>
      <c r="Q2213" s="5" t="str">
        <f t="shared" si="171"/>
        <v>Funded</v>
      </c>
      <c r="R2213" s="7">
        <f t="shared" si="172"/>
        <v>40.75</v>
      </c>
      <c r="S2213" t="s">
        <v>8324</v>
      </c>
      <c r="T2213" t="s">
        <v>8329</v>
      </c>
      <c r="U2213" s="17">
        <f t="shared" si="173"/>
        <v>41739.082638888889</v>
      </c>
      <c r="V2213" s="17">
        <f t="shared" si="174"/>
        <v>41716.576678240737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tr">
        <f>VLOOKUP(G2214,'Country Codes'!C:D,2,FALSE)</f>
        <v>United States</v>
      </c>
      <c r="I2214" t="s">
        <v>8246</v>
      </c>
      <c r="J2214" s="15">
        <v>1383526800</v>
      </c>
      <c r="K2214" s="15">
        <v>1380650177</v>
      </c>
      <c r="L2214" t="b">
        <v>0</v>
      </c>
      <c r="M2214">
        <v>123</v>
      </c>
      <c r="N2214" t="b">
        <v>1</v>
      </c>
      <c r="O2214" t="s">
        <v>8280</v>
      </c>
      <c r="P2214" s="5">
        <f t="shared" si="170"/>
        <v>1.1438333333333333</v>
      </c>
      <c r="Q2214" s="5" t="str">
        <f t="shared" si="171"/>
        <v>Funded</v>
      </c>
      <c r="R2214" s="7">
        <f t="shared" si="172"/>
        <v>55.796747967479675</v>
      </c>
      <c r="S2214" t="s">
        <v>8324</v>
      </c>
      <c r="T2214" t="s">
        <v>8329</v>
      </c>
      <c r="U2214" s="17">
        <f t="shared" si="173"/>
        <v>41581.833333333328</v>
      </c>
      <c r="V2214" s="17">
        <f t="shared" si="174"/>
        <v>41548.539085648146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tr">
        <f>VLOOKUP(G2215,'Country Codes'!C:D,2,FALSE)</f>
        <v>United States</v>
      </c>
      <c r="I2215" t="s">
        <v>8246</v>
      </c>
      <c r="J2215" s="15">
        <v>1431719379</v>
      </c>
      <c r="K2215" s="15">
        <v>1429127379</v>
      </c>
      <c r="L2215" t="b">
        <v>0</v>
      </c>
      <c r="M2215">
        <v>1</v>
      </c>
      <c r="N2215" t="b">
        <v>1</v>
      </c>
      <c r="O2215" t="s">
        <v>8280</v>
      </c>
      <c r="P2215" s="5">
        <f t="shared" si="170"/>
        <v>2</v>
      </c>
      <c r="Q2215" s="5" t="str">
        <f t="shared" si="171"/>
        <v>Funded</v>
      </c>
      <c r="R2215" s="7">
        <f t="shared" si="172"/>
        <v>10</v>
      </c>
      <c r="S2215" t="s">
        <v>8324</v>
      </c>
      <c r="T2215" t="s">
        <v>8329</v>
      </c>
      <c r="U2215" s="17">
        <f t="shared" si="173"/>
        <v>42139.617812499993</v>
      </c>
      <c r="V2215" s="17">
        <f t="shared" si="174"/>
        <v>42109.617812499993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tr">
        <f>VLOOKUP(G2216,'Country Codes'!C:D,2,FALSE)</f>
        <v>United States</v>
      </c>
      <c r="I2216" t="s">
        <v>8246</v>
      </c>
      <c r="J2216" s="15">
        <v>1391713248</v>
      </c>
      <c r="K2216" s="15">
        <v>1389121248</v>
      </c>
      <c r="L2216" t="b">
        <v>0</v>
      </c>
      <c r="M2216">
        <v>24</v>
      </c>
      <c r="N2216" t="b">
        <v>1</v>
      </c>
      <c r="O2216" t="s">
        <v>8280</v>
      </c>
      <c r="P2216" s="5">
        <f t="shared" si="170"/>
        <v>2.9250166666666666</v>
      </c>
      <c r="Q2216" s="5" t="str">
        <f t="shared" si="171"/>
        <v>Funded</v>
      </c>
      <c r="R2216" s="7">
        <f t="shared" si="172"/>
        <v>73.125416666666666</v>
      </c>
      <c r="S2216" t="s">
        <v>8324</v>
      </c>
      <c r="T2216" t="s">
        <v>8329</v>
      </c>
      <c r="U2216" s="17">
        <f t="shared" si="173"/>
        <v>41676.58388888889</v>
      </c>
      <c r="V2216" s="17">
        <f t="shared" si="174"/>
        <v>41646.58388888889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tr">
        <f>VLOOKUP(G2217,'Country Codes'!C:D,2,FALSE)</f>
        <v>United States</v>
      </c>
      <c r="I2217" t="s">
        <v>8246</v>
      </c>
      <c r="J2217" s="15">
        <v>1331621940</v>
      </c>
      <c r="K2217" s="15">
        <v>1329671572</v>
      </c>
      <c r="L2217" t="b">
        <v>0</v>
      </c>
      <c r="M2217">
        <v>33</v>
      </c>
      <c r="N2217" t="b">
        <v>1</v>
      </c>
      <c r="O2217" t="s">
        <v>8280</v>
      </c>
      <c r="P2217" s="5">
        <f t="shared" si="170"/>
        <v>1.5636363636363637</v>
      </c>
      <c r="Q2217" s="5" t="str">
        <f t="shared" si="171"/>
        <v>Funded</v>
      </c>
      <c r="R2217" s="7">
        <f t="shared" si="172"/>
        <v>26.060606060606062</v>
      </c>
      <c r="S2217" t="s">
        <v>8324</v>
      </c>
      <c r="T2217" t="s">
        <v>8329</v>
      </c>
      <c r="U2217" s="17">
        <f t="shared" si="173"/>
        <v>40981.082638888889</v>
      </c>
      <c r="V2217" s="17">
        <f t="shared" si="174"/>
        <v>40958.508935185186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tr">
        <f>VLOOKUP(G2218,'Country Codes'!C:D,2,FALSE)</f>
        <v>United States</v>
      </c>
      <c r="I2218" t="s">
        <v>8246</v>
      </c>
      <c r="J2218" s="15">
        <v>1437674545</v>
      </c>
      <c r="K2218" s="15">
        <v>1436464945</v>
      </c>
      <c r="L2218" t="b">
        <v>0</v>
      </c>
      <c r="M2218">
        <v>14</v>
      </c>
      <c r="N2218" t="b">
        <v>1</v>
      </c>
      <c r="O2218" t="s">
        <v>8280</v>
      </c>
      <c r="P2218" s="5">
        <f t="shared" si="170"/>
        <v>1.0566666666666666</v>
      </c>
      <c r="Q2218" s="5" t="str">
        <f t="shared" si="171"/>
        <v>Funded</v>
      </c>
      <c r="R2218" s="7">
        <f t="shared" si="172"/>
        <v>22.642857142857142</v>
      </c>
      <c r="S2218" t="s">
        <v>8324</v>
      </c>
      <c r="T2218" t="s">
        <v>8329</v>
      </c>
      <c r="U2218" s="17">
        <f t="shared" si="173"/>
        <v>42208.543344907412</v>
      </c>
      <c r="V2218" s="17">
        <f t="shared" si="174"/>
        <v>42194.543344907412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tr">
        <f>VLOOKUP(G2219,'Country Codes'!C:D,2,FALSE)</f>
        <v>United States</v>
      </c>
      <c r="I2219" t="s">
        <v>8246</v>
      </c>
      <c r="J2219" s="15">
        <v>1446451200</v>
      </c>
      <c r="K2219" s="15">
        <v>1445539113</v>
      </c>
      <c r="L2219" t="b">
        <v>0</v>
      </c>
      <c r="M2219">
        <v>9</v>
      </c>
      <c r="N2219" t="b">
        <v>1</v>
      </c>
      <c r="O2219" t="s">
        <v>8280</v>
      </c>
      <c r="P2219" s="5">
        <f t="shared" si="170"/>
        <v>1.0119047619047619</v>
      </c>
      <c r="Q2219" s="5" t="str">
        <f t="shared" si="171"/>
        <v>Funded</v>
      </c>
      <c r="R2219" s="7">
        <f t="shared" si="172"/>
        <v>47.222222222222221</v>
      </c>
      <c r="S2219" t="s">
        <v>8324</v>
      </c>
      <c r="T2219" t="s">
        <v>8329</v>
      </c>
      <c r="U2219" s="17">
        <f t="shared" si="173"/>
        <v>42310.124999999993</v>
      </c>
      <c r="V2219" s="17">
        <f t="shared" si="174"/>
        <v>42299.568437499998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tr">
        <f>VLOOKUP(G2220,'Country Codes'!C:D,2,FALSE)</f>
        <v>United States</v>
      </c>
      <c r="I2220" t="s">
        <v>8246</v>
      </c>
      <c r="J2220" s="15">
        <v>1346198400</v>
      </c>
      <c r="K2220" s="15">
        <v>1344281383</v>
      </c>
      <c r="L2220" t="b">
        <v>0</v>
      </c>
      <c r="M2220">
        <v>76</v>
      </c>
      <c r="N2220" t="b">
        <v>1</v>
      </c>
      <c r="O2220" t="s">
        <v>8280</v>
      </c>
      <c r="P2220" s="5">
        <f t="shared" si="170"/>
        <v>1.2283299999999999</v>
      </c>
      <c r="Q2220" s="5" t="str">
        <f t="shared" si="171"/>
        <v>Funded</v>
      </c>
      <c r="R2220" s="7">
        <f t="shared" si="172"/>
        <v>32.324473684210524</v>
      </c>
      <c r="S2220" t="s">
        <v>8324</v>
      </c>
      <c r="T2220" t="s">
        <v>8329</v>
      </c>
      <c r="U2220" s="17">
        <f t="shared" si="173"/>
        <v>41149.791666666664</v>
      </c>
      <c r="V2220" s="17">
        <f t="shared" si="174"/>
        <v>41127.603969907403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tr">
        <f>VLOOKUP(G2221,'Country Codes'!C:D,2,FALSE)</f>
        <v>United States</v>
      </c>
      <c r="I2221" t="s">
        <v>8246</v>
      </c>
      <c r="J2221" s="15">
        <v>1440004512</v>
      </c>
      <c r="K2221" s="15">
        <v>1437412512</v>
      </c>
      <c r="L2221" t="b">
        <v>0</v>
      </c>
      <c r="M2221">
        <v>19</v>
      </c>
      <c r="N2221" t="b">
        <v>1</v>
      </c>
      <c r="O2221" t="s">
        <v>8280</v>
      </c>
      <c r="P2221" s="5">
        <f t="shared" si="170"/>
        <v>1.0149999999999999</v>
      </c>
      <c r="Q2221" s="5" t="str">
        <f t="shared" si="171"/>
        <v>Funded</v>
      </c>
      <c r="R2221" s="7">
        <f t="shared" si="172"/>
        <v>53.421052631578945</v>
      </c>
      <c r="S2221" t="s">
        <v>8324</v>
      </c>
      <c r="T2221" t="s">
        <v>8329</v>
      </c>
      <c r="U2221" s="17">
        <f t="shared" si="173"/>
        <v>42235.510555555556</v>
      </c>
      <c r="V2221" s="17">
        <f t="shared" si="174"/>
        <v>42205.510555555556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tr">
        <f>VLOOKUP(G2222,'Country Codes'!C:D,2,FALSE)</f>
        <v>United States</v>
      </c>
      <c r="I2222" t="s">
        <v>8246</v>
      </c>
      <c r="J2222" s="15">
        <v>1374888436</v>
      </c>
      <c r="K2222" s="15">
        <v>1372296436</v>
      </c>
      <c r="L2222" t="b">
        <v>0</v>
      </c>
      <c r="M2222">
        <v>69</v>
      </c>
      <c r="N2222" t="b">
        <v>1</v>
      </c>
      <c r="O2222" t="s">
        <v>8280</v>
      </c>
      <c r="P2222" s="5">
        <f t="shared" si="170"/>
        <v>1.0114285714285713</v>
      </c>
      <c r="Q2222" s="5" t="str">
        <f t="shared" si="171"/>
        <v>Funded</v>
      </c>
      <c r="R2222" s="7">
        <f t="shared" si="172"/>
        <v>51.304347826086953</v>
      </c>
      <c r="S2222" t="s">
        <v>8324</v>
      </c>
      <c r="T2222" t="s">
        <v>8329</v>
      </c>
      <c r="U2222" s="17">
        <f t="shared" si="173"/>
        <v>41481.852268518516</v>
      </c>
      <c r="V2222" s="17">
        <f t="shared" si="174"/>
        <v>41451.852268518516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tr">
        <f>VLOOKUP(G2223,'Country Codes'!C:D,2,FALSE)</f>
        <v>United States</v>
      </c>
      <c r="I2223" t="s">
        <v>8246</v>
      </c>
      <c r="J2223" s="15">
        <v>1461369600</v>
      </c>
      <c r="K2223" s="15">
        <v>1458748809</v>
      </c>
      <c r="L2223" t="b">
        <v>0</v>
      </c>
      <c r="M2223">
        <v>218</v>
      </c>
      <c r="N2223" t="b">
        <v>1</v>
      </c>
      <c r="O2223" t="s">
        <v>8297</v>
      </c>
      <c r="P2223" s="5">
        <f t="shared" si="170"/>
        <v>1.0811999999999999</v>
      </c>
      <c r="Q2223" s="5" t="str">
        <f t="shared" si="171"/>
        <v>Funded</v>
      </c>
      <c r="R2223" s="7">
        <f t="shared" si="172"/>
        <v>37.197247706422019</v>
      </c>
      <c r="S2223" t="s">
        <v>8332</v>
      </c>
      <c r="T2223" t="s">
        <v>8350</v>
      </c>
      <c r="U2223" s="17">
        <f t="shared" si="173"/>
        <v>42482.791666666664</v>
      </c>
      <c r="V2223" s="17">
        <f t="shared" si="174"/>
        <v>42452.458437499998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tr">
        <f>VLOOKUP(G2224,'Country Codes'!C:D,2,FALSE)</f>
        <v>United States</v>
      </c>
      <c r="I2224" t="s">
        <v>8246</v>
      </c>
      <c r="J2224" s="15">
        <v>1327776847</v>
      </c>
      <c r="K2224" s="15">
        <v>1325184847</v>
      </c>
      <c r="L2224" t="b">
        <v>0</v>
      </c>
      <c r="M2224">
        <v>30</v>
      </c>
      <c r="N2224" t="b">
        <v>1</v>
      </c>
      <c r="O2224" t="s">
        <v>8297</v>
      </c>
      <c r="P2224" s="5">
        <f t="shared" si="170"/>
        <v>1.6259999999999999</v>
      </c>
      <c r="Q2224" s="5" t="str">
        <f t="shared" si="171"/>
        <v>Funded</v>
      </c>
      <c r="R2224" s="7">
        <f t="shared" si="172"/>
        <v>27.1</v>
      </c>
      <c r="S2224" t="s">
        <v>8332</v>
      </c>
      <c r="T2224" t="s">
        <v>8350</v>
      </c>
      <c r="U2224" s="17">
        <f t="shared" si="173"/>
        <v>40936.579247685186</v>
      </c>
      <c r="V2224" s="17">
        <f t="shared" si="174"/>
        <v>40906.579247685186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tr">
        <f>VLOOKUP(G2225,'Country Codes'!C:D,2,FALSE)</f>
        <v>Canada</v>
      </c>
      <c r="I2225" t="s">
        <v>8251</v>
      </c>
      <c r="J2225" s="15">
        <v>1435418568</v>
      </c>
      <c r="K2225" s="15">
        <v>1432826568</v>
      </c>
      <c r="L2225" t="b">
        <v>0</v>
      </c>
      <c r="M2225">
        <v>100</v>
      </c>
      <c r="N2225" t="b">
        <v>1</v>
      </c>
      <c r="O2225" t="s">
        <v>8297</v>
      </c>
      <c r="P2225" s="5">
        <f t="shared" si="170"/>
        <v>1.0580000000000001</v>
      </c>
      <c r="Q2225" s="5" t="str">
        <f t="shared" si="171"/>
        <v>Funded</v>
      </c>
      <c r="R2225" s="7">
        <f t="shared" si="172"/>
        <v>206.31</v>
      </c>
      <c r="S2225" t="s">
        <v>8332</v>
      </c>
      <c r="T2225" t="s">
        <v>8350</v>
      </c>
      <c r="U2225" s="17">
        <f t="shared" si="173"/>
        <v>42182.432500000003</v>
      </c>
      <c r="V2225" s="17">
        <f t="shared" si="174"/>
        <v>42152.432500000003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tr">
        <f>VLOOKUP(G2226,'Country Codes'!C:D,2,FALSE)</f>
        <v>United States</v>
      </c>
      <c r="I2226" t="s">
        <v>8246</v>
      </c>
      <c r="J2226" s="15">
        <v>1477767600</v>
      </c>
      <c r="K2226" s="15">
        <v>1475337675</v>
      </c>
      <c r="L2226" t="b">
        <v>0</v>
      </c>
      <c r="M2226">
        <v>296</v>
      </c>
      <c r="N2226" t="b">
        <v>1</v>
      </c>
      <c r="O2226" t="s">
        <v>8297</v>
      </c>
      <c r="P2226" s="5">
        <f t="shared" si="170"/>
        <v>2.4315000000000002</v>
      </c>
      <c r="Q2226" s="5" t="str">
        <f t="shared" si="171"/>
        <v>Funded</v>
      </c>
      <c r="R2226" s="7">
        <f t="shared" si="172"/>
        <v>82.145270270270274</v>
      </c>
      <c r="S2226" t="s">
        <v>8332</v>
      </c>
      <c r="T2226" t="s">
        <v>8350</v>
      </c>
      <c r="U2226" s="17">
        <f t="shared" si="173"/>
        <v>42672.583333333336</v>
      </c>
      <c r="V2226" s="17">
        <f t="shared" si="174"/>
        <v>42644.459201388883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tr">
        <f>VLOOKUP(G2227,'Country Codes'!C:D,2,FALSE)</f>
        <v>United Kingdom</v>
      </c>
      <c r="I2227" t="s">
        <v>8247</v>
      </c>
      <c r="J2227" s="15">
        <v>1411326015</v>
      </c>
      <c r="K2227" s="15">
        <v>1408734015</v>
      </c>
      <c r="L2227" t="b">
        <v>0</v>
      </c>
      <c r="M2227">
        <v>1204</v>
      </c>
      <c r="N2227" t="b">
        <v>1</v>
      </c>
      <c r="O2227" t="s">
        <v>8297</v>
      </c>
      <c r="P2227" s="5">
        <f t="shared" si="170"/>
        <v>9.4483338095238096</v>
      </c>
      <c r="Q2227" s="5" t="str">
        <f t="shared" si="171"/>
        <v>Funded</v>
      </c>
      <c r="R2227" s="7">
        <f t="shared" si="172"/>
        <v>164.79651993355483</v>
      </c>
      <c r="S2227" t="s">
        <v>8332</v>
      </c>
      <c r="T2227" t="s">
        <v>8350</v>
      </c>
      <c r="U2227" s="17">
        <f t="shared" si="173"/>
        <v>41903.583506944444</v>
      </c>
      <c r="V2227" s="17">
        <f t="shared" si="174"/>
        <v>41873.583506944444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tr">
        <f>VLOOKUP(G2228,'Country Codes'!C:D,2,FALSE)</f>
        <v>United States</v>
      </c>
      <c r="I2228" t="s">
        <v>8246</v>
      </c>
      <c r="J2228" s="15">
        <v>1455253140</v>
      </c>
      <c r="K2228" s="15">
        <v>1452625822</v>
      </c>
      <c r="L2228" t="b">
        <v>0</v>
      </c>
      <c r="M2228">
        <v>321</v>
      </c>
      <c r="N2228" t="b">
        <v>1</v>
      </c>
      <c r="O2228" t="s">
        <v>8297</v>
      </c>
      <c r="P2228" s="5">
        <f t="shared" si="170"/>
        <v>1.0846283333333333</v>
      </c>
      <c r="Q2228" s="5" t="str">
        <f t="shared" si="171"/>
        <v>Funded</v>
      </c>
      <c r="R2228" s="7">
        <f t="shared" si="172"/>
        <v>60.820280373831778</v>
      </c>
      <c r="S2228" t="s">
        <v>8332</v>
      </c>
      <c r="T2228" t="s">
        <v>8350</v>
      </c>
      <c r="U2228" s="17">
        <f t="shared" si="173"/>
        <v>42411.999305555553</v>
      </c>
      <c r="V2228" s="17">
        <f t="shared" si="174"/>
        <v>42381.590532407405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tr">
        <f>VLOOKUP(G2229,'Country Codes'!C:D,2,FALSE)</f>
        <v>United Kingdom</v>
      </c>
      <c r="I2229" t="s">
        <v>8247</v>
      </c>
      <c r="J2229" s="15">
        <v>1384374155</v>
      </c>
      <c r="K2229" s="15">
        <v>1381778555</v>
      </c>
      <c r="L2229" t="b">
        <v>0</v>
      </c>
      <c r="M2229">
        <v>301</v>
      </c>
      <c r="N2229" t="b">
        <v>1</v>
      </c>
      <c r="O2229" t="s">
        <v>8297</v>
      </c>
      <c r="P2229" s="5">
        <f t="shared" si="170"/>
        <v>1.5737692307692308</v>
      </c>
      <c r="Q2229" s="5" t="str">
        <f t="shared" si="171"/>
        <v>Funded</v>
      </c>
      <c r="R2229" s="7">
        <f t="shared" si="172"/>
        <v>67.970099667774093</v>
      </c>
      <c r="S2229" t="s">
        <v>8332</v>
      </c>
      <c r="T2229" t="s">
        <v>8350</v>
      </c>
      <c r="U2229" s="17">
        <f t="shared" si="173"/>
        <v>41591.640682870369</v>
      </c>
      <c r="V2229" s="17">
        <f t="shared" si="174"/>
        <v>41561.599016203698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tr">
        <f>VLOOKUP(G2230,'Country Codes'!C:D,2,FALSE)</f>
        <v>Germany</v>
      </c>
      <c r="I2230" t="s">
        <v>8249</v>
      </c>
      <c r="J2230" s="15">
        <v>1439707236</v>
      </c>
      <c r="K2230" s="15">
        <v>1437115236</v>
      </c>
      <c r="L2230" t="b">
        <v>0</v>
      </c>
      <c r="M2230">
        <v>144</v>
      </c>
      <c r="N2230" t="b">
        <v>1</v>
      </c>
      <c r="O2230" t="s">
        <v>8297</v>
      </c>
      <c r="P2230" s="5">
        <f t="shared" si="170"/>
        <v>11.744899999999999</v>
      </c>
      <c r="Q2230" s="5" t="str">
        <f t="shared" si="171"/>
        <v>Funded</v>
      </c>
      <c r="R2230" s="7">
        <f t="shared" si="172"/>
        <v>81.561805555555551</v>
      </c>
      <c r="S2230" t="s">
        <v>8332</v>
      </c>
      <c r="T2230" t="s">
        <v>8350</v>
      </c>
      <c r="U2230" s="17">
        <f t="shared" si="173"/>
        <v>42232.069861111107</v>
      </c>
      <c r="V2230" s="17">
        <f t="shared" si="174"/>
        <v>42202.069861111107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tr">
        <f>VLOOKUP(G2231,'Country Codes'!C:D,2,FALSE)</f>
        <v>United States</v>
      </c>
      <c r="I2231" t="s">
        <v>8246</v>
      </c>
      <c r="J2231" s="15">
        <v>1378180800</v>
      </c>
      <c r="K2231" s="15">
        <v>1375113391</v>
      </c>
      <c r="L2231" t="b">
        <v>0</v>
      </c>
      <c r="M2231">
        <v>539</v>
      </c>
      <c r="N2231" t="b">
        <v>1</v>
      </c>
      <c r="O2231" t="s">
        <v>8297</v>
      </c>
      <c r="P2231" s="5">
        <f t="shared" si="170"/>
        <v>1.7104755366949576</v>
      </c>
      <c r="Q2231" s="5" t="str">
        <f t="shared" si="171"/>
        <v>Funded</v>
      </c>
      <c r="R2231" s="7">
        <f t="shared" si="172"/>
        <v>25.42547309833024</v>
      </c>
      <c r="S2231" t="s">
        <v>8332</v>
      </c>
      <c r="T2231" t="s">
        <v>8350</v>
      </c>
      <c r="U2231" s="17">
        <f t="shared" si="173"/>
        <v>41519.958333333328</v>
      </c>
      <c r="V2231" s="17">
        <f t="shared" si="174"/>
        <v>41484.455914351849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tr">
        <f>VLOOKUP(G2232,'Country Codes'!C:D,2,FALSE)</f>
        <v>United States</v>
      </c>
      <c r="I2232" t="s">
        <v>8246</v>
      </c>
      <c r="J2232" s="15">
        <v>1398460127</v>
      </c>
      <c r="K2232" s="15">
        <v>1395868127</v>
      </c>
      <c r="L2232" t="b">
        <v>0</v>
      </c>
      <c r="M2232">
        <v>498</v>
      </c>
      <c r="N2232" t="b">
        <v>1</v>
      </c>
      <c r="O2232" t="s">
        <v>8297</v>
      </c>
      <c r="P2232" s="5">
        <f t="shared" si="170"/>
        <v>1.2595294117647058</v>
      </c>
      <c r="Q2232" s="5" t="str">
        <f t="shared" si="171"/>
        <v>Funded</v>
      </c>
      <c r="R2232" s="7">
        <f t="shared" si="172"/>
        <v>21.497991967871485</v>
      </c>
      <c r="S2232" t="s">
        <v>8332</v>
      </c>
      <c r="T2232" t="s">
        <v>8350</v>
      </c>
      <c r="U2232" s="17">
        <f t="shared" si="173"/>
        <v>41754.672766203701</v>
      </c>
      <c r="V2232" s="17">
        <f t="shared" si="174"/>
        <v>41724.672766203701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tr">
        <f>VLOOKUP(G2233,'Country Codes'!C:D,2,FALSE)</f>
        <v>United States</v>
      </c>
      <c r="I2233" t="s">
        <v>8246</v>
      </c>
      <c r="J2233" s="15">
        <v>1372136400</v>
      </c>
      <c r="K2233" s="15">
        <v>1369864301</v>
      </c>
      <c r="L2233" t="b">
        <v>0</v>
      </c>
      <c r="M2233">
        <v>1113</v>
      </c>
      <c r="N2233" t="b">
        <v>1</v>
      </c>
      <c r="O2233" t="s">
        <v>8297</v>
      </c>
      <c r="P2233" s="5">
        <f t="shared" si="170"/>
        <v>12.121296000000001</v>
      </c>
      <c r="Q2233" s="5" t="str">
        <f t="shared" si="171"/>
        <v>Funded</v>
      </c>
      <c r="R2233" s="7">
        <f t="shared" si="172"/>
        <v>27.226630727762803</v>
      </c>
      <c r="S2233" t="s">
        <v>8332</v>
      </c>
      <c r="T2233" t="s">
        <v>8350</v>
      </c>
      <c r="U2233" s="17">
        <f t="shared" si="173"/>
        <v>41450</v>
      </c>
      <c r="V2233" s="17">
        <f t="shared" si="174"/>
        <v>41423.702557870369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tr">
        <f>VLOOKUP(G2234,'Country Codes'!C:D,2,FALSE)</f>
        <v>United States</v>
      </c>
      <c r="I2234" t="s">
        <v>8246</v>
      </c>
      <c r="J2234" s="15">
        <v>1405738800</v>
      </c>
      <c r="K2234" s="15">
        <v>1402945408</v>
      </c>
      <c r="L2234" t="b">
        <v>0</v>
      </c>
      <c r="M2234">
        <v>988</v>
      </c>
      <c r="N2234" t="b">
        <v>1</v>
      </c>
      <c r="O2234" t="s">
        <v>8297</v>
      </c>
      <c r="P2234" s="5">
        <f t="shared" si="170"/>
        <v>4.9580000000000002</v>
      </c>
      <c r="Q2234" s="5" t="str">
        <f t="shared" si="171"/>
        <v>Funded</v>
      </c>
      <c r="R2234" s="7">
        <f t="shared" si="172"/>
        <v>25.091093117408906</v>
      </c>
      <c r="S2234" t="s">
        <v>8332</v>
      </c>
      <c r="T2234" t="s">
        <v>8350</v>
      </c>
      <c r="U2234" s="17">
        <f t="shared" si="173"/>
        <v>41838.916666666664</v>
      </c>
      <c r="V2234" s="17">
        <f t="shared" si="174"/>
        <v>41806.585740740738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tr">
        <f>VLOOKUP(G2235,'Country Codes'!C:D,2,FALSE)</f>
        <v>United Kingdom</v>
      </c>
      <c r="I2235" t="s">
        <v>8247</v>
      </c>
      <c r="J2235" s="15">
        <v>1450051200</v>
      </c>
      <c r="K2235" s="15">
        <v>1448269539</v>
      </c>
      <c r="L2235" t="b">
        <v>0</v>
      </c>
      <c r="M2235">
        <v>391</v>
      </c>
      <c r="N2235" t="b">
        <v>1</v>
      </c>
      <c r="O2235" t="s">
        <v>8297</v>
      </c>
      <c r="P2235" s="5">
        <f t="shared" si="170"/>
        <v>3.3203999999999998</v>
      </c>
      <c r="Q2235" s="5" t="str">
        <f t="shared" si="171"/>
        <v>Funded</v>
      </c>
      <c r="R2235" s="7">
        <f t="shared" si="172"/>
        <v>21.230179028132991</v>
      </c>
      <c r="S2235" t="s">
        <v>8332</v>
      </c>
      <c r="T2235" t="s">
        <v>8350</v>
      </c>
      <c r="U2235" s="17">
        <f t="shared" si="173"/>
        <v>42351.791666666664</v>
      </c>
      <c r="V2235" s="17">
        <f t="shared" si="174"/>
        <v>42331.170590277768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tr">
        <f>VLOOKUP(G2236,'Country Codes'!C:D,2,FALSE)</f>
        <v>United States</v>
      </c>
      <c r="I2236" t="s">
        <v>8246</v>
      </c>
      <c r="J2236" s="15">
        <v>1483645647</v>
      </c>
      <c r="K2236" s="15">
        <v>1481053647</v>
      </c>
      <c r="L2236" t="b">
        <v>0</v>
      </c>
      <c r="M2236">
        <v>28</v>
      </c>
      <c r="N2236" t="b">
        <v>1</v>
      </c>
      <c r="O2236" t="s">
        <v>8297</v>
      </c>
      <c r="P2236" s="5">
        <f t="shared" si="170"/>
        <v>11.65</v>
      </c>
      <c r="Q2236" s="5" t="str">
        <f t="shared" si="171"/>
        <v>Funded</v>
      </c>
      <c r="R2236" s="7">
        <f t="shared" si="172"/>
        <v>41.607142857142854</v>
      </c>
      <c r="S2236" t="s">
        <v>8332</v>
      </c>
      <c r="T2236" t="s">
        <v>8350</v>
      </c>
      <c r="U2236" s="17">
        <f t="shared" si="173"/>
        <v>42740.616284722222</v>
      </c>
      <c r="V2236" s="17">
        <f t="shared" si="174"/>
        <v>42710.616284722222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tr">
        <f>VLOOKUP(G2237,'Country Codes'!C:D,2,FALSE)</f>
        <v>Canada</v>
      </c>
      <c r="I2237" t="s">
        <v>8251</v>
      </c>
      <c r="J2237" s="15">
        <v>1427585511</v>
      </c>
      <c r="K2237" s="15">
        <v>1424997111</v>
      </c>
      <c r="L2237" t="b">
        <v>0</v>
      </c>
      <c r="M2237">
        <v>147</v>
      </c>
      <c r="N2237" t="b">
        <v>1</v>
      </c>
      <c r="O2237" t="s">
        <v>8297</v>
      </c>
      <c r="P2237" s="5">
        <f t="shared" si="170"/>
        <v>1.5331538461538461</v>
      </c>
      <c r="Q2237" s="5" t="str">
        <f t="shared" si="171"/>
        <v>Funded</v>
      </c>
      <c r="R2237" s="7">
        <f t="shared" si="172"/>
        <v>135.58503401360545</v>
      </c>
      <c r="S2237" t="s">
        <v>8332</v>
      </c>
      <c r="T2237" t="s">
        <v>8350</v>
      </c>
      <c r="U2237" s="17">
        <f t="shared" si="173"/>
        <v>42091.77211805556</v>
      </c>
      <c r="V2237" s="17">
        <f t="shared" si="174"/>
        <v>42061.813784722217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tr">
        <f>VLOOKUP(G2238,'Country Codes'!C:D,2,FALSE)</f>
        <v>United States</v>
      </c>
      <c r="I2238" t="s">
        <v>8246</v>
      </c>
      <c r="J2238" s="15">
        <v>1454338123</v>
      </c>
      <c r="K2238" s="15">
        <v>1451746123</v>
      </c>
      <c r="L2238" t="b">
        <v>0</v>
      </c>
      <c r="M2238">
        <v>680</v>
      </c>
      <c r="N2238" t="b">
        <v>1</v>
      </c>
      <c r="O2238" t="s">
        <v>8297</v>
      </c>
      <c r="P2238" s="5">
        <f t="shared" si="170"/>
        <v>5.3710714285714287</v>
      </c>
      <c r="Q2238" s="5" t="str">
        <f t="shared" si="171"/>
        <v>Funded</v>
      </c>
      <c r="R2238" s="7">
        <f t="shared" si="172"/>
        <v>22.116176470588236</v>
      </c>
      <c r="S2238" t="s">
        <v>8332</v>
      </c>
      <c r="T2238" t="s">
        <v>8350</v>
      </c>
      <c r="U2238" s="17">
        <f t="shared" si="173"/>
        <v>42401.408831018511</v>
      </c>
      <c r="V2238" s="17">
        <f t="shared" si="174"/>
        <v>42371.408831018511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tr">
        <f>VLOOKUP(G2239,'Country Codes'!C:D,2,FALSE)</f>
        <v>United States</v>
      </c>
      <c r="I2239" t="s">
        <v>8246</v>
      </c>
      <c r="J2239" s="15">
        <v>1415779140</v>
      </c>
      <c r="K2239" s="15">
        <v>1412294683</v>
      </c>
      <c r="L2239" t="b">
        <v>0</v>
      </c>
      <c r="M2239">
        <v>983</v>
      </c>
      <c r="N2239" t="b">
        <v>1</v>
      </c>
      <c r="O2239" t="s">
        <v>8297</v>
      </c>
      <c r="P2239" s="5">
        <f t="shared" si="170"/>
        <v>3.5292777777777777</v>
      </c>
      <c r="Q2239" s="5" t="str">
        <f t="shared" si="171"/>
        <v>Funded</v>
      </c>
      <c r="R2239" s="7">
        <f t="shared" si="172"/>
        <v>64.625635808748726</v>
      </c>
      <c r="S2239" t="s">
        <v>8332</v>
      </c>
      <c r="T2239" t="s">
        <v>8350</v>
      </c>
      <c r="U2239" s="17">
        <f t="shared" si="173"/>
        <v>41955.124305555553</v>
      </c>
      <c r="V2239" s="17">
        <f t="shared" si="174"/>
        <v>41914.794942129629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tr">
        <f>VLOOKUP(G2240,'Country Codes'!C:D,2,FALSE)</f>
        <v>Germany</v>
      </c>
      <c r="I2240" t="s">
        <v>8249</v>
      </c>
      <c r="J2240" s="15">
        <v>1489157716</v>
      </c>
      <c r="K2240" s="15">
        <v>1486565716</v>
      </c>
      <c r="L2240" t="b">
        <v>0</v>
      </c>
      <c r="M2240">
        <v>79</v>
      </c>
      <c r="N2240" t="b">
        <v>1</v>
      </c>
      <c r="O2240" t="s">
        <v>8297</v>
      </c>
      <c r="P2240" s="5">
        <f t="shared" si="170"/>
        <v>1.3740000000000001</v>
      </c>
      <c r="Q2240" s="5" t="str">
        <f t="shared" si="171"/>
        <v>Funded</v>
      </c>
      <c r="R2240" s="7">
        <f t="shared" si="172"/>
        <v>69.569620253164558</v>
      </c>
      <c r="S2240" t="s">
        <v>8332</v>
      </c>
      <c r="T2240" t="s">
        <v>8350</v>
      </c>
      <c r="U2240" s="17">
        <f t="shared" si="173"/>
        <v>42804.41337962963</v>
      </c>
      <c r="V2240" s="17">
        <f t="shared" si="174"/>
        <v>42774.41337962963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tr">
        <f>VLOOKUP(G2241,'Country Codes'!C:D,2,FALSE)</f>
        <v>United States</v>
      </c>
      <c r="I2241" t="s">
        <v>8246</v>
      </c>
      <c r="J2241" s="15">
        <v>1385870520</v>
      </c>
      <c r="K2241" s="15">
        <v>1382742014</v>
      </c>
      <c r="L2241" t="b">
        <v>0</v>
      </c>
      <c r="M2241">
        <v>426</v>
      </c>
      <c r="N2241" t="b">
        <v>1</v>
      </c>
      <c r="O2241" t="s">
        <v>8297</v>
      </c>
      <c r="P2241" s="5">
        <f t="shared" si="170"/>
        <v>1.2802667999999999</v>
      </c>
      <c r="Q2241" s="5" t="str">
        <f t="shared" si="171"/>
        <v>Funded</v>
      </c>
      <c r="R2241" s="7">
        <f t="shared" si="172"/>
        <v>75.133028169014082</v>
      </c>
      <c r="S2241" t="s">
        <v>8332</v>
      </c>
      <c r="T2241" t="s">
        <v>8350</v>
      </c>
      <c r="U2241" s="17">
        <f t="shared" si="173"/>
        <v>41608.959722222222</v>
      </c>
      <c r="V2241" s="17">
        <f t="shared" si="174"/>
        <v>41572.750162037039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tr">
        <f>VLOOKUP(G2242,'Country Codes'!C:D,2,FALSE)</f>
        <v>United States</v>
      </c>
      <c r="I2242" t="s">
        <v>8246</v>
      </c>
      <c r="J2242" s="15">
        <v>1461354544</v>
      </c>
      <c r="K2242" s="15">
        <v>1458762544</v>
      </c>
      <c r="L2242" t="b">
        <v>0</v>
      </c>
      <c r="M2242">
        <v>96</v>
      </c>
      <c r="N2242" t="b">
        <v>1</v>
      </c>
      <c r="O2242" t="s">
        <v>8297</v>
      </c>
      <c r="P2242" s="5">
        <f t="shared" si="170"/>
        <v>2.7067999999999999</v>
      </c>
      <c r="Q2242" s="5" t="str">
        <f t="shared" si="171"/>
        <v>Funded</v>
      </c>
      <c r="R2242" s="7">
        <f t="shared" si="172"/>
        <v>140.97916666666666</v>
      </c>
      <c r="S2242" t="s">
        <v>8332</v>
      </c>
      <c r="T2242" t="s">
        <v>8350</v>
      </c>
      <c r="U2242" s="17">
        <f t="shared" si="173"/>
        <v>42482.617407407401</v>
      </c>
      <c r="V2242" s="17">
        <f t="shared" si="174"/>
        <v>42452.617407407401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tr">
        <f>VLOOKUP(G2243,'Country Codes'!C:D,2,FALSE)</f>
        <v>United Kingdom</v>
      </c>
      <c r="I2243" t="s">
        <v>8247</v>
      </c>
      <c r="J2243" s="15">
        <v>1488484300</v>
      </c>
      <c r="K2243" s="15">
        <v>1485892300</v>
      </c>
      <c r="L2243" t="b">
        <v>0</v>
      </c>
      <c r="M2243">
        <v>163</v>
      </c>
      <c r="N2243" t="b">
        <v>1</v>
      </c>
      <c r="O2243" t="s">
        <v>8297</v>
      </c>
      <c r="P2243" s="5">
        <f t="shared" ref="P2243:P2306" si="175">(E2243/D2243)</f>
        <v>8.0640000000000001</v>
      </c>
      <c r="Q2243" s="5" t="str">
        <f t="shared" ref="Q2243:Q2306" si="176">IF(P2243&gt;=1,"Funded","Not Funded")</f>
        <v>Funded</v>
      </c>
      <c r="R2243" s="7">
        <f t="shared" ref="R2243:R2306" si="177">(E2243/M2243)</f>
        <v>49.472392638036808</v>
      </c>
      <c r="S2243" t="s">
        <v>8332</v>
      </c>
      <c r="T2243" t="s">
        <v>8350</v>
      </c>
      <c r="U2243" s="17">
        <f t="shared" ref="U2243:U2306" si="178">(((J2243/60)/60)/24)+DATE(1970,1,1)+(-5/24)</f>
        <v>42796.619212962956</v>
      </c>
      <c r="V2243" s="17">
        <f t="shared" ref="V2243:V2306" si="179">(((K2243/60)/60)/24)+DATE(1970,1,1)+(-5/24)</f>
        <v>42766.619212962956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tr">
        <f>VLOOKUP(G2244,'Country Codes'!C:D,2,FALSE)</f>
        <v>United States</v>
      </c>
      <c r="I2244" t="s">
        <v>8246</v>
      </c>
      <c r="J2244" s="15">
        <v>1385521320</v>
      </c>
      <c r="K2244" s="15">
        <v>1382449733</v>
      </c>
      <c r="L2244" t="b">
        <v>0</v>
      </c>
      <c r="M2244">
        <v>2525</v>
      </c>
      <c r="N2244" t="b">
        <v>1</v>
      </c>
      <c r="O2244" t="s">
        <v>8297</v>
      </c>
      <c r="P2244" s="5">
        <f t="shared" si="175"/>
        <v>13.600976000000001</v>
      </c>
      <c r="Q2244" s="5" t="str">
        <f t="shared" si="176"/>
        <v>Funded</v>
      </c>
      <c r="R2244" s="7">
        <f t="shared" si="177"/>
        <v>53.865251485148519</v>
      </c>
      <c r="S2244" t="s">
        <v>8332</v>
      </c>
      <c r="T2244" t="s">
        <v>8350</v>
      </c>
      <c r="U2244" s="17">
        <f t="shared" si="178"/>
        <v>41604.91805555555</v>
      </c>
      <c r="V2244" s="17">
        <f t="shared" si="179"/>
        <v>41569.367280092592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tr">
        <f>VLOOKUP(G2245,'Country Codes'!C:D,2,FALSE)</f>
        <v>United States</v>
      </c>
      <c r="I2245" t="s">
        <v>8246</v>
      </c>
      <c r="J2245" s="15">
        <v>1489374000</v>
      </c>
      <c r="K2245" s="15">
        <v>1488823290</v>
      </c>
      <c r="L2245" t="b">
        <v>0</v>
      </c>
      <c r="M2245">
        <v>2035</v>
      </c>
      <c r="N2245" t="b">
        <v>1</v>
      </c>
      <c r="O2245" t="s">
        <v>8297</v>
      </c>
      <c r="P2245" s="5">
        <f t="shared" si="175"/>
        <v>9302.5</v>
      </c>
      <c r="Q2245" s="5" t="str">
        <f t="shared" si="176"/>
        <v>Funded</v>
      </c>
      <c r="R2245" s="7">
        <f t="shared" si="177"/>
        <v>4.5712530712530715</v>
      </c>
      <c r="S2245" t="s">
        <v>8332</v>
      </c>
      <c r="T2245" t="s">
        <v>8350</v>
      </c>
      <c r="U2245" s="17">
        <f t="shared" si="178"/>
        <v>42806.916666666664</v>
      </c>
      <c r="V2245" s="17">
        <f t="shared" si="179"/>
        <v>42800.542708333327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tr">
        <f>VLOOKUP(G2246,'Country Codes'!C:D,2,FALSE)</f>
        <v>United States</v>
      </c>
      <c r="I2246" t="s">
        <v>8246</v>
      </c>
      <c r="J2246" s="15">
        <v>1476649800</v>
      </c>
      <c r="K2246" s="15">
        <v>1475609946</v>
      </c>
      <c r="L2246" t="b">
        <v>0</v>
      </c>
      <c r="M2246">
        <v>290</v>
      </c>
      <c r="N2246" t="b">
        <v>1</v>
      </c>
      <c r="O2246" t="s">
        <v>8297</v>
      </c>
      <c r="P2246" s="5">
        <f t="shared" si="175"/>
        <v>3.7702</v>
      </c>
      <c r="Q2246" s="5" t="str">
        <f t="shared" si="176"/>
        <v>Funded</v>
      </c>
      <c r="R2246" s="7">
        <f t="shared" si="177"/>
        <v>65.00344827586207</v>
      </c>
      <c r="S2246" t="s">
        <v>8332</v>
      </c>
      <c r="T2246" t="s">
        <v>8350</v>
      </c>
      <c r="U2246" s="17">
        <f t="shared" si="178"/>
        <v>42659.645833333336</v>
      </c>
      <c r="V2246" s="17">
        <f t="shared" si="179"/>
        <v>42647.610486111109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tr">
        <f>VLOOKUP(G2247,'Country Codes'!C:D,2,FALSE)</f>
        <v>United States</v>
      </c>
      <c r="I2247" t="s">
        <v>8246</v>
      </c>
      <c r="J2247" s="15">
        <v>1393005600</v>
      </c>
      <c r="K2247" s="15">
        <v>1390323617</v>
      </c>
      <c r="L2247" t="b">
        <v>0</v>
      </c>
      <c r="M2247">
        <v>1980</v>
      </c>
      <c r="N2247" t="b">
        <v>1</v>
      </c>
      <c r="O2247" t="s">
        <v>8297</v>
      </c>
      <c r="P2247" s="5">
        <f t="shared" si="175"/>
        <v>26.47025</v>
      </c>
      <c r="Q2247" s="5" t="str">
        <f t="shared" si="176"/>
        <v>Funded</v>
      </c>
      <c r="R2247" s="7">
        <f t="shared" si="177"/>
        <v>53.475252525252522</v>
      </c>
      <c r="S2247" t="s">
        <v>8332</v>
      </c>
      <c r="T2247" t="s">
        <v>8350</v>
      </c>
      <c r="U2247" s="17">
        <f t="shared" si="178"/>
        <v>41691.541666666664</v>
      </c>
      <c r="V2247" s="17">
        <f t="shared" si="179"/>
        <v>41660.500196759262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tr">
        <f>VLOOKUP(G2248,'Country Codes'!C:D,2,FALSE)</f>
        <v>United Kingdom</v>
      </c>
      <c r="I2248" t="s">
        <v>8247</v>
      </c>
      <c r="J2248" s="15">
        <v>1441393210</v>
      </c>
      <c r="K2248" s="15">
        <v>1438801210</v>
      </c>
      <c r="L2248" t="b">
        <v>0</v>
      </c>
      <c r="M2248">
        <v>57</v>
      </c>
      <c r="N2248" t="b">
        <v>1</v>
      </c>
      <c r="O2248" t="s">
        <v>8297</v>
      </c>
      <c r="P2248" s="5">
        <f t="shared" si="175"/>
        <v>1.0012000000000001</v>
      </c>
      <c r="Q2248" s="5" t="str">
        <f t="shared" si="176"/>
        <v>Funded</v>
      </c>
      <c r="R2248" s="7">
        <f t="shared" si="177"/>
        <v>43.912280701754383</v>
      </c>
      <c r="S2248" t="s">
        <v>8332</v>
      </c>
      <c r="T2248" t="s">
        <v>8350</v>
      </c>
      <c r="U2248" s="17">
        <f t="shared" si="178"/>
        <v>42251.583449074074</v>
      </c>
      <c r="V2248" s="17">
        <f t="shared" si="179"/>
        <v>42221.583449074074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tr">
        <f>VLOOKUP(G2249,'Country Codes'!C:D,2,FALSE)</f>
        <v>United States</v>
      </c>
      <c r="I2249" t="s">
        <v>8246</v>
      </c>
      <c r="J2249" s="15">
        <v>1438185565</v>
      </c>
      <c r="K2249" s="15">
        <v>1436975965</v>
      </c>
      <c r="L2249" t="b">
        <v>0</v>
      </c>
      <c r="M2249">
        <v>380</v>
      </c>
      <c r="N2249" t="b">
        <v>1</v>
      </c>
      <c r="O2249" t="s">
        <v>8297</v>
      </c>
      <c r="P2249" s="5">
        <f t="shared" si="175"/>
        <v>1.0445405405405406</v>
      </c>
      <c r="Q2249" s="5" t="str">
        <f t="shared" si="176"/>
        <v>Funded</v>
      </c>
      <c r="R2249" s="7">
        <f t="shared" si="177"/>
        <v>50.852631578947367</v>
      </c>
      <c r="S2249" t="s">
        <v>8332</v>
      </c>
      <c r="T2249" t="s">
        <v>8350</v>
      </c>
      <c r="U2249" s="17">
        <f t="shared" si="178"/>
        <v>42214.457928240743</v>
      </c>
      <c r="V2249" s="17">
        <f t="shared" si="179"/>
        <v>42200.457928240743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tr">
        <f>VLOOKUP(G2250,'Country Codes'!C:D,2,FALSE)</f>
        <v>United Kingdom</v>
      </c>
      <c r="I2250" t="s">
        <v>8247</v>
      </c>
      <c r="J2250" s="15">
        <v>1481749278</v>
      </c>
      <c r="K2250" s="15">
        <v>1479157278</v>
      </c>
      <c r="L2250" t="b">
        <v>0</v>
      </c>
      <c r="M2250">
        <v>128</v>
      </c>
      <c r="N2250" t="b">
        <v>1</v>
      </c>
      <c r="O2250" t="s">
        <v>8297</v>
      </c>
      <c r="P2250" s="5">
        <f t="shared" si="175"/>
        <v>1.0721428571428571</v>
      </c>
      <c r="Q2250" s="5" t="str">
        <f t="shared" si="176"/>
        <v>Funded</v>
      </c>
      <c r="R2250" s="7">
        <f t="shared" si="177"/>
        <v>58.6328125</v>
      </c>
      <c r="S2250" t="s">
        <v>8332</v>
      </c>
      <c r="T2250" t="s">
        <v>8350</v>
      </c>
      <c r="U2250" s="17">
        <f t="shared" si="178"/>
        <v>42718.667569444442</v>
      </c>
      <c r="V2250" s="17">
        <f t="shared" si="179"/>
        <v>42688.667569444442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tr">
        <f>VLOOKUP(G2251,'Country Codes'!C:D,2,FALSE)</f>
        <v>United States</v>
      </c>
      <c r="I2251" t="s">
        <v>8246</v>
      </c>
      <c r="J2251" s="15">
        <v>1364917965</v>
      </c>
      <c r="K2251" s="15">
        <v>1362329565</v>
      </c>
      <c r="L2251" t="b">
        <v>0</v>
      </c>
      <c r="M2251">
        <v>180</v>
      </c>
      <c r="N2251" t="b">
        <v>1</v>
      </c>
      <c r="O2251" t="s">
        <v>8297</v>
      </c>
      <c r="P2251" s="5">
        <f t="shared" si="175"/>
        <v>1.6877142857142857</v>
      </c>
      <c r="Q2251" s="5" t="str">
        <f t="shared" si="176"/>
        <v>Funded</v>
      </c>
      <c r="R2251" s="7">
        <f t="shared" si="177"/>
        <v>32.81666666666667</v>
      </c>
      <c r="S2251" t="s">
        <v>8332</v>
      </c>
      <c r="T2251" t="s">
        <v>8350</v>
      </c>
      <c r="U2251" s="17">
        <f t="shared" si="178"/>
        <v>41366.453298611108</v>
      </c>
      <c r="V2251" s="17">
        <f t="shared" si="179"/>
        <v>41336.494965277772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tr">
        <f>VLOOKUP(G2252,'Country Codes'!C:D,2,FALSE)</f>
        <v>United States</v>
      </c>
      <c r="I2252" t="s">
        <v>8246</v>
      </c>
      <c r="J2252" s="15">
        <v>1480727273</v>
      </c>
      <c r="K2252" s="15">
        <v>1478131673</v>
      </c>
      <c r="L2252" t="b">
        <v>0</v>
      </c>
      <c r="M2252">
        <v>571</v>
      </c>
      <c r="N2252" t="b">
        <v>1</v>
      </c>
      <c r="O2252" t="s">
        <v>8297</v>
      </c>
      <c r="P2252" s="5">
        <f t="shared" si="175"/>
        <v>9.7511200000000002</v>
      </c>
      <c r="Q2252" s="5" t="str">
        <f t="shared" si="176"/>
        <v>Funded</v>
      </c>
      <c r="R2252" s="7">
        <f t="shared" si="177"/>
        <v>426.93169877408059</v>
      </c>
      <c r="S2252" t="s">
        <v>8332</v>
      </c>
      <c r="T2252" t="s">
        <v>8350</v>
      </c>
      <c r="U2252" s="17">
        <f t="shared" si="178"/>
        <v>42706.838807870365</v>
      </c>
      <c r="V2252" s="17">
        <f t="shared" si="179"/>
        <v>42676.7971412037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tr">
        <f>VLOOKUP(G2253,'Country Codes'!C:D,2,FALSE)</f>
        <v>United States</v>
      </c>
      <c r="I2253" t="s">
        <v>8246</v>
      </c>
      <c r="J2253" s="15">
        <v>1408177077</v>
      </c>
      <c r="K2253" s="15">
        <v>1406362677</v>
      </c>
      <c r="L2253" t="b">
        <v>0</v>
      </c>
      <c r="M2253">
        <v>480</v>
      </c>
      <c r="N2253" t="b">
        <v>1</v>
      </c>
      <c r="O2253" t="s">
        <v>8297</v>
      </c>
      <c r="P2253" s="5">
        <f t="shared" si="175"/>
        <v>1.3444929411764706</v>
      </c>
      <c r="Q2253" s="5" t="str">
        <f t="shared" si="176"/>
        <v>Funded</v>
      </c>
      <c r="R2253" s="7">
        <f t="shared" si="177"/>
        <v>23.808729166666669</v>
      </c>
      <c r="S2253" t="s">
        <v>8332</v>
      </c>
      <c r="T2253" t="s">
        <v>8350</v>
      </c>
      <c r="U2253" s="17">
        <f t="shared" si="178"/>
        <v>41867.137465277774</v>
      </c>
      <c r="V2253" s="17">
        <f t="shared" si="179"/>
        <v>41846.137465277774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tr">
        <f>VLOOKUP(G2254,'Country Codes'!C:D,2,FALSE)</f>
        <v>Spain</v>
      </c>
      <c r="I2254" t="s">
        <v>8249</v>
      </c>
      <c r="J2254" s="15">
        <v>1470469938</v>
      </c>
      <c r="K2254" s="15">
        <v>1469173938</v>
      </c>
      <c r="L2254" t="b">
        <v>0</v>
      </c>
      <c r="M2254">
        <v>249</v>
      </c>
      <c r="N2254" t="b">
        <v>1</v>
      </c>
      <c r="O2254" t="s">
        <v>8297</v>
      </c>
      <c r="P2254" s="5">
        <f t="shared" si="175"/>
        <v>2.722777777777778</v>
      </c>
      <c r="Q2254" s="5" t="str">
        <f t="shared" si="176"/>
        <v>Funded</v>
      </c>
      <c r="R2254" s="7">
        <f t="shared" si="177"/>
        <v>98.413654618473899</v>
      </c>
      <c r="S2254" t="s">
        <v>8332</v>
      </c>
      <c r="T2254" t="s">
        <v>8350</v>
      </c>
      <c r="U2254" s="17">
        <f t="shared" si="178"/>
        <v>42588.119652777772</v>
      </c>
      <c r="V2254" s="17">
        <f t="shared" si="179"/>
        <v>42573.119652777772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tr">
        <f>VLOOKUP(G2255,'Country Codes'!C:D,2,FALSE)</f>
        <v>United States</v>
      </c>
      <c r="I2255" t="s">
        <v>8246</v>
      </c>
      <c r="J2255" s="15">
        <v>1447862947</v>
      </c>
      <c r="K2255" s="15">
        <v>1445267347</v>
      </c>
      <c r="L2255" t="b">
        <v>0</v>
      </c>
      <c r="M2255">
        <v>84</v>
      </c>
      <c r="N2255" t="b">
        <v>1</v>
      </c>
      <c r="O2255" t="s">
        <v>8297</v>
      </c>
      <c r="P2255" s="5">
        <f t="shared" si="175"/>
        <v>1.1268750000000001</v>
      </c>
      <c r="Q2255" s="5" t="str">
        <f t="shared" si="176"/>
        <v>Funded</v>
      </c>
      <c r="R2255" s="7">
        <f t="shared" si="177"/>
        <v>107.32142857142857</v>
      </c>
      <c r="S2255" t="s">
        <v>8332</v>
      </c>
      <c r="T2255" t="s">
        <v>8350</v>
      </c>
      <c r="U2255" s="17">
        <f t="shared" si="178"/>
        <v>42326.46466435185</v>
      </c>
      <c r="V2255" s="17">
        <f t="shared" si="179"/>
        <v>42296.422997685186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tr">
        <f>VLOOKUP(G2256,'Country Codes'!C:D,2,FALSE)</f>
        <v>United States</v>
      </c>
      <c r="I2256" t="s">
        <v>8246</v>
      </c>
      <c r="J2256" s="15">
        <v>1485271968</v>
      </c>
      <c r="K2256" s="15">
        <v>1484667168</v>
      </c>
      <c r="L2256" t="b">
        <v>0</v>
      </c>
      <c r="M2256">
        <v>197</v>
      </c>
      <c r="N2256" t="b">
        <v>1</v>
      </c>
      <c r="O2256" t="s">
        <v>8297</v>
      </c>
      <c r="P2256" s="5">
        <f t="shared" si="175"/>
        <v>4.5979999999999999</v>
      </c>
      <c r="Q2256" s="5" t="str">
        <f t="shared" si="176"/>
        <v>Funded</v>
      </c>
      <c r="R2256" s="7">
        <f t="shared" si="177"/>
        <v>11.67005076142132</v>
      </c>
      <c r="S2256" t="s">
        <v>8332</v>
      </c>
      <c r="T2256" t="s">
        <v>8350</v>
      </c>
      <c r="U2256" s="17">
        <f t="shared" si="178"/>
        <v>42759.439444444441</v>
      </c>
      <c r="V2256" s="17">
        <f t="shared" si="179"/>
        <v>42752.439444444441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tr">
        <f>VLOOKUP(G2257,'Country Codes'!C:D,2,FALSE)</f>
        <v>United States</v>
      </c>
      <c r="I2257" t="s">
        <v>8246</v>
      </c>
      <c r="J2257" s="15">
        <v>1462661451</v>
      </c>
      <c r="K2257" s="15">
        <v>1460069451</v>
      </c>
      <c r="L2257" t="b">
        <v>0</v>
      </c>
      <c r="M2257">
        <v>271</v>
      </c>
      <c r="N2257" t="b">
        <v>1</v>
      </c>
      <c r="O2257" t="s">
        <v>8297</v>
      </c>
      <c r="P2257" s="5">
        <f t="shared" si="175"/>
        <v>2.8665822784810127</v>
      </c>
      <c r="Q2257" s="5" t="str">
        <f t="shared" si="176"/>
        <v>Funded</v>
      </c>
      <c r="R2257" s="7">
        <f t="shared" si="177"/>
        <v>41.782287822878232</v>
      </c>
      <c r="S2257" t="s">
        <v>8332</v>
      </c>
      <c r="T2257" t="s">
        <v>8350</v>
      </c>
      <c r="U2257" s="17">
        <f t="shared" si="178"/>
        <v>42497.743645833332</v>
      </c>
      <c r="V2257" s="17">
        <f t="shared" si="179"/>
        <v>42467.743645833332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tr">
        <f>VLOOKUP(G2258,'Country Codes'!C:D,2,FALSE)</f>
        <v>United Kingdom</v>
      </c>
      <c r="I2258" t="s">
        <v>8247</v>
      </c>
      <c r="J2258" s="15">
        <v>1479811846</v>
      </c>
      <c r="K2258" s="15">
        <v>1478602246</v>
      </c>
      <c r="L2258" t="b">
        <v>0</v>
      </c>
      <c r="M2258">
        <v>50</v>
      </c>
      <c r="N2258" t="b">
        <v>1</v>
      </c>
      <c r="O2258" t="s">
        <v>8297</v>
      </c>
      <c r="P2258" s="5">
        <f t="shared" si="175"/>
        <v>2.2270833333333333</v>
      </c>
      <c r="Q2258" s="5" t="str">
        <f t="shared" si="176"/>
        <v>Funded</v>
      </c>
      <c r="R2258" s="7">
        <f t="shared" si="177"/>
        <v>21.38</v>
      </c>
      <c r="S2258" t="s">
        <v>8332</v>
      </c>
      <c r="T2258" t="s">
        <v>8350</v>
      </c>
      <c r="U2258" s="17">
        <f t="shared" si="178"/>
        <v>42696.243587962956</v>
      </c>
      <c r="V2258" s="17">
        <f t="shared" si="179"/>
        <v>42682.243587962956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tr">
        <f>VLOOKUP(G2259,'Country Codes'!C:D,2,FALSE)</f>
        <v>United Kingdom</v>
      </c>
      <c r="I2259" t="s">
        <v>8247</v>
      </c>
      <c r="J2259" s="15">
        <v>1466377200</v>
      </c>
      <c r="K2259" s="15">
        <v>1463351329</v>
      </c>
      <c r="L2259" t="b">
        <v>0</v>
      </c>
      <c r="M2259">
        <v>169</v>
      </c>
      <c r="N2259" t="b">
        <v>1</v>
      </c>
      <c r="O2259" t="s">
        <v>8297</v>
      </c>
      <c r="P2259" s="5">
        <f t="shared" si="175"/>
        <v>6.3613999999999997</v>
      </c>
      <c r="Q2259" s="5" t="str">
        <f t="shared" si="176"/>
        <v>Funded</v>
      </c>
      <c r="R2259" s="7">
        <f t="shared" si="177"/>
        <v>94.103550295857985</v>
      </c>
      <c r="S2259" t="s">
        <v>8332</v>
      </c>
      <c r="T2259" t="s">
        <v>8350</v>
      </c>
      <c r="U2259" s="17">
        <f t="shared" si="178"/>
        <v>42540.749999999993</v>
      </c>
      <c r="V2259" s="17">
        <f t="shared" si="179"/>
        <v>42505.728344907409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tr">
        <f>VLOOKUP(G2260,'Country Codes'!C:D,2,FALSE)</f>
        <v>United States</v>
      </c>
      <c r="I2260" t="s">
        <v>8246</v>
      </c>
      <c r="J2260" s="15">
        <v>1434045687</v>
      </c>
      <c r="K2260" s="15">
        <v>1431453687</v>
      </c>
      <c r="L2260" t="b">
        <v>0</v>
      </c>
      <c r="M2260">
        <v>205</v>
      </c>
      <c r="N2260" t="b">
        <v>1</v>
      </c>
      <c r="O2260" t="s">
        <v>8297</v>
      </c>
      <c r="P2260" s="5">
        <f t="shared" si="175"/>
        <v>1.4650000000000001</v>
      </c>
      <c r="Q2260" s="5" t="str">
        <f t="shared" si="176"/>
        <v>Funded</v>
      </c>
      <c r="R2260" s="7">
        <f t="shared" si="177"/>
        <v>15.721951219512196</v>
      </c>
      <c r="S2260" t="s">
        <v>8332</v>
      </c>
      <c r="T2260" t="s">
        <v>8350</v>
      </c>
      <c r="U2260" s="17">
        <f t="shared" si="178"/>
        <v>42166.542673611104</v>
      </c>
      <c r="V2260" s="17">
        <f t="shared" si="179"/>
        <v>42136.542673611104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tr">
        <f>VLOOKUP(G2261,'Country Codes'!C:D,2,FALSE)</f>
        <v>United Kingdom</v>
      </c>
      <c r="I2261" t="s">
        <v>8247</v>
      </c>
      <c r="J2261" s="15">
        <v>1481224736</v>
      </c>
      <c r="K2261" s="15">
        <v>1480360736</v>
      </c>
      <c r="L2261" t="b">
        <v>0</v>
      </c>
      <c r="M2261">
        <v>206</v>
      </c>
      <c r="N2261" t="b">
        <v>1</v>
      </c>
      <c r="O2261" t="s">
        <v>8297</v>
      </c>
      <c r="P2261" s="5">
        <f t="shared" si="175"/>
        <v>18.670999999999999</v>
      </c>
      <c r="Q2261" s="5" t="str">
        <f t="shared" si="176"/>
        <v>Funded</v>
      </c>
      <c r="R2261" s="7">
        <f t="shared" si="177"/>
        <v>90.635922330097088</v>
      </c>
      <c r="S2261" t="s">
        <v>8332</v>
      </c>
      <c r="T2261" t="s">
        <v>8350</v>
      </c>
      <c r="U2261" s="17">
        <f t="shared" si="178"/>
        <v>42712.59648148148</v>
      </c>
      <c r="V2261" s="17">
        <f t="shared" si="179"/>
        <v>42702.59648148148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tr">
        <f>VLOOKUP(G2262,'Country Codes'!C:D,2,FALSE)</f>
        <v>United States</v>
      </c>
      <c r="I2262" t="s">
        <v>8246</v>
      </c>
      <c r="J2262" s="15">
        <v>1395876250</v>
      </c>
      <c r="K2262" s="15">
        <v>1393287850</v>
      </c>
      <c r="L2262" t="b">
        <v>0</v>
      </c>
      <c r="M2262">
        <v>84</v>
      </c>
      <c r="N2262" t="b">
        <v>1</v>
      </c>
      <c r="O2262" t="s">
        <v>8297</v>
      </c>
      <c r="P2262" s="5">
        <f t="shared" si="175"/>
        <v>3.2692000000000001</v>
      </c>
      <c r="Q2262" s="5" t="str">
        <f t="shared" si="176"/>
        <v>Funded</v>
      </c>
      <c r="R2262" s="7">
        <f t="shared" si="177"/>
        <v>97.297619047619051</v>
      </c>
      <c r="S2262" t="s">
        <v>8332</v>
      </c>
      <c r="T2262" t="s">
        <v>8350</v>
      </c>
      <c r="U2262" s="17">
        <f t="shared" si="178"/>
        <v>41724.766782407409</v>
      </c>
      <c r="V2262" s="17">
        <f t="shared" si="179"/>
        <v>41694.808449074073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tr">
        <f>VLOOKUP(G2263,'Country Codes'!C:D,2,FALSE)</f>
        <v>Australia</v>
      </c>
      <c r="I2263" t="s">
        <v>8248</v>
      </c>
      <c r="J2263" s="15">
        <v>1487093020</v>
      </c>
      <c r="K2263" s="15">
        <v>1485278620</v>
      </c>
      <c r="L2263" t="b">
        <v>0</v>
      </c>
      <c r="M2263">
        <v>210</v>
      </c>
      <c r="N2263" t="b">
        <v>1</v>
      </c>
      <c r="O2263" t="s">
        <v>8297</v>
      </c>
      <c r="P2263" s="5">
        <f t="shared" si="175"/>
        <v>7.7949999999999999</v>
      </c>
      <c r="Q2263" s="5" t="str">
        <f t="shared" si="176"/>
        <v>Funded</v>
      </c>
      <c r="R2263" s="7">
        <f t="shared" si="177"/>
        <v>37.11904761904762</v>
      </c>
      <c r="S2263" t="s">
        <v>8332</v>
      </c>
      <c r="T2263" t="s">
        <v>8350</v>
      </c>
      <c r="U2263" s="17">
        <f t="shared" si="178"/>
        <v>42780.516435185178</v>
      </c>
      <c r="V2263" s="17">
        <f t="shared" si="179"/>
        <v>42759.516435185178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tr">
        <f>VLOOKUP(G2264,'Country Codes'!C:D,2,FALSE)</f>
        <v>United States</v>
      </c>
      <c r="I2264" t="s">
        <v>8246</v>
      </c>
      <c r="J2264" s="15">
        <v>1416268800</v>
      </c>
      <c r="K2264" s="15">
        <v>1413295358</v>
      </c>
      <c r="L2264" t="b">
        <v>0</v>
      </c>
      <c r="M2264">
        <v>181</v>
      </c>
      <c r="N2264" t="b">
        <v>1</v>
      </c>
      <c r="O2264" t="s">
        <v>8297</v>
      </c>
      <c r="P2264" s="5">
        <f t="shared" si="175"/>
        <v>1.5415151515151515</v>
      </c>
      <c r="Q2264" s="5" t="str">
        <f t="shared" si="176"/>
        <v>Funded</v>
      </c>
      <c r="R2264" s="7">
        <f t="shared" si="177"/>
        <v>28.104972375690608</v>
      </c>
      <c r="S2264" t="s">
        <v>8332</v>
      </c>
      <c r="T2264" t="s">
        <v>8350</v>
      </c>
      <c r="U2264" s="17">
        <f t="shared" si="178"/>
        <v>41960.791666666664</v>
      </c>
      <c r="V2264" s="17">
        <f t="shared" si="179"/>
        <v>41926.376828703702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tr">
        <f>VLOOKUP(G2265,'Country Codes'!C:D,2,FALSE)</f>
        <v>Sweden</v>
      </c>
      <c r="I2265" t="s">
        <v>8255</v>
      </c>
      <c r="J2265" s="15">
        <v>1422734313</v>
      </c>
      <c r="K2265" s="15">
        <v>1420919913</v>
      </c>
      <c r="L2265" t="b">
        <v>0</v>
      </c>
      <c r="M2265">
        <v>60</v>
      </c>
      <c r="N2265" t="b">
        <v>1</v>
      </c>
      <c r="O2265" t="s">
        <v>8297</v>
      </c>
      <c r="P2265" s="5">
        <f t="shared" si="175"/>
        <v>1.1554666666666666</v>
      </c>
      <c r="Q2265" s="5" t="str">
        <f t="shared" si="176"/>
        <v>Funded</v>
      </c>
      <c r="R2265" s="7">
        <f t="shared" si="177"/>
        <v>144.43333333333334</v>
      </c>
      <c r="S2265" t="s">
        <v>8332</v>
      </c>
      <c r="T2265" t="s">
        <v>8350</v>
      </c>
      <c r="U2265" s="17">
        <f t="shared" si="178"/>
        <v>42035.623993055553</v>
      </c>
      <c r="V2265" s="17">
        <f t="shared" si="179"/>
        <v>42014.623993055553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tr">
        <f>VLOOKUP(G2266,'Country Codes'!C:D,2,FALSE)</f>
        <v>United States</v>
      </c>
      <c r="I2266" t="s">
        <v>8246</v>
      </c>
      <c r="J2266" s="15">
        <v>1463972400</v>
      </c>
      <c r="K2266" s="15">
        <v>1462543114</v>
      </c>
      <c r="L2266" t="b">
        <v>0</v>
      </c>
      <c r="M2266">
        <v>445</v>
      </c>
      <c r="N2266" t="b">
        <v>1</v>
      </c>
      <c r="O2266" t="s">
        <v>8297</v>
      </c>
      <c r="P2266" s="5">
        <f t="shared" si="175"/>
        <v>1.8003333333333333</v>
      </c>
      <c r="Q2266" s="5" t="str">
        <f t="shared" si="176"/>
        <v>Funded</v>
      </c>
      <c r="R2266" s="7">
        <f t="shared" si="177"/>
        <v>24.274157303370785</v>
      </c>
      <c r="S2266" t="s">
        <v>8332</v>
      </c>
      <c r="T2266" t="s">
        <v>8350</v>
      </c>
      <c r="U2266" s="17">
        <f t="shared" si="178"/>
        <v>42512.916666666664</v>
      </c>
      <c r="V2266" s="17">
        <f t="shared" si="179"/>
        <v>42496.374004629623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tr">
        <f>VLOOKUP(G2267,'Country Codes'!C:D,2,FALSE)</f>
        <v>United Kingdom</v>
      </c>
      <c r="I2267" t="s">
        <v>8247</v>
      </c>
      <c r="J2267" s="15">
        <v>1479846507</v>
      </c>
      <c r="K2267" s="15">
        <v>1479241707</v>
      </c>
      <c r="L2267" t="b">
        <v>0</v>
      </c>
      <c r="M2267">
        <v>17</v>
      </c>
      <c r="N2267" t="b">
        <v>1</v>
      </c>
      <c r="O2267" t="s">
        <v>8297</v>
      </c>
      <c r="P2267" s="5">
        <f t="shared" si="175"/>
        <v>2.9849999999999999</v>
      </c>
      <c r="Q2267" s="5" t="str">
        <f t="shared" si="176"/>
        <v>Funded</v>
      </c>
      <c r="R2267" s="7">
        <f t="shared" si="177"/>
        <v>35.117647058823529</v>
      </c>
      <c r="S2267" t="s">
        <v>8332</v>
      </c>
      <c r="T2267" t="s">
        <v>8350</v>
      </c>
      <c r="U2267" s="17">
        <f t="shared" si="178"/>
        <v>42696.644756944443</v>
      </c>
      <c r="V2267" s="17">
        <f t="shared" si="179"/>
        <v>42689.644756944443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tr">
        <f>VLOOKUP(G2268,'Country Codes'!C:D,2,FALSE)</f>
        <v>United States</v>
      </c>
      <c r="I2268" t="s">
        <v>8246</v>
      </c>
      <c r="J2268" s="15">
        <v>1461722400</v>
      </c>
      <c r="K2268" s="15">
        <v>1460235592</v>
      </c>
      <c r="L2268" t="b">
        <v>0</v>
      </c>
      <c r="M2268">
        <v>194</v>
      </c>
      <c r="N2268" t="b">
        <v>1</v>
      </c>
      <c r="O2268" t="s">
        <v>8297</v>
      </c>
      <c r="P2268" s="5">
        <f t="shared" si="175"/>
        <v>3.2026666666666666</v>
      </c>
      <c r="Q2268" s="5" t="str">
        <f t="shared" si="176"/>
        <v>Funded</v>
      </c>
      <c r="R2268" s="7">
        <f t="shared" si="177"/>
        <v>24.762886597938145</v>
      </c>
      <c r="S2268" t="s">
        <v>8332</v>
      </c>
      <c r="T2268" t="s">
        <v>8350</v>
      </c>
      <c r="U2268" s="17">
        <f t="shared" si="178"/>
        <v>42486.874999999993</v>
      </c>
      <c r="V2268" s="17">
        <f t="shared" si="179"/>
        <v>42469.666574074072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tr">
        <f>VLOOKUP(G2269,'Country Codes'!C:D,2,FALSE)</f>
        <v>United States</v>
      </c>
      <c r="I2269" t="s">
        <v>8246</v>
      </c>
      <c r="J2269" s="15">
        <v>1419123600</v>
      </c>
      <c r="K2269" s="15">
        <v>1416945297</v>
      </c>
      <c r="L2269" t="b">
        <v>0</v>
      </c>
      <c r="M2269">
        <v>404</v>
      </c>
      <c r="N2269" t="b">
        <v>1</v>
      </c>
      <c r="O2269" t="s">
        <v>8297</v>
      </c>
      <c r="P2269" s="5">
        <f t="shared" si="175"/>
        <v>3.80525</v>
      </c>
      <c r="Q2269" s="5" t="str">
        <f t="shared" si="176"/>
        <v>Funded</v>
      </c>
      <c r="R2269" s="7">
        <f t="shared" si="177"/>
        <v>188.37871287128712</v>
      </c>
      <c r="S2269" t="s">
        <v>8332</v>
      </c>
      <c r="T2269" t="s">
        <v>8350</v>
      </c>
      <c r="U2269" s="17">
        <f t="shared" si="178"/>
        <v>41993.833333333336</v>
      </c>
      <c r="V2269" s="17">
        <f t="shared" si="179"/>
        <v>41968.621493055551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tr">
        <f>VLOOKUP(G2270,'Country Codes'!C:D,2,FALSE)</f>
        <v>United States</v>
      </c>
      <c r="I2270" t="s">
        <v>8246</v>
      </c>
      <c r="J2270" s="15">
        <v>1489283915</v>
      </c>
      <c r="K2270" s="15">
        <v>1486691915</v>
      </c>
      <c r="L2270" t="b">
        <v>0</v>
      </c>
      <c r="M2270">
        <v>194</v>
      </c>
      <c r="N2270" t="b">
        <v>1</v>
      </c>
      <c r="O2270" t="s">
        <v>8297</v>
      </c>
      <c r="P2270" s="5">
        <f t="shared" si="175"/>
        <v>1.026</v>
      </c>
      <c r="Q2270" s="5" t="str">
        <f t="shared" si="176"/>
        <v>Funded</v>
      </c>
      <c r="R2270" s="7">
        <f t="shared" si="177"/>
        <v>148.08247422680412</v>
      </c>
      <c r="S2270" t="s">
        <v>8332</v>
      </c>
      <c r="T2270" t="s">
        <v>8350</v>
      </c>
      <c r="U2270" s="17">
        <f t="shared" si="178"/>
        <v>42805.874016203699</v>
      </c>
      <c r="V2270" s="17">
        <f t="shared" si="179"/>
        <v>42775.874016203699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tr">
        <f>VLOOKUP(G2271,'Country Codes'!C:D,2,FALSE)</f>
        <v>United States</v>
      </c>
      <c r="I2271" t="s">
        <v>8246</v>
      </c>
      <c r="J2271" s="15">
        <v>1488862800</v>
      </c>
      <c r="K2271" s="15">
        <v>1486745663</v>
      </c>
      <c r="L2271" t="b">
        <v>0</v>
      </c>
      <c r="M2271">
        <v>902</v>
      </c>
      <c r="N2271" t="b">
        <v>1</v>
      </c>
      <c r="O2271" t="s">
        <v>8297</v>
      </c>
      <c r="P2271" s="5">
        <f t="shared" si="175"/>
        <v>18.016400000000001</v>
      </c>
      <c r="Q2271" s="5" t="str">
        <f t="shared" si="176"/>
        <v>Funded</v>
      </c>
      <c r="R2271" s="7">
        <f t="shared" si="177"/>
        <v>49.934589800443462</v>
      </c>
      <c r="S2271" t="s">
        <v>8332</v>
      </c>
      <c r="T2271" t="s">
        <v>8350</v>
      </c>
      <c r="U2271" s="17">
        <f t="shared" si="178"/>
        <v>42800.999999999993</v>
      </c>
      <c r="V2271" s="17">
        <f t="shared" si="179"/>
        <v>42776.496099537035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tr">
        <f>VLOOKUP(G2272,'Country Codes'!C:D,2,FALSE)</f>
        <v>United States</v>
      </c>
      <c r="I2272" t="s">
        <v>8246</v>
      </c>
      <c r="J2272" s="15">
        <v>1484085540</v>
      </c>
      <c r="K2272" s="15">
        <v>1482353513</v>
      </c>
      <c r="L2272" t="b">
        <v>0</v>
      </c>
      <c r="M2272">
        <v>1670</v>
      </c>
      <c r="N2272" t="b">
        <v>1</v>
      </c>
      <c r="O2272" t="s">
        <v>8297</v>
      </c>
      <c r="P2272" s="5">
        <f t="shared" si="175"/>
        <v>7.2024800000000004</v>
      </c>
      <c r="Q2272" s="5" t="str">
        <f t="shared" si="176"/>
        <v>Funded</v>
      </c>
      <c r="R2272" s="7">
        <f t="shared" si="177"/>
        <v>107.82155688622754</v>
      </c>
      <c r="S2272" t="s">
        <v>8332</v>
      </c>
      <c r="T2272" t="s">
        <v>8350</v>
      </c>
      <c r="U2272" s="17">
        <f t="shared" si="178"/>
        <v>42745.707638888889</v>
      </c>
      <c r="V2272" s="17">
        <f t="shared" si="179"/>
        <v>42725.661030092589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tr">
        <f>VLOOKUP(G2273,'Country Codes'!C:D,2,FALSE)</f>
        <v>United States</v>
      </c>
      <c r="I2273" t="s">
        <v>8246</v>
      </c>
      <c r="J2273" s="15">
        <v>1481328004</v>
      </c>
      <c r="K2273" s="15">
        <v>1478736004</v>
      </c>
      <c r="L2273" t="b">
        <v>0</v>
      </c>
      <c r="M2273">
        <v>1328</v>
      </c>
      <c r="N2273" t="b">
        <v>1</v>
      </c>
      <c r="O2273" t="s">
        <v>8297</v>
      </c>
      <c r="P2273" s="5">
        <f t="shared" si="175"/>
        <v>2.8309000000000002</v>
      </c>
      <c r="Q2273" s="5" t="str">
        <f t="shared" si="176"/>
        <v>Funded</v>
      </c>
      <c r="R2273" s="7">
        <f t="shared" si="177"/>
        <v>42.63403614457831</v>
      </c>
      <c r="S2273" t="s">
        <v>8332</v>
      </c>
      <c r="T2273" t="s">
        <v>8350</v>
      </c>
      <c r="U2273" s="17">
        <f t="shared" si="178"/>
        <v>42713.791712962957</v>
      </c>
      <c r="V2273" s="17">
        <f t="shared" si="179"/>
        <v>42683.791712962957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tr">
        <f>VLOOKUP(G2274,'Country Codes'!C:D,2,FALSE)</f>
        <v>United States</v>
      </c>
      <c r="I2274" t="s">
        <v>8246</v>
      </c>
      <c r="J2274" s="15">
        <v>1449506836</v>
      </c>
      <c r="K2274" s="15">
        <v>1446914836</v>
      </c>
      <c r="L2274" t="b">
        <v>0</v>
      </c>
      <c r="M2274">
        <v>944</v>
      </c>
      <c r="N2274" t="b">
        <v>1</v>
      </c>
      <c r="O2274" t="s">
        <v>8297</v>
      </c>
      <c r="P2274" s="5">
        <f t="shared" si="175"/>
        <v>13.566000000000001</v>
      </c>
      <c r="Q2274" s="5" t="str">
        <f t="shared" si="176"/>
        <v>Funded</v>
      </c>
      <c r="R2274" s="7">
        <f t="shared" si="177"/>
        <v>14.370762711864407</v>
      </c>
      <c r="S2274" t="s">
        <v>8332</v>
      </c>
      <c r="T2274" t="s">
        <v>8350</v>
      </c>
      <c r="U2274" s="17">
        <f t="shared" si="178"/>
        <v>42345.491157407399</v>
      </c>
      <c r="V2274" s="17">
        <f t="shared" si="179"/>
        <v>42315.491157407399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tr">
        <f>VLOOKUP(G2275,'Country Codes'!C:D,2,FALSE)</f>
        <v>Canada</v>
      </c>
      <c r="I2275" t="s">
        <v>8251</v>
      </c>
      <c r="J2275" s="15">
        <v>1489320642</v>
      </c>
      <c r="K2275" s="15">
        <v>1487164242</v>
      </c>
      <c r="L2275" t="b">
        <v>0</v>
      </c>
      <c r="M2275">
        <v>147</v>
      </c>
      <c r="N2275" t="b">
        <v>1</v>
      </c>
      <c r="O2275" t="s">
        <v>8297</v>
      </c>
      <c r="P2275" s="5">
        <f t="shared" si="175"/>
        <v>2.2035999999999998</v>
      </c>
      <c r="Q2275" s="5" t="str">
        <f t="shared" si="176"/>
        <v>Funded</v>
      </c>
      <c r="R2275" s="7">
        <f t="shared" si="177"/>
        <v>37.476190476190474</v>
      </c>
      <c r="S2275" t="s">
        <v>8332</v>
      </c>
      <c r="T2275" t="s">
        <v>8350</v>
      </c>
      <c r="U2275" s="17">
        <f t="shared" si="178"/>
        <v>42806.299097222225</v>
      </c>
      <c r="V2275" s="17">
        <f t="shared" si="179"/>
        <v>42781.340763888882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tr">
        <f>VLOOKUP(G2276,'Country Codes'!C:D,2,FALSE)</f>
        <v>United States</v>
      </c>
      <c r="I2276" t="s">
        <v>8246</v>
      </c>
      <c r="J2276" s="15">
        <v>1393156857</v>
      </c>
      <c r="K2276" s="15">
        <v>1390564857</v>
      </c>
      <c r="L2276" t="b">
        <v>0</v>
      </c>
      <c r="M2276">
        <v>99</v>
      </c>
      <c r="N2276" t="b">
        <v>1</v>
      </c>
      <c r="O2276" t="s">
        <v>8297</v>
      </c>
      <c r="P2276" s="5">
        <f t="shared" si="175"/>
        <v>1.196</v>
      </c>
      <c r="Q2276" s="5" t="str">
        <f t="shared" si="176"/>
        <v>Funded</v>
      </c>
      <c r="R2276" s="7">
        <f t="shared" si="177"/>
        <v>30.202020202020201</v>
      </c>
      <c r="S2276" t="s">
        <v>8332</v>
      </c>
      <c r="T2276" t="s">
        <v>8350</v>
      </c>
      <c r="U2276" s="17">
        <f t="shared" si="178"/>
        <v>41693.292326388888</v>
      </c>
      <c r="V2276" s="17">
        <f t="shared" si="179"/>
        <v>41663.292326388888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tr">
        <f>VLOOKUP(G2277,'Country Codes'!C:D,2,FALSE)</f>
        <v>United Kingdom</v>
      </c>
      <c r="I2277" t="s">
        <v>8247</v>
      </c>
      <c r="J2277" s="15">
        <v>1419259679</v>
      </c>
      <c r="K2277" s="15">
        <v>1416667679</v>
      </c>
      <c r="L2277" t="b">
        <v>0</v>
      </c>
      <c r="M2277">
        <v>79</v>
      </c>
      <c r="N2277" t="b">
        <v>1</v>
      </c>
      <c r="O2277" t="s">
        <v>8297</v>
      </c>
      <c r="P2277" s="5">
        <f t="shared" si="175"/>
        <v>4.0776923076923079</v>
      </c>
      <c r="Q2277" s="5" t="str">
        <f t="shared" si="176"/>
        <v>Funded</v>
      </c>
      <c r="R2277" s="7">
        <f t="shared" si="177"/>
        <v>33.550632911392405</v>
      </c>
      <c r="S2277" t="s">
        <v>8332</v>
      </c>
      <c r="T2277" t="s">
        <v>8350</v>
      </c>
      <c r="U2277" s="17">
        <f t="shared" si="178"/>
        <v>41995.408321759263</v>
      </c>
      <c r="V2277" s="17">
        <f t="shared" si="179"/>
        <v>41965.408321759263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tr">
        <f>VLOOKUP(G2278,'Country Codes'!C:D,2,FALSE)</f>
        <v>United States</v>
      </c>
      <c r="I2278" t="s">
        <v>8246</v>
      </c>
      <c r="J2278" s="15">
        <v>1388936289</v>
      </c>
      <c r="K2278" s="15">
        <v>1386344289</v>
      </c>
      <c r="L2278" t="b">
        <v>0</v>
      </c>
      <c r="M2278">
        <v>75</v>
      </c>
      <c r="N2278" t="b">
        <v>1</v>
      </c>
      <c r="O2278" t="s">
        <v>8297</v>
      </c>
      <c r="P2278" s="5">
        <f t="shared" si="175"/>
        <v>1.0581826105905425</v>
      </c>
      <c r="Q2278" s="5" t="str">
        <f t="shared" si="176"/>
        <v>Funded</v>
      </c>
      <c r="R2278" s="7">
        <f t="shared" si="177"/>
        <v>64.74666666666667</v>
      </c>
      <c r="S2278" t="s">
        <v>8332</v>
      </c>
      <c r="T2278" t="s">
        <v>8350</v>
      </c>
      <c r="U2278" s="17">
        <f t="shared" si="178"/>
        <v>41644.443159722221</v>
      </c>
      <c r="V2278" s="17">
        <f t="shared" si="179"/>
        <v>41614.443159722221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tr">
        <f>VLOOKUP(G2279,'Country Codes'!C:D,2,FALSE)</f>
        <v>United States</v>
      </c>
      <c r="I2279" t="s">
        <v>8246</v>
      </c>
      <c r="J2279" s="15">
        <v>1330359423</v>
      </c>
      <c r="K2279" s="15">
        <v>1327767423</v>
      </c>
      <c r="L2279" t="b">
        <v>0</v>
      </c>
      <c r="M2279">
        <v>207</v>
      </c>
      <c r="N2279" t="b">
        <v>1</v>
      </c>
      <c r="O2279" t="s">
        <v>8297</v>
      </c>
      <c r="P2279" s="5">
        <f t="shared" si="175"/>
        <v>1.4108235294117648</v>
      </c>
      <c r="Q2279" s="5" t="str">
        <f t="shared" si="176"/>
        <v>Funded</v>
      </c>
      <c r="R2279" s="7">
        <f t="shared" si="177"/>
        <v>57.932367149758456</v>
      </c>
      <c r="S2279" t="s">
        <v>8332</v>
      </c>
      <c r="T2279" t="s">
        <v>8350</v>
      </c>
      <c r="U2279" s="17">
        <f t="shared" si="178"/>
        <v>40966.470173611109</v>
      </c>
      <c r="V2279" s="17">
        <f t="shared" si="179"/>
        <v>40936.470173611109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tr">
        <f>VLOOKUP(G2280,'Country Codes'!C:D,2,FALSE)</f>
        <v>Italy</v>
      </c>
      <c r="I2280" t="s">
        <v>8249</v>
      </c>
      <c r="J2280" s="15">
        <v>1451861940</v>
      </c>
      <c r="K2280" s="15">
        <v>1448902867</v>
      </c>
      <c r="L2280" t="b">
        <v>0</v>
      </c>
      <c r="M2280">
        <v>102</v>
      </c>
      <c r="N2280" t="b">
        <v>1</v>
      </c>
      <c r="O2280" t="s">
        <v>8297</v>
      </c>
      <c r="P2280" s="5">
        <f t="shared" si="175"/>
        <v>2.7069999999999999</v>
      </c>
      <c r="Q2280" s="5" t="str">
        <f t="shared" si="176"/>
        <v>Funded</v>
      </c>
      <c r="R2280" s="7">
        <f t="shared" si="177"/>
        <v>53.078431372549019</v>
      </c>
      <c r="S2280" t="s">
        <v>8332</v>
      </c>
      <c r="T2280" t="s">
        <v>8350</v>
      </c>
      <c r="U2280" s="17">
        <f t="shared" si="178"/>
        <v>42372.749305555553</v>
      </c>
      <c r="V2280" s="17">
        <f t="shared" si="179"/>
        <v>42338.500775462955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tr">
        <f>VLOOKUP(G2281,'Country Codes'!C:D,2,FALSE)</f>
        <v>United States</v>
      </c>
      <c r="I2281" t="s">
        <v>8246</v>
      </c>
      <c r="J2281" s="15">
        <v>1423022400</v>
      </c>
      <c r="K2281" s="15">
        <v>1421436099</v>
      </c>
      <c r="L2281" t="b">
        <v>0</v>
      </c>
      <c r="M2281">
        <v>32</v>
      </c>
      <c r="N2281" t="b">
        <v>1</v>
      </c>
      <c r="O2281" t="s">
        <v>8297</v>
      </c>
      <c r="P2281" s="5">
        <f t="shared" si="175"/>
        <v>1.538</v>
      </c>
      <c r="Q2281" s="5" t="str">
        <f t="shared" si="176"/>
        <v>Funded</v>
      </c>
      <c r="R2281" s="7">
        <f t="shared" si="177"/>
        <v>48.0625</v>
      </c>
      <c r="S2281" t="s">
        <v>8332</v>
      </c>
      <c r="T2281" t="s">
        <v>8350</v>
      </c>
      <c r="U2281" s="17">
        <f t="shared" si="178"/>
        <v>42038.958333333336</v>
      </c>
      <c r="V2281" s="17">
        <f t="shared" si="179"/>
        <v>42020.598368055551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tr">
        <f>VLOOKUP(G2282,'Country Codes'!C:D,2,FALSE)</f>
        <v>United States</v>
      </c>
      <c r="I2282" t="s">
        <v>8246</v>
      </c>
      <c r="J2282" s="15">
        <v>1442501991</v>
      </c>
      <c r="K2282" s="15">
        <v>1439909991</v>
      </c>
      <c r="L2282" t="b">
        <v>0</v>
      </c>
      <c r="M2282">
        <v>480</v>
      </c>
      <c r="N2282" t="b">
        <v>1</v>
      </c>
      <c r="O2282" t="s">
        <v>8297</v>
      </c>
      <c r="P2282" s="5">
        <f t="shared" si="175"/>
        <v>4.0357653061224488</v>
      </c>
      <c r="Q2282" s="5" t="str">
        <f t="shared" si="176"/>
        <v>Funded</v>
      </c>
      <c r="R2282" s="7">
        <f t="shared" si="177"/>
        <v>82.396874999999994</v>
      </c>
      <c r="S2282" t="s">
        <v>8332</v>
      </c>
      <c r="T2282" t="s">
        <v>8350</v>
      </c>
      <c r="U2282" s="17">
        <f t="shared" si="178"/>
        <v>42264.416562499995</v>
      </c>
      <c r="V2282" s="17">
        <f t="shared" si="179"/>
        <v>42234.416562499995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tr">
        <f>VLOOKUP(G2283,'Country Codes'!C:D,2,FALSE)</f>
        <v>United States</v>
      </c>
      <c r="I2283" t="s">
        <v>8246</v>
      </c>
      <c r="J2283" s="15">
        <v>1311576600</v>
      </c>
      <c r="K2283" s="15">
        <v>1306219897</v>
      </c>
      <c r="L2283" t="b">
        <v>0</v>
      </c>
      <c r="M2283">
        <v>11</v>
      </c>
      <c r="N2283" t="b">
        <v>1</v>
      </c>
      <c r="O2283" t="s">
        <v>8276</v>
      </c>
      <c r="P2283" s="5">
        <f t="shared" si="175"/>
        <v>1.85</v>
      </c>
      <c r="Q2283" s="5" t="str">
        <f t="shared" si="176"/>
        <v>Funded</v>
      </c>
      <c r="R2283" s="7">
        <f t="shared" si="177"/>
        <v>50.454545454545453</v>
      </c>
      <c r="S2283" t="s">
        <v>8324</v>
      </c>
      <c r="T2283" t="s">
        <v>8325</v>
      </c>
      <c r="U2283" s="17">
        <f t="shared" si="178"/>
        <v>40749.076388888883</v>
      </c>
      <c r="V2283" s="17">
        <f t="shared" si="179"/>
        <v>40687.077511574069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tr">
        <f>VLOOKUP(G2284,'Country Codes'!C:D,2,FALSE)</f>
        <v>United States</v>
      </c>
      <c r="I2284" t="s">
        <v>8246</v>
      </c>
      <c r="J2284" s="15">
        <v>1452744686</v>
      </c>
      <c r="K2284" s="15">
        <v>1447560686</v>
      </c>
      <c r="L2284" t="b">
        <v>0</v>
      </c>
      <c r="M2284">
        <v>12</v>
      </c>
      <c r="N2284" t="b">
        <v>1</v>
      </c>
      <c r="O2284" t="s">
        <v>8276</v>
      </c>
      <c r="P2284" s="5">
        <f t="shared" si="175"/>
        <v>1.8533333333333333</v>
      </c>
      <c r="Q2284" s="5" t="str">
        <f t="shared" si="176"/>
        <v>Funded</v>
      </c>
      <c r="R2284" s="7">
        <f t="shared" si="177"/>
        <v>115.83333333333333</v>
      </c>
      <c r="S2284" t="s">
        <v>8324</v>
      </c>
      <c r="T2284" t="s">
        <v>8325</v>
      </c>
      <c r="U2284" s="17">
        <f t="shared" si="178"/>
        <v>42382.966273148144</v>
      </c>
      <c r="V2284" s="17">
        <f t="shared" si="179"/>
        <v>42322.966273148144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tr">
        <f>VLOOKUP(G2285,'Country Codes'!C:D,2,FALSE)</f>
        <v>United States</v>
      </c>
      <c r="I2285" t="s">
        <v>8246</v>
      </c>
      <c r="J2285" s="15">
        <v>1336528804</v>
      </c>
      <c r="K2285" s="15">
        <v>1331348404</v>
      </c>
      <c r="L2285" t="b">
        <v>0</v>
      </c>
      <c r="M2285">
        <v>48</v>
      </c>
      <c r="N2285" t="b">
        <v>1</v>
      </c>
      <c r="O2285" t="s">
        <v>8276</v>
      </c>
      <c r="P2285" s="5">
        <f t="shared" si="175"/>
        <v>1.0085533333333332</v>
      </c>
      <c r="Q2285" s="5" t="str">
        <f t="shared" si="176"/>
        <v>Funded</v>
      </c>
      <c r="R2285" s="7">
        <f t="shared" si="177"/>
        <v>63.03458333333333</v>
      </c>
      <c r="S2285" t="s">
        <v>8324</v>
      </c>
      <c r="T2285" t="s">
        <v>8325</v>
      </c>
      <c r="U2285" s="17">
        <f t="shared" si="178"/>
        <v>41037.875046296293</v>
      </c>
      <c r="V2285" s="17">
        <f t="shared" si="179"/>
        <v>40977.916712962957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tr">
        <f>VLOOKUP(G2286,'Country Codes'!C:D,2,FALSE)</f>
        <v>United States</v>
      </c>
      <c r="I2286" t="s">
        <v>8246</v>
      </c>
      <c r="J2286" s="15">
        <v>1299902400</v>
      </c>
      <c r="K2286" s="15">
        <v>1297451245</v>
      </c>
      <c r="L2286" t="b">
        <v>0</v>
      </c>
      <c r="M2286">
        <v>59</v>
      </c>
      <c r="N2286" t="b">
        <v>1</v>
      </c>
      <c r="O2286" t="s">
        <v>8276</v>
      </c>
      <c r="P2286" s="5">
        <f t="shared" si="175"/>
        <v>1.0622116666666668</v>
      </c>
      <c r="Q2286" s="5" t="str">
        <f t="shared" si="176"/>
        <v>Funded</v>
      </c>
      <c r="R2286" s="7">
        <f t="shared" si="177"/>
        <v>108.02152542372882</v>
      </c>
      <c r="S2286" t="s">
        <v>8324</v>
      </c>
      <c r="T2286" t="s">
        <v>8325</v>
      </c>
      <c r="U2286" s="17">
        <f t="shared" si="178"/>
        <v>40613.958333333328</v>
      </c>
      <c r="V2286" s="17">
        <f t="shared" si="179"/>
        <v>40585.588483796295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tr">
        <f>VLOOKUP(G2287,'Country Codes'!C:D,2,FALSE)</f>
        <v>United States</v>
      </c>
      <c r="I2287" t="s">
        <v>8246</v>
      </c>
      <c r="J2287" s="15">
        <v>1340944043</v>
      </c>
      <c r="K2287" s="15">
        <v>1338352043</v>
      </c>
      <c r="L2287" t="b">
        <v>0</v>
      </c>
      <c r="M2287">
        <v>79</v>
      </c>
      <c r="N2287" t="b">
        <v>1</v>
      </c>
      <c r="O2287" t="s">
        <v>8276</v>
      </c>
      <c r="P2287" s="5">
        <f t="shared" si="175"/>
        <v>1.2136666666666667</v>
      </c>
      <c r="Q2287" s="5" t="str">
        <f t="shared" si="176"/>
        <v>Funded</v>
      </c>
      <c r="R2287" s="7">
        <f t="shared" si="177"/>
        <v>46.088607594936711</v>
      </c>
      <c r="S2287" t="s">
        <v>8324</v>
      </c>
      <c r="T2287" t="s">
        <v>8325</v>
      </c>
      <c r="U2287" s="17">
        <f t="shared" si="178"/>
        <v>41088.977349537032</v>
      </c>
      <c r="V2287" s="17">
        <f t="shared" si="179"/>
        <v>41058.977349537032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tr">
        <f>VLOOKUP(G2288,'Country Codes'!C:D,2,FALSE)</f>
        <v>United States</v>
      </c>
      <c r="I2288" t="s">
        <v>8246</v>
      </c>
      <c r="J2288" s="15">
        <v>1378439940</v>
      </c>
      <c r="K2288" s="15">
        <v>1376003254</v>
      </c>
      <c r="L2288" t="b">
        <v>0</v>
      </c>
      <c r="M2288">
        <v>14</v>
      </c>
      <c r="N2288" t="b">
        <v>1</v>
      </c>
      <c r="O2288" t="s">
        <v>8276</v>
      </c>
      <c r="P2288" s="5">
        <f t="shared" si="175"/>
        <v>1.0006666666666666</v>
      </c>
      <c r="Q2288" s="5" t="str">
        <f t="shared" si="176"/>
        <v>Funded</v>
      </c>
      <c r="R2288" s="7">
        <f t="shared" si="177"/>
        <v>107.21428571428571</v>
      </c>
      <c r="S2288" t="s">
        <v>8324</v>
      </c>
      <c r="T2288" t="s">
        <v>8325</v>
      </c>
      <c r="U2288" s="17">
        <f t="shared" si="178"/>
        <v>41522.957638888889</v>
      </c>
      <c r="V2288" s="17">
        <f t="shared" si="179"/>
        <v>41494.755254629628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tr">
        <f>VLOOKUP(G2289,'Country Codes'!C:D,2,FALSE)</f>
        <v>United States</v>
      </c>
      <c r="I2289" t="s">
        <v>8246</v>
      </c>
      <c r="J2289" s="15">
        <v>1403539260</v>
      </c>
      <c r="K2289" s="15">
        <v>1401724860</v>
      </c>
      <c r="L2289" t="b">
        <v>0</v>
      </c>
      <c r="M2289">
        <v>106</v>
      </c>
      <c r="N2289" t="b">
        <v>1</v>
      </c>
      <c r="O2289" t="s">
        <v>8276</v>
      </c>
      <c r="P2289" s="5">
        <f t="shared" si="175"/>
        <v>1.1997755555555556</v>
      </c>
      <c r="Q2289" s="5" t="str">
        <f t="shared" si="176"/>
        <v>Funded</v>
      </c>
      <c r="R2289" s="7">
        <f t="shared" si="177"/>
        <v>50.9338679245283</v>
      </c>
      <c r="S2289" t="s">
        <v>8324</v>
      </c>
      <c r="T2289" t="s">
        <v>8325</v>
      </c>
      <c r="U2289" s="17">
        <f t="shared" si="178"/>
        <v>41813.459027777775</v>
      </c>
      <c r="V2289" s="17">
        <f t="shared" si="179"/>
        <v>41792.459027777775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tr">
        <f>VLOOKUP(G2290,'Country Codes'!C:D,2,FALSE)</f>
        <v>United States</v>
      </c>
      <c r="I2290" t="s">
        <v>8246</v>
      </c>
      <c r="J2290" s="15">
        <v>1340733600</v>
      </c>
      <c r="K2290" s="15">
        <v>1339098689</v>
      </c>
      <c r="L2290" t="b">
        <v>0</v>
      </c>
      <c r="M2290">
        <v>25</v>
      </c>
      <c r="N2290" t="b">
        <v>1</v>
      </c>
      <c r="O2290" t="s">
        <v>8276</v>
      </c>
      <c r="P2290" s="5">
        <f t="shared" si="175"/>
        <v>1.0009999999999999</v>
      </c>
      <c r="Q2290" s="5" t="str">
        <f t="shared" si="176"/>
        <v>Funded</v>
      </c>
      <c r="R2290" s="7">
        <f t="shared" si="177"/>
        <v>40.04</v>
      </c>
      <c r="S2290" t="s">
        <v>8324</v>
      </c>
      <c r="T2290" t="s">
        <v>8325</v>
      </c>
      <c r="U2290" s="17">
        <f t="shared" si="178"/>
        <v>41086.541666666664</v>
      </c>
      <c r="V2290" s="17">
        <f t="shared" si="179"/>
        <v>41067.619085648148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tr">
        <f>VLOOKUP(G2291,'Country Codes'!C:D,2,FALSE)</f>
        <v>United States</v>
      </c>
      <c r="I2291" t="s">
        <v>8246</v>
      </c>
      <c r="J2291" s="15">
        <v>1386372120</v>
      </c>
      <c r="K2291" s="15">
        <v>1382659060</v>
      </c>
      <c r="L2291" t="b">
        <v>0</v>
      </c>
      <c r="M2291">
        <v>25</v>
      </c>
      <c r="N2291" t="b">
        <v>1</v>
      </c>
      <c r="O2291" t="s">
        <v>8276</v>
      </c>
      <c r="P2291" s="5">
        <f t="shared" si="175"/>
        <v>1.0740000000000001</v>
      </c>
      <c r="Q2291" s="5" t="str">
        <f t="shared" si="176"/>
        <v>Funded</v>
      </c>
      <c r="R2291" s="7">
        <f t="shared" si="177"/>
        <v>64.44</v>
      </c>
      <c r="S2291" t="s">
        <v>8324</v>
      </c>
      <c r="T2291" t="s">
        <v>8325</v>
      </c>
      <c r="U2291" s="17">
        <f t="shared" si="178"/>
        <v>41614.765277777777</v>
      </c>
      <c r="V2291" s="17">
        <f t="shared" si="179"/>
        <v>41571.790046296293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tr">
        <f>VLOOKUP(G2292,'Country Codes'!C:D,2,FALSE)</f>
        <v>United States</v>
      </c>
      <c r="I2292" t="s">
        <v>8246</v>
      </c>
      <c r="J2292" s="15">
        <v>1259686800</v>
      </c>
      <c r="K2292" s="15">
        <v>1252908330</v>
      </c>
      <c r="L2292" t="b">
        <v>0</v>
      </c>
      <c r="M2292">
        <v>29</v>
      </c>
      <c r="N2292" t="b">
        <v>1</v>
      </c>
      <c r="O2292" t="s">
        <v>8276</v>
      </c>
      <c r="P2292" s="5">
        <f t="shared" si="175"/>
        <v>1.0406666666666666</v>
      </c>
      <c r="Q2292" s="5" t="str">
        <f t="shared" si="176"/>
        <v>Funded</v>
      </c>
      <c r="R2292" s="7">
        <f t="shared" si="177"/>
        <v>53.827586206896555</v>
      </c>
      <c r="S2292" t="s">
        <v>8324</v>
      </c>
      <c r="T2292" t="s">
        <v>8325</v>
      </c>
      <c r="U2292" s="17">
        <f t="shared" si="178"/>
        <v>40148.5</v>
      </c>
      <c r="V2292" s="17">
        <f t="shared" si="179"/>
        <v>40070.045486111107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tr">
        <f>VLOOKUP(G2293,'Country Codes'!C:D,2,FALSE)</f>
        <v>United States</v>
      </c>
      <c r="I2293" t="s">
        <v>8246</v>
      </c>
      <c r="J2293" s="15">
        <v>1335153600</v>
      </c>
      <c r="K2293" s="15">
        <v>1332199618</v>
      </c>
      <c r="L2293" t="b">
        <v>0</v>
      </c>
      <c r="M2293">
        <v>43</v>
      </c>
      <c r="N2293" t="b">
        <v>1</v>
      </c>
      <c r="O2293" t="s">
        <v>8276</v>
      </c>
      <c r="P2293" s="5">
        <f t="shared" si="175"/>
        <v>1.728</v>
      </c>
      <c r="Q2293" s="5" t="str">
        <f t="shared" si="176"/>
        <v>Funded</v>
      </c>
      <c r="R2293" s="7">
        <f t="shared" si="177"/>
        <v>100.46511627906976</v>
      </c>
      <c r="S2293" t="s">
        <v>8324</v>
      </c>
      <c r="T2293" t="s">
        <v>8325</v>
      </c>
      <c r="U2293" s="17">
        <f t="shared" si="178"/>
        <v>41021.958333333328</v>
      </c>
      <c r="V2293" s="17">
        <f t="shared" si="179"/>
        <v>40987.768726851849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tr">
        <f>VLOOKUP(G2294,'Country Codes'!C:D,2,FALSE)</f>
        <v>United States</v>
      </c>
      <c r="I2294" t="s">
        <v>8246</v>
      </c>
      <c r="J2294" s="15">
        <v>1334767476</v>
      </c>
      <c r="K2294" s="15">
        <v>1332175476</v>
      </c>
      <c r="L2294" t="b">
        <v>0</v>
      </c>
      <c r="M2294">
        <v>46</v>
      </c>
      <c r="N2294" t="b">
        <v>1</v>
      </c>
      <c r="O2294" t="s">
        <v>8276</v>
      </c>
      <c r="P2294" s="5">
        <f t="shared" si="175"/>
        <v>1.072505</v>
      </c>
      <c r="Q2294" s="5" t="str">
        <f t="shared" si="176"/>
        <v>Funded</v>
      </c>
      <c r="R2294" s="7">
        <f t="shared" si="177"/>
        <v>46.630652173913049</v>
      </c>
      <c r="S2294" t="s">
        <v>8324</v>
      </c>
      <c r="T2294" t="s">
        <v>8325</v>
      </c>
      <c r="U2294" s="17">
        <f t="shared" si="178"/>
        <v>41017.489305555551</v>
      </c>
      <c r="V2294" s="17">
        <f t="shared" si="179"/>
        <v>40987.489305555551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tr">
        <f>VLOOKUP(G2295,'Country Codes'!C:D,2,FALSE)</f>
        <v>United States</v>
      </c>
      <c r="I2295" t="s">
        <v>8246</v>
      </c>
      <c r="J2295" s="15">
        <v>1348545540</v>
      </c>
      <c r="K2295" s="15">
        <v>1346345999</v>
      </c>
      <c r="L2295" t="b">
        <v>0</v>
      </c>
      <c r="M2295">
        <v>27</v>
      </c>
      <c r="N2295" t="b">
        <v>1</v>
      </c>
      <c r="O2295" t="s">
        <v>8276</v>
      </c>
      <c r="P2295" s="5">
        <f t="shared" si="175"/>
        <v>1.0823529411764705</v>
      </c>
      <c r="Q2295" s="5" t="str">
        <f t="shared" si="176"/>
        <v>Funded</v>
      </c>
      <c r="R2295" s="7">
        <f t="shared" si="177"/>
        <v>34.074074074074076</v>
      </c>
      <c r="S2295" t="s">
        <v>8324</v>
      </c>
      <c r="T2295" t="s">
        <v>8325</v>
      </c>
      <c r="U2295" s="17">
        <f t="shared" si="178"/>
        <v>41176.957638888889</v>
      </c>
      <c r="V2295" s="17">
        <f t="shared" si="179"/>
        <v>41151.499988425923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tr">
        <f>VLOOKUP(G2296,'Country Codes'!C:D,2,FALSE)</f>
        <v>United States</v>
      </c>
      <c r="I2296" t="s">
        <v>8246</v>
      </c>
      <c r="J2296" s="15">
        <v>1358702480</v>
      </c>
      <c r="K2296" s="15">
        <v>1356110480</v>
      </c>
      <c r="L2296" t="b">
        <v>0</v>
      </c>
      <c r="M2296">
        <v>112</v>
      </c>
      <c r="N2296" t="b">
        <v>1</v>
      </c>
      <c r="O2296" t="s">
        <v>8276</v>
      </c>
      <c r="P2296" s="5">
        <f t="shared" si="175"/>
        <v>1.4608079999999999</v>
      </c>
      <c r="Q2296" s="5" t="str">
        <f t="shared" si="176"/>
        <v>Funded</v>
      </c>
      <c r="R2296" s="7">
        <f t="shared" si="177"/>
        <v>65.214642857142863</v>
      </c>
      <c r="S2296" t="s">
        <v>8324</v>
      </c>
      <c r="T2296" t="s">
        <v>8325</v>
      </c>
      <c r="U2296" s="17">
        <f t="shared" si="178"/>
        <v>41294.514814814815</v>
      </c>
      <c r="V2296" s="17">
        <f t="shared" si="179"/>
        <v>41264.514814814815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tr">
        <f>VLOOKUP(G2297,'Country Codes'!C:D,2,FALSE)</f>
        <v>United States</v>
      </c>
      <c r="I2297" t="s">
        <v>8246</v>
      </c>
      <c r="J2297" s="15">
        <v>1359240856</v>
      </c>
      <c r="K2297" s="15">
        <v>1356648856</v>
      </c>
      <c r="L2297" t="b">
        <v>0</v>
      </c>
      <c r="M2297">
        <v>34</v>
      </c>
      <c r="N2297" t="b">
        <v>1</v>
      </c>
      <c r="O2297" t="s">
        <v>8276</v>
      </c>
      <c r="P2297" s="5">
        <f t="shared" si="175"/>
        <v>1.2524999999999999</v>
      </c>
      <c r="Q2297" s="5" t="str">
        <f t="shared" si="176"/>
        <v>Funded</v>
      </c>
      <c r="R2297" s="7">
        <f t="shared" si="177"/>
        <v>44.205882352941174</v>
      </c>
      <c r="S2297" t="s">
        <v>8324</v>
      </c>
      <c r="T2297" t="s">
        <v>8325</v>
      </c>
      <c r="U2297" s="17">
        <f t="shared" si="178"/>
        <v>41300.746018518512</v>
      </c>
      <c r="V2297" s="17">
        <f t="shared" si="179"/>
        <v>41270.746018518512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tr">
        <f>VLOOKUP(G2298,'Country Codes'!C:D,2,FALSE)</f>
        <v>United States</v>
      </c>
      <c r="I2298" t="s">
        <v>8246</v>
      </c>
      <c r="J2298" s="15">
        <v>1330018426</v>
      </c>
      <c r="K2298" s="15">
        <v>1326994426</v>
      </c>
      <c r="L2298" t="b">
        <v>0</v>
      </c>
      <c r="M2298">
        <v>145</v>
      </c>
      <c r="N2298" t="b">
        <v>1</v>
      </c>
      <c r="O2298" t="s">
        <v>8276</v>
      </c>
      <c r="P2298" s="5">
        <f t="shared" si="175"/>
        <v>1.4907142857142857</v>
      </c>
      <c r="Q2298" s="5" t="str">
        <f t="shared" si="176"/>
        <v>Funded</v>
      </c>
      <c r="R2298" s="7">
        <f t="shared" si="177"/>
        <v>71.965517241379317</v>
      </c>
      <c r="S2298" t="s">
        <v>8324</v>
      </c>
      <c r="T2298" t="s">
        <v>8325</v>
      </c>
      <c r="U2298" s="17">
        <f t="shared" si="178"/>
        <v>40962.52344907407</v>
      </c>
      <c r="V2298" s="17">
        <f t="shared" si="179"/>
        <v>40927.52344907407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tr">
        <f>VLOOKUP(G2299,'Country Codes'!C:D,2,FALSE)</f>
        <v>United States</v>
      </c>
      <c r="I2299" t="s">
        <v>8246</v>
      </c>
      <c r="J2299" s="15">
        <v>1331697540</v>
      </c>
      <c r="K2299" s="15">
        <v>1328749249</v>
      </c>
      <c r="L2299" t="b">
        <v>0</v>
      </c>
      <c r="M2299">
        <v>19</v>
      </c>
      <c r="N2299" t="b">
        <v>1</v>
      </c>
      <c r="O2299" t="s">
        <v>8276</v>
      </c>
      <c r="P2299" s="5">
        <f t="shared" si="175"/>
        <v>1.006</v>
      </c>
      <c r="Q2299" s="5" t="str">
        <f t="shared" si="176"/>
        <v>Funded</v>
      </c>
      <c r="R2299" s="7">
        <f t="shared" si="177"/>
        <v>52.94736842105263</v>
      </c>
      <c r="S2299" t="s">
        <v>8324</v>
      </c>
      <c r="T2299" t="s">
        <v>8325</v>
      </c>
      <c r="U2299" s="17">
        <f t="shared" si="178"/>
        <v>40981.957638888889</v>
      </c>
      <c r="V2299" s="17">
        <f t="shared" si="179"/>
        <v>40947.83390046296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tr">
        <f>VLOOKUP(G2300,'Country Codes'!C:D,2,FALSE)</f>
        <v>United States</v>
      </c>
      <c r="I2300" t="s">
        <v>8246</v>
      </c>
      <c r="J2300" s="15">
        <v>1395861033</v>
      </c>
      <c r="K2300" s="15">
        <v>1393272633</v>
      </c>
      <c r="L2300" t="b">
        <v>0</v>
      </c>
      <c r="M2300">
        <v>288</v>
      </c>
      <c r="N2300" t="b">
        <v>1</v>
      </c>
      <c r="O2300" t="s">
        <v>8276</v>
      </c>
      <c r="P2300" s="5">
        <f t="shared" si="175"/>
        <v>1.0507333333333333</v>
      </c>
      <c r="Q2300" s="5" t="str">
        <f t="shared" si="176"/>
        <v>Funded</v>
      </c>
      <c r="R2300" s="7">
        <f t="shared" si="177"/>
        <v>109.45138888888889</v>
      </c>
      <c r="S2300" t="s">
        <v>8324</v>
      </c>
      <c r="T2300" t="s">
        <v>8325</v>
      </c>
      <c r="U2300" s="17">
        <f t="shared" si="178"/>
        <v>41724.59065972222</v>
      </c>
      <c r="V2300" s="17">
        <f t="shared" si="179"/>
        <v>41694.632326388884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tr">
        <f>VLOOKUP(G2301,'Country Codes'!C:D,2,FALSE)</f>
        <v>United States</v>
      </c>
      <c r="I2301" t="s">
        <v>8246</v>
      </c>
      <c r="J2301" s="15">
        <v>1296953209</v>
      </c>
      <c r="K2301" s="15">
        <v>1295657209</v>
      </c>
      <c r="L2301" t="b">
        <v>0</v>
      </c>
      <c r="M2301">
        <v>14</v>
      </c>
      <c r="N2301" t="b">
        <v>1</v>
      </c>
      <c r="O2301" t="s">
        <v>8276</v>
      </c>
      <c r="P2301" s="5">
        <f t="shared" si="175"/>
        <v>3.5016666666666665</v>
      </c>
      <c r="Q2301" s="5" t="str">
        <f t="shared" si="176"/>
        <v>Funded</v>
      </c>
      <c r="R2301" s="7">
        <f t="shared" si="177"/>
        <v>75.035714285714292</v>
      </c>
      <c r="S2301" t="s">
        <v>8324</v>
      </c>
      <c r="T2301" t="s">
        <v>8325</v>
      </c>
      <c r="U2301" s="17">
        <f t="shared" si="178"/>
        <v>40579.824178240735</v>
      </c>
      <c r="V2301" s="17">
        <f t="shared" si="179"/>
        <v>40564.824178240735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tr">
        <f>VLOOKUP(G2302,'Country Codes'!C:D,2,FALSE)</f>
        <v>United States</v>
      </c>
      <c r="I2302" t="s">
        <v>8246</v>
      </c>
      <c r="J2302" s="15">
        <v>1340904416</v>
      </c>
      <c r="K2302" s="15">
        <v>1339694816</v>
      </c>
      <c r="L2302" t="b">
        <v>0</v>
      </c>
      <c r="M2302">
        <v>7</v>
      </c>
      <c r="N2302" t="b">
        <v>1</v>
      </c>
      <c r="O2302" t="s">
        <v>8276</v>
      </c>
      <c r="P2302" s="5">
        <f t="shared" si="175"/>
        <v>1.0125</v>
      </c>
      <c r="Q2302" s="5" t="str">
        <f t="shared" si="176"/>
        <v>Funded</v>
      </c>
      <c r="R2302" s="7">
        <f t="shared" si="177"/>
        <v>115.71428571428571</v>
      </c>
      <c r="S2302" t="s">
        <v>8324</v>
      </c>
      <c r="T2302" t="s">
        <v>8325</v>
      </c>
      <c r="U2302" s="17">
        <f t="shared" si="178"/>
        <v>41088.518703703703</v>
      </c>
      <c r="V2302" s="17">
        <f t="shared" si="179"/>
        <v>41074.518703703703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tr">
        <f>VLOOKUP(G2303,'Country Codes'!C:D,2,FALSE)</f>
        <v>United States</v>
      </c>
      <c r="I2303" t="s">
        <v>8246</v>
      </c>
      <c r="J2303" s="15">
        <v>1371785496</v>
      </c>
      <c r="K2303" s="15">
        <v>1369193496</v>
      </c>
      <c r="L2303" t="b">
        <v>1</v>
      </c>
      <c r="M2303">
        <v>211</v>
      </c>
      <c r="N2303" t="b">
        <v>1</v>
      </c>
      <c r="O2303" t="s">
        <v>8279</v>
      </c>
      <c r="P2303" s="5">
        <f t="shared" si="175"/>
        <v>1.336044</v>
      </c>
      <c r="Q2303" s="5" t="str">
        <f t="shared" si="176"/>
        <v>Funded</v>
      </c>
      <c r="R2303" s="7">
        <f t="shared" si="177"/>
        <v>31.659810426540286</v>
      </c>
      <c r="S2303" t="s">
        <v>8324</v>
      </c>
      <c r="T2303" t="s">
        <v>8328</v>
      </c>
      <c r="U2303" s="17">
        <f t="shared" si="178"/>
        <v>41445.938611111109</v>
      </c>
      <c r="V2303" s="17">
        <f t="shared" si="179"/>
        <v>41415.938611111109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tr">
        <f>VLOOKUP(G2304,'Country Codes'!C:D,2,FALSE)</f>
        <v>United States</v>
      </c>
      <c r="I2304" t="s">
        <v>8246</v>
      </c>
      <c r="J2304" s="15">
        <v>1388473200</v>
      </c>
      <c r="K2304" s="15">
        <v>1385585434</v>
      </c>
      <c r="L2304" t="b">
        <v>1</v>
      </c>
      <c r="M2304">
        <v>85</v>
      </c>
      <c r="N2304" t="b">
        <v>1</v>
      </c>
      <c r="O2304" t="s">
        <v>8279</v>
      </c>
      <c r="P2304" s="5">
        <f t="shared" si="175"/>
        <v>1.7065217391304348</v>
      </c>
      <c r="Q2304" s="5" t="str">
        <f t="shared" si="176"/>
        <v>Funded</v>
      </c>
      <c r="R2304" s="7">
        <f t="shared" si="177"/>
        <v>46.176470588235297</v>
      </c>
      <c r="S2304" t="s">
        <v>8324</v>
      </c>
      <c r="T2304" t="s">
        <v>8328</v>
      </c>
      <c r="U2304" s="17">
        <f t="shared" si="178"/>
        <v>41639.083333333328</v>
      </c>
      <c r="V2304" s="17">
        <f t="shared" si="179"/>
        <v>41605.660115740735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tr">
        <f>VLOOKUP(G2305,'Country Codes'!C:D,2,FALSE)</f>
        <v>United States</v>
      </c>
      <c r="I2305" t="s">
        <v>8246</v>
      </c>
      <c r="J2305" s="15">
        <v>1323747596</v>
      </c>
      <c r="K2305" s="15">
        <v>1320287996</v>
      </c>
      <c r="L2305" t="b">
        <v>1</v>
      </c>
      <c r="M2305">
        <v>103</v>
      </c>
      <c r="N2305" t="b">
        <v>1</v>
      </c>
      <c r="O2305" t="s">
        <v>8279</v>
      </c>
      <c r="P2305" s="5">
        <f t="shared" si="175"/>
        <v>1.0935829457364341</v>
      </c>
      <c r="Q2305" s="5" t="str">
        <f t="shared" si="176"/>
        <v>Funded</v>
      </c>
      <c r="R2305" s="7">
        <f t="shared" si="177"/>
        <v>68.481650485436887</v>
      </c>
      <c r="S2305" t="s">
        <v>8324</v>
      </c>
      <c r="T2305" t="s">
        <v>8328</v>
      </c>
      <c r="U2305" s="17">
        <f t="shared" si="178"/>
        <v>40889.944398148145</v>
      </c>
      <c r="V2305" s="17">
        <f t="shared" si="179"/>
        <v>40849.902731481481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tr">
        <f>VLOOKUP(G2306,'Country Codes'!C:D,2,FALSE)</f>
        <v>United States</v>
      </c>
      <c r="I2306" t="s">
        <v>8246</v>
      </c>
      <c r="J2306" s="15">
        <v>1293857940</v>
      </c>
      <c r="K2306" s="15">
        <v>1290281691</v>
      </c>
      <c r="L2306" t="b">
        <v>1</v>
      </c>
      <c r="M2306">
        <v>113</v>
      </c>
      <c r="N2306" t="b">
        <v>1</v>
      </c>
      <c r="O2306" t="s">
        <v>8279</v>
      </c>
      <c r="P2306" s="5">
        <f t="shared" si="175"/>
        <v>1.0070033333333335</v>
      </c>
      <c r="Q2306" s="5" t="str">
        <f t="shared" si="176"/>
        <v>Funded</v>
      </c>
      <c r="R2306" s="7">
        <f t="shared" si="177"/>
        <v>53.469203539823013</v>
      </c>
      <c r="S2306" t="s">
        <v>8324</v>
      </c>
      <c r="T2306" t="s">
        <v>8328</v>
      </c>
      <c r="U2306" s="17">
        <f t="shared" si="178"/>
        <v>40543.999305555553</v>
      </c>
      <c r="V2306" s="17">
        <f t="shared" si="179"/>
        <v>40502.607534722221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tr">
        <f>VLOOKUP(G2307,'Country Codes'!C:D,2,FALSE)</f>
        <v>United States</v>
      </c>
      <c r="I2307" t="s">
        <v>8246</v>
      </c>
      <c r="J2307" s="15">
        <v>1407520800</v>
      </c>
      <c r="K2307" s="15">
        <v>1405356072</v>
      </c>
      <c r="L2307" t="b">
        <v>1</v>
      </c>
      <c r="M2307">
        <v>167</v>
      </c>
      <c r="N2307" t="b">
        <v>1</v>
      </c>
      <c r="O2307" t="s">
        <v>8279</v>
      </c>
      <c r="P2307" s="5">
        <f t="shared" ref="P2307:P2370" si="180">(E2307/D2307)</f>
        <v>1.0122777777777778</v>
      </c>
      <c r="Q2307" s="5" t="str">
        <f t="shared" ref="Q2307:Q2370" si="181">IF(P2307&gt;=1,"Funded","Not Funded")</f>
        <v>Funded</v>
      </c>
      <c r="R2307" s="7">
        <f t="shared" ref="R2307:R2370" si="182">(E2307/M2307)</f>
        <v>109.10778443113773</v>
      </c>
      <c r="S2307" t="s">
        <v>8324</v>
      </c>
      <c r="T2307" t="s">
        <v>8328</v>
      </c>
      <c r="U2307" s="17">
        <f t="shared" ref="U2307:U2370" si="183">(((J2307/60)/60)/24)+DATE(1970,1,1)+(-5/24)</f>
        <v>41859.541666666664</v>
      </c>
      <c r="V2307" s="17">
        <f t="shared" ref="V2307:V2370" si="184">(((K2307/60)/60)/24)+DATE(1970,1,1)+(-5/24)</f>
        <v>41834.486944444441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tr">
        <f>VLOOKUP(G2308,'Country Codes'!C:D,2,FALSE)</f>
        <v>United States</v>
      </c>
      <c r="I2308" t="s">
        <v>8246</v>
      </c>
      <c r="J2308" s="15">
        <v>1331352129</v>
      </c>
      <c r="K2308" s="15">
        <v>1328760129</v>
      </c>
      <c r="L2308" t="b">
        <v>1</v>
      </c>
      <c r="M2308">
        <v>73</v>
      </c>
      <c r="N2308" t="b">
        <v>1</v>
      </c>
      <c r="O2308" t="s">
        <v>8279</v>
      </c>
      <c r="P2308" s="5">
        <f t="shared" si="180"/>
        <v>1.0675857142857144</v>
      </c>
      <c r="Q2308" s="5" t="str">
        <f t="shared" si="181"/>
        <v>Funded</v>
      </c>
      <c r="R2308" s="7">
        <f t="shared" si="182"/>
        <v>51.185616438356163</v>
      </c>
      <c r="S2308" t="s">
        <v>8324</v>
      </c>
      <c r="T2308" t="s">
        <v>8328</v>
      </c>
      <c r="U2308" s="17">
        <f t="shared" si="183"/>
        <v>40977.959826388884</v>
      </c>
      <c r="V2308" s="17">
        <f t="shared" si="184"/>
        <v>40947.959826388884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tr">
        <f>VLOOKUP(G2309,'Country Codes'!C:D,2,FALSE)</f>
        <v>United States</v>
      </c>
      <c r="I2309" t="s">
        <v>8246</v>
      </c>
      <c r="J2309" s="15">
        <v>1336245328</v>
      </c>
      <c r="K2309" s="15">
        <v>1333653333</v>
      </c>
      <c r="L2309" t="b">
        <v>1</v>
      </c>
      <c r="M2309">
        <v>75</v>
      </c>
      <c r="N2309" t="b">
        <v>1</v>
      </c>
      <c r="O2309" t="s">
        <v>8279</v>
      </c>
      <c r="P2309" s="5">
        <f t="shared" si="180"/>
        <v>1.0665777537961894</v>
      </c>
      <c r="Q2309" s="5" t="str">
        <f t="shared" si="181"/>
        <v>Funded</v>
      </c>
      <c r="R2309" s="7">
        <f t="shared" si="182"/>
        <v>27.936800000000002</v>
      </c>
      <c r="S2309" t="s">
        <v>8324</v>
      </c>
      <c r="T2309" t="s">
        <v>8328</v>
      </c>
      <c r="U2309" s="17">
        <f t="shared" si="183"/>
        <v>41034.59407407407</v>
      </c>
      <c r="V2309" s="17">
        <f t="shared" si="184"/>
        <v>41004.594131944439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tr">
        <f>VLOOKUP(G2310,'Country Codes'!C:D,2,FALSE)</f>
        <v>United States</v>
      </c>
      <c r="I2310" t="s">
        <v>8246</v>
      </c>
      <c r="J2310" s="15">
        <v>1409274000</v>
      </c>
      <c r="K2310" s="15">
        <v>1406847996</v>
      </c>
      <c r="L2310" t="b">
        <v>1</v>
      </c>
      <c r="M2310">
        <v>614</v>
      </c>
      <c r="N2310" t="b">
        <v>1</v>
      </c>
      <c r="O2310" t="s">
        <v>8279</v>
      </c>
      <c r="P2310" s="5">
        <f t="shared" si="180"/>
        <v>1.0130622</v>
      </c>
      <c r="Q2310" s="5" t="str">
        <f t="shared" si="181"/>
        <v>Funded</v>
      </c>
      <c r="R2310" s="7">
        <f t="shared" si="182"/>
        <v>82.496921824104234</v>
      </c>
      <c r="S2310" t="s">
        <v>8324</v>
      </c>
      <c r="T2310" t="s">
        <v>8328</v>
      </c>
      <c r="U2310" s="17">
        <f t="shared" si="183"/>
        <v>41879.833333333328</v>
      </c>
      <c r="V2310" s="17">
        <f t="shared" si="184"/>
        <v>41851.754583333335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tr">
        <f>VLOOKUP(G2311,'Country Codes'!C:D,2,FALSE)</f>
        <v>United States</v>
      </c>
      <c r="I2311" t="s">
        <v>8246</v>
      </c>
      <c r="J2311" s="15">
        <v>1362872537</v>
      </c>
      <c r="K2311" s="15">
        <v>1359848537</v>
      </c>
      <c r="L2311" t="b">
        <v>1</v>
      </c>
      <c r="M2311">
        <v>107</v>
      </c>
      <c r="N2311" t="b">
        <v>1</v>
      </c>
      <c r="O2311" t="s">
        <v>8279</v>
      </c>
      <c r="P2311" s="5">
        <f t="shared" si="180"/>
        <v>1.0667450000000001</v>
      </c>
      <c r="Q2311" s="5" t="str">
        <f t="shared" si="181"/>
        <v>Funded</v>
      </c>
      <c r="R2311" s="7">
        <f t="shared" si="182"/>
        <v>59.817476635514019</v>
      </c>
      <c r="S2311" t="s">
        <v>8324</v>
      </c>
      <c r="T2311" t="s">
        <v>8328</v>
      </c>
      <c r="U2311" s="17">
        <f t="shared" si="183"/>
        <v>41342.779363425921</v>
      </c>
      <c r="V2311" s="17">
        <f t="shared" si="184"/>
        <v>41307.779363425921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tr">
        <f>VLOOKUP(G2312,'Country Codes'!C:D,2,FALSE)</f>
        <v>United States</v>
      </c>
      <c r="I2312" t="s">
        <v>8246</v>
      </c>
      <c r="J2312" s="15">
        <v>1363889015</v>
      </c>
      <c r="K2312" s="15">
        <v>1361300615</v>
      </c>
      <c r="L2312" t="b">
        <v>1</v>
      </c>
      <c r="M2312">
        <v>1224</v>
      </c>
      <c r="N2312" t="b">
        <v>1</v>
      </c>
      <c r="O2312" t="s">
        <v>8279</v>
      </c>
      <c r="P2312" s="5">
        <f t="shared" si="180"/>
        <v>4.288397837837838</v>
      </c>
      <c r="Q2312" s="5" t="str">
        <f t="shared" si="181"/>
        <v>Funded</v>
      </c>
      <c r="R2312" s="7">
        <f t="shared" si="182"/>
        <v>64.816470588235291</v>
      </c>
      <c r="S2312" t="s">
        <v>8324</v>
      </c>
      <c r="T2312" t="s">
        <v>8328</v>
      </c>
      <c r="U2312" s="17">
        <f t="shared" si="183"/>
        <v>41354.54415509259</v>
      </c>
      <c r="V2312" s="17">
        <f t="shared" si="184"/>
        <v>41324.585821759254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tr">
        <f>VLOOKUP(G2313,'Country Codes'!C:D,2,FALSE)</f>
        <v>United States</v>
      </c>
      <c r="I2313" t="s">
        <v>8246</v>
      </c>
      <c r="J2313" s="15">
        <v>1399421189</v>
      </c>
      <c r="K2313" s="15">
        <v>1396829189</v>
      </c>
      <c r="L2313" t="b">
        <v>1</v>
      </c>
      <c r="M2313">
        <v>104</v>
      </c>
      <c r="N2313" t="b">
        <v>1</v>
      </c>
      <c r="O2313" t="s">
        <v>8279</v>
      </c>
      <c r="P2313" s="5">
        <f t="shared" si="180"/>
        <v>1.0411111111111111</v>
      </c>
      <c r="Q2313" s="5" t="str">
        <f t="shared" si="181"/>
        <v>Funded</v>
      </c>
      <c r="R2313" s="7">
        <f t="shared" si="182"/>
        <v>90.09615384615384</v>
      </c>
      <c r="S2313" t="s">
        <v>8324</v>
      </c>
      <c r="T2313" t="s">
        <v>8328</v>
      </c>
      <c r="U2313" s="17">
        <f t="shared" si="183"/>
        <v>41765.796168981477</v>
      </c>
      <c r="V2313" s="17">
        <f t="shared" si="184"/>
        <v>41735.796168981477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tr">
        <f>VLOOKUP(G2314,'Country Codes'!C:D,2,FALSE)</f>
        <v>United States</v>
      </c>
      <c r="I2314" t="s">
        <v>8246</v>
      </c>
      <c r="J2314" s="15">
        <v>1397862000</v>
      </c>
      <c r="K2314" s="15">
        <v>1395155478</v>
      </c>
      <c r="L2314" t="b">
        <v>1</v>
      </c>
      <c r="M2314">
        <v>79</v>
      </c>
      <c r="N2314" t="b">
        <v>1</v>
      </c>
      <c r="O2314" t="s">
        <v>8279</v>
      </c>
      <c r="P2314" s="5">
        <f t="shared" si="180"/>
        <v>1.0786666666666667</v>
      </c>
      <c r="Q2314" s="5" t="str">
        <f t="shared" si="181"/>
        <v>Funded</v>
      </c>
      <c r="R2314" s="7">
        <f t="shared" si="182"/>
        <v>40.962025316455694</v>
      </c>
      <c r="S2314" t="s">
        <v>8324</v>
      </c>
      <c r="T2314" t="s">
        <v>8328</v>
      </c>
      <c r="U2314" s="17">
        <f t="shared" si="183"/>
        <v>41747.75</v>
      </c>
      <c r="V2314" s="17">
        <f t="shared" si="184"/>
        <v>41716.424513888887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tr">
        <f>VLOOKUP(G2315,'Country Codes'!C:D,2,FALSE)</f>
        <v>United States</v>
      </c>
      <c r="I2315" t="s">
        <v>8246</v>
      </c>
      <c r="J2315" s="15">
        <v>1336086026</v>
      </c>
      <c r="K2315" s="15">
        <v>1333494026</v>
      </c>
      <c r="L2315" t="b">
        <v>1</v>
      </c>
      <c r="M2315">
        <v>157</v>
      </c>
      <c r="N2315" t="b">
        <v>1</v>
      </c>
      <c r="O2315" t="s">
        <v>8279</v>
      </c>
      <c r="P2315" s="5">
        <f t="shared" si="180"/>
        <v>1.7584040000000001</v>
      </c>
      <c r="Q2315" s="5" t="str">
        <f t="shared" si="181"/>
        <v>Funded</v>
      </c>
      <c r="R2315" s="7">
        <f t="shared" si="182"/>
        <v>56.000127388535034</v>
      </c>
      <c r="S2315" t="s">
        <v>8324</v>
      </c>
      <c r="T2315" t="s">
        <v>8328</v>
      </c>
      <c r="U2315" s="17">
        <f t="shared" si="183"/>
        <v>41032.750300925924</v>
      </c>
      <c r="V2315" s="17">
        <f t="shared" si="184"/>
        <v>41002.750300925924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tr">
        <f>VLOOKUP(G2316,'Country Codes'!C:D,2,FALSE)</f>
        <v>United States</v>
      </c>
      <c r="I2316" t="s">
        <v>8246</v>
      </c>
      <c r="J2316" s="15">
        <v>1339074857</v>
      </c>
      <c r="K2316" s="15">
        <v>1336482857</v>
      </c>
      <c r="L2316" t="b">
        <v>1</v>
      </c>
      <c r="M2316">
        <v>50</v>
      </c>
      <c r="N2316" t="b">
        <v>1</v>
      </c>
      <c r="O2316" t="s">
        <v>8279</v>
      </c>
      <c r="P2316" s="5">
        <f t="shared" si="180"/>
        <v>1.5697000000000001</v>
      </c>
      <c r="Q2316" s="5" t="str">
        <f t="shared" si="181"/>
        <v>Funded</v>
      </c>
      <c r="R2316" s="7">
        <f t="shared" si="182"/>
        <v>37.672800000000002</v>
      </c>
      <c r="S2316" t="s">
        <v>8324</v>
      </c>
      <c r="T2316" t="s">
        <v>8328</v>
      </c>
      <c r="U2316" s="17">
        <f t="shared" si="183"/>
        <v>41067.343252314815</v>
      </c>
      <c r="V2316" s="17">
        <f t="shared" si="184"/>
        <v>41037.343252314815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tr">
        <f>VLOOKUP(G2317,'Country Codes'!C:D,2,FALSE)</f>
        <v>United States</v>
      </c>
      <c r="I2317" t="s">
        <v>8246</v>
      </c>
      <c r="J2317" s="15">
        <v>1336238743</v>
      </c>
      <c r="K2317" s="15">
        <v>1333646743</v>
      </c>
      <c r="L2317" t="b">
        <v>1</v>
      </c>
      <c r="M2317">
        <v>64</v>
      </c>
      <c r="N2317" t="b">
        <v>1</v>
      </c>
      <c r="O2317" t="s">
        <v>8279</v>
      </c>
      <c r="P2317" s="5">
        <f t="shared" si="180"/>
        <v>1.026</v>
      </c>
      <c r="Q2317" s="5" t="str">
        <f t="shared" si="181"/>
        <v>Funded</v>
      </c>
      <c r="R2317" s="7">
        <f t="shared" si="182"/>
        <v>40.078125</v>
      </c>
      <c r="S2317" t="s">
        <v>8324</v>
      </c>
      <c r="T2317" t="s">
        <v>8328</v>
      </c>
      <c r="U2317" s="17">
        <f t="shared" si="183"/>
        <v>41034.517858796295</v>
      </c>
      <c r="V2317" s="17">
        <f t="shared" si="184"/>
        <v>41004.517858796295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tr">
        <f>VLOOKUP(G2318,'Country Codes'!C:D,2,FALSE)</f>
        <v>United States</v>
      </c>
      <c r="I2318" t="s">
        <v>8246</v>
      </c>
      <c r="J2318" s="15">
        <v>1260383040</v>
      </c>
      <c r="K2318" s="15">
        <v>1253726650</v>
      </c>
      <c r="L2318" t="b">
        <v>1</v>
      </c>
      <c r="M2318">
        <v>200</v>
      </c>
      <c r="N2318" t="b">
        <v>1</v>
      </c>
      <c r="O2318" t="s">
        <v>8279</v>
      </c>
      <c r="P2318" s="5">
        <f t="shared" si="180"/>
        <v>1.0404266666666666</v>
      </c>
      <c r="Q2318" s="5" t="str">
        <f t="shared" si="181"/>
        <v>Funded</v>
      </c>
      <c r="R2318" s="7">
        <f t="shared" si="182"/>
        <v>78.031999999999996</v>
      </c>
      <c r="S2318" t="s">
        <v>8324</v>
      </c>
      <c r="T2318" t="s">
        <v>8328</v>
      </c>
      <c r="U2318" s="17">
        <f t="shared" si="183"/>
        <v>40156.558333333334</v>
      </c>
      <c r="V2318" s="17">
        <f t="shared" si="184"/>
        <v>40079.516782407409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tr">
        <f>VLOOKUP(G2319,'Country Codes'!C:D,2,FALSE)</f>
        <v>United States</v>
      </c>
      <c r="I2319" t="s">
        <v>8246</v>
      </c>
      <c r="J2319" s="15">
        <v>1266210000</v>
      </c>
      <c r="K2319" s="15">
        <v>1263474049</v>
      </c>
      <c r="L2319" t="b">
        <v>1</v>
      </c>
      <c r="M2319">
        <v>22</v>
      </c>
      <c r="N2319" t="b">
        <v>1</v>
      </c>
      <c r="O2319" t="s">
        <v>8279</v>
      </c>
      <c r="P2319" s="5">
        <f t="shared" si="180"/>
        <v>1.04</v>
      </c>
      <c r="Q2319" s="5" t="str">
        <f t="shared" si="181"/>
        <v>Funded</v>
      </c>
      <c r="R2319" s="7">
        <f t="shared" si="182"/>
        <v>18.90909090909091</v>
      </c>
      <c r="S2319" t="s">
        <v>8324</v>
      </c>
      <c r="T2319" t="s">
        <v>8328</v>
      </c>
      <c r="U2319" s="17">
        <f t="shared" si="183"/>
        <v>40224</v>
      </c>
      <c r="V2319" s="17">
        <f t="shared" si="184"/>
        <v>40192.33390046296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tr">
        <f>VLOOKUP(G2320,'Country Codes'!C:D,2,FALSE)</f>
        <v>United States</v>
      </c>
      <c r="I2320" t="s">
        <v>8246</v>
      </c>
      <c r="J2320" s="15">
        <v>1253937540</v>
      </c>
      <c r="K2320" s="15">
        <v>1251214014</v>
      </c>
      <c r="L2320" t="b">
        <v>1</v>
      </c>
      <c r="M2320">
        <v>163</v>
      </c>
      <c r="N2320" t="b">
        <v>1</v>
      </c>
      <c r="O2320" t="s">
        <v>8279</v>
      </c>
      <c r="P2320" s="5">
        <f t="shared" si="180"/>
        <v>1.2105999999999999</v>
      </c>
      <c r="Q2320" s="5" t="str">
        <f t="shared" si="181"/>
        <v>Funded</v>
      </c>
      <c r="R2320" s="7">
        <f t="shared" si="182"/>
        <v>37.134969325153371</v>
      </c>
      <c r="S2320" t="s">
        <v>8324</v>
      </c>
      <c r="T2320" t="s">
        <v>8328</v>
      </c>
      <c r="U2320" s="17">
        <f t="shared" si="183"/>
        <v>40081.957638888889</v>
      </c>
      <c r="V2320" s="17">
        <f t="shared" si="184"/>
        <v>40050.435347222221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tr">
        <f>VLOOKUP(G2321,'Country Codes'!C:D,2,FALSE)</f>
        <v>United States</v>
      </c>
      <c r="I2321" t="s">
        <v>8246</v>
      </c>
      <c r="J2321" s="15">
        <v>1387072685</v>
      </c>
      <c r="K2321" s="15">
        <v>1384480685</v>
      </c>
      <c r="L2321" t="b">
        <v>1</v>
      </c>
      <c r="M2321">
        <v>77</v>
      </c>
      <c r="N2321" t="b">
        <v>1</v>
      </c>
      <c r="O2321" t="s">
        <v>8279</v>
      </c>
      <c r="P2321" s="5">
        <f t="shared" si="180"/>
        <v>1.077</v>
      </c>
      <c r="Q2321" s="5" t="str">
        <f t="shared" si="181"/>
        <v>Funded</v>
      </c>
      <c r="R2321" s="7">
        <f t="shared" si="182"/>
        <v>41.961038961038959</v>
      </c>
      <c r="S2321" t="s">
        <v>8324</v>
      </c>
      <c r="T2321" t="s">
        <v>8328</v>
      </c>
      <c r="U2321" s="17">
        <f t="shared" si="183"/>
        <v>41622.873668981476</v>
      </c>
      <c r="V2321" s="17">
        <f t="shared" si="184"/>
        <v>41592.873668981476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tr">
        <f>VLOOKUP(G2322,'Country Codes'!C:D,2,FALSE)</f>
        <v>United States</v>
      </c>
      <c r="I2322" t="s">
        <v>8246</v>
      </c>
      <c r="J2322" s="15">
        <v>1396463800</v>
      </c>
      <c r="K2322" s="15">
        <v>1393443400</v>
      </c>
      <c r="L2322" t="b">
        <v>1</v>
      </c>
      <c r="M2322">
        <v>89</v>
      </c>
      <c r="N2322" t="b">
        <v>1</v>
      </c>
      <c r="O2322" t="s">
        <v>8279</v>
      </c>
      <c r="P2322" s="5">
        <f t="shared" si="180"/>
        <v>1.0866</v>
      </c>
      <c r="Q2322" s="5" t="str">
        <f t="shared" si="181"/>
        <v>Funded</v>
      </c>
      <c r="R2322" s="7">
        <f t="shared" si="182"/>
        <v>61.044943820224717</v>
      </c>
      <c r="S2322" t="s">
        <v>8324</v>
      </c>
      <c r="T2322" t="s">
        <v>8328</v>
      </c>
      <c r="U2322" s="17">
        <f t="shared" si="183"/>
        <v>41731.567129629628</v>
      </c>
      <c r="V2322" s="17">
        <f t="shared" si="184"/>
        <v>41696.608796296292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tr">
        <f>VLOOKUP(G2323,'Country Codes'!C:D,2,FALSE)</f>
        <v>Austria</v>
      </c>
      <c r="I2323" t="s">
        <v>8249</v>
      </c>
      <c r="J2323" s="15">
        <v>1491282901</v>
      </c>
      <c r="K2323" s="15">
        <v>1488694501</v>
      </c>
      <c r="L2323" t="b">
        <v>0</v>
      </c>
      <c r="M2323">
        <v>64</v>
      </c>
      <c r="N2323" t="b">
        <v>0</v>
      </c>
      <c r="O2323" t="s">
        <v>8298</v>
      </c>
      <c r="P2323" s="5">
        <f t="shared" si="180"/>
        <v>0.39120962394619685</v>
      </c>
      <c r="Q2323" s="5" t="str">
        <f t="shared" si="181"/>
        <v>Not Funded</v>
      </c>
      <c r="R2323" s="7">
        <f t="shared" si="182"/>
        <v>64.53125</v>
      </c>
      <c r="S2323" t="s">
        <v>8335</v>
      </c>
      <c r="T2323" t="s">
        <v>8351</v>
      </c>
      <c r="U2323" s="17">
        <f t="shared" si="183"/>
        <v>42829.010428240734</v>
      </c>
      <c r="V2323" s="17">
        <f t="shared" si="184"/>
        <v>42799.052094907405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tr">
        <f>VLOOKUP(G2324,'Country Codes'!C:D,2,FALSE)</f>
        <v>United States</v>
      </c>
      <c r="I2324" t="s">
        <v>8246</v>
      </c>
      <c r="J2324" s="15">
        <v>1491769769</v>
      </c>
      <c r="K2324" s="15">
        <v>1489181369</v>
      </c>
      <c r="L2324" t="b">
        <v>0</v>
      </c>
      <c r="M2324">
        <v>4</v>
      </c>
      <c r="N2324" t="b">
        <v>0</v>
      </c>
      <c r="O2324" t="s">
        <v>8298</v>
      </c>
      <c r="P2324" s="5">
        <f t="shared" si="180"/>
        <v>3.1481481481481478E-2</v>
      </c>
      <c r="Q2324" s="5" t="str">
        <f t="shared" si="181"/>
        <v>Not Funded</v>
      </c>
      <c r="R2324" s="7">
        <f t="shared" si="182"/>
        <v>21.25</v>
      </c>
      <c r="S2324" t="s">
        <v>8335</v>
      </c>
      <c r="T2324" t="s">
        <v>8351</v>
      </c>
      <c r="U2324" s="17">
        <f t="shared" si="183"/>
        <v>42834.645474537036</v>
      </c>
      <c r="V2324" s="17">
        <f t="shared" si="184"/>
        <v>42804.687141203707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tr">
        <f>VLOOKUP(G2325,'Country Codes'!C:D,2,FALSE)</f>
        <v>United States</v>
      </c>
      <c r="I2325" t="s">
        <v>8246</v>
      </c>
      <c r="J2325" s="15">
        <v>1490033247</v>
      </c>
      <c r="K2325" s="15">
        <v>1489428447</v>
      </c>
      <c r="L2325" t="b">
        <v>0</v>
      </c>
      <c r="M2325">
        <v>4</v>
      </c>
      <c r="N2325" t="b">
        <v>0</v>
      </c>
      <c r="O2325" t="s">
        <v>8298</v>
      </c>
      <c r="P2325" s="5">
        <f t="shared" si="180"/>
        <v>0.48</v>
      </c>
      <c r="Q2325" s="5" t="str">
        <f t="shared" si="181"/>
        <v>Not Funded</v>
      </c>
      <c r="R2325" s="7">
        <f t="shared" si="182"/>
        <v>30</v>
      </c>
      <c r="S2325" t="s">
        <v>8335</v>
      </c>
      <c r="T2325" t="s">
        <v>8351</v>
      </c>
      <c r="U2325" s="17">
        <f t="shared" si="183"/>
        <v>42814.54684027777</v>
      </c>
      <c r="V2325" s="17">
        <f t="shared" si="184"/>
        <v>42807.54684027777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tr">
        <f>VLOOKUP(G2326,'Country Codes'!C:D,2,FALSE)</f>
        <v>United Kingdom</v>
      </c>
      <c r="I2326" t="s">
        <v>8247</v>
      </c>
      <c r="J2326" s="15">
        <v>1490559285</v>
      </c>
      <c r="K2326" s="15">
        <v>1487970885</v>
      </c>
      <c r="L2326" t="b">
        <v>0</v>
      </c>
      <c r="M2326">
        <v>61</v>
      </c>
      <c r="N2326" t="b">
        <v>0</v>
      </c>
      <c r="O2326" t="s">
        <v>8298</v>
      </c>
      <c r="P2326" s="5">
        <f t="shared" si="180"/>
        <v>0.20733333333333334</v>
      </c>
      <c r="Q2326" s="5" t="str">
        <f t="shared" si="181"/>
        <v>Not Funded</v>
      </c>
      <c r="R2326" s="7">
        <f t="shared" si="182"/>
        <v>25.491803278688526</v>
      </c>
      <c r="S2326" t="s">
        <v>8335</v>
      </c>
      <c r="T2326" t="s">
        <v>8351</v>
      </c>
      <c r="U2326" s="17">
        <f t="shared" si="183"/>
        <v>42820.635243055549</v>
      </c>
      <c r="V2326" s="17">
        <f t="shared" si="184"/>
        <v>42790.67690972222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tr">
        <f>VLOOKUP(G2327,'Country Codes'!C:D,2,FALSE)</f>
        <v>United States</v>
      </c>
      <c r="I2327" t="s">
        <v>8246</v>
      </c>
      <c r="J2327" s="15">
        <v>1490830331</v>
      </c>
      <c r="K2327" s="15">
        <v>1488241931</v>
      </c>
      <c r="L2327" t="b">
        <v>0</v>
      </c>
      <c r="M2327">
        <v>7</v>
      </c>
      <c r="N2327" t="b">
        <v>0</v>
      </c>
      <c r="O2327" t="s">
        <v>8298</v>
      </c>
      <c r="P2327" s="5">
        <f t="shared" si="180"/>
        <v>0.08</v>
      </c>
      <c r="Q2327" s="5" t="str">
        <f t="shared" si="181"/>
        <v>Not Funded</v>
      </c>
      <c r="R2327" s="7">
        <f t="shared" si="182"/>
        <v>11.428571428571429</v>
      </c>
      <c r="S2327" t="s">
        <v>8335</v>
      </c>
      <c r="T2327" t="s">
        <v>8351</v>
      </c>
      <c r="U2327" s="17">
        <f t="shared" si="183"/>
        <v>42823.772349537037</v>
      </c>
      <c r="V2327" s="17">
        <f t="shared" si="184"/>
        <v>42793.814016203702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tr">
        <f>VLOOKUP(G2328,'Country Codes'!C:D,2,FALSE)</f>
        <v>United States</v>
      </c>
      <c r="I2328" t="s">
        <v>8246</v>
      </c>
      <c r="J2328" s="15">
        <v>1493571600</v>
      </c>
      <c r="K2328" s="15">
        <v>1489106948</v>
      </c>
      <c r="L2328" t="b">
        <v>0</v>
      </c>
      <c r="M2328">
        <v>1</v>
      </c>
      <c r="N2328" t="b">
        <v>0</v>
      </c>
      <c r="O2328" t="s">
        <v>8298</v>
      </c>
      <c r="P2328" s="5">
        <f t="shared" si="180"/>
        <v>7.1999999999999998E-3</v>
      </c>
      <c r="Q2328" s="5" t="str">
        <f t="shared" si="181"/>
        <v>Not Funded</v>
      </c>
      <c r="R2328" s="7">
        <f t="shared" si="182"/>
        <v>108</v>
      </c>
      <c r="S2328" t="s">
        <v>8335</v>
      </c>
      <c r="T2328" t="s">
        <v>8351</v>
      </c>
      <c r="U2328" s="17">
        <f t="shared" si="183"/>
        <v>42855.499999999993</v>
      </c>
      <c r="V2328" s="17">
        <f t="shared" si="184"/>
        <v>42803.825787037036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tr">
        <f>VLOOKUP(G2329,'Country Codes'!C:D,2,FALSE)</f>
        <v>United States</v>
      </c>
      <c r="I2329" t="s">
        <v>8246</v>
      </c>
      <c r="J2329" s="15">
        <v>1409090440</v>
      </c>
      <c r="K2329" s="15">
        <v>1406066440</v>
      </c>
      <c r="L2329" t="b">
        <v>1</v>
      </c>
      <c r="M2329">
        <v>3355</v>
      </c>
      <c r="N2329" t="b">
        <v>1</v>
      </c>
      <c r="O2329" t="s">
        <v>8298</v>
      </c>
      <c r="P2329" s="5">
        <f t="shared" si="180"/>
        <v>5.2609431428571432</v>
      </c>
      <c r="Q2329" s="5" t="str">
        <f t="shared" si="181"/>
        <v>Funded</v>
      </c>
      <c r="R2329" s="7">
        <f t="shared" si="182"/>
        <v>54.883162444113267</v>
      </c>
      <c r="S2329" t="s">
        <v>8335</v>
      </c>
      <c r="T2329" t="s">
        <v>8351</v>
      </c>
      <c r="U2329" s="17">
        <f t="shared" si="183"/>
        <v>41877.708796296298</v>
      </c>
      <c r="V2329" s="17">
        <f t="shared" si="184"/>
        <v>41842.708796296298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tr">
        <f>VLOOKUP(G2330,'Country Codes'!C:D,2,FALSE)</f>
        <v>United States</v>
      </c>
      <c r="I2330" t="s">
        <v>8246</v>
      </c>
      <c r="J2330" s="15">
        <v>1434307537</v>
      </c>
      <c r="K2330" s="15">
        <v>1431715537</v>
      </c>
      <c r="L2330" t="b">
        <v>1</v>
      </c>
      <c r="M2330">
        <v>537</v>
      </c>
      <c r="N2330" t="b">
        <v>1</v>
      </c>
      <c r="O2330" t="s">
        <v>8298</v>
      </c>
      <c r="P2330" s="5">
        <f t="shared" si="180"/>
        <v>2.5445000000000002</v>
      </c>
      <c r="Q2330" s="5" t="str">
        <f t="shared" si="181"/>
        <v>Funded</v>
      </c>
      <c r="R2330" s="7">
        <f t="shared" si="182"/>
        <v>47.383612662942269</v>
      </c>
      <c r="S2330" t="s">
        <v>8335</v>
      </c>
      <c r="T2330" t="s">
        <v>8351</v>
      </c>
      <c r="U2330" s="17">
        <f t="shared" si="183"/>
        <v>42169.573344907411</v>
      </c>
      <c r="V2330" s="17">
        <f t="shared" si="184"/>
        <v>42139.573344907411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tr">
        <f>VLOOKUP(G2331,'Country Codes'!C:D,2,FALSE)</f>
        <v>United States</v>
      </c>
      <c r="I2331" t="s">
        <v>8246</v>
      </c>
      <c r="J2331" s="15">
        <v>1405609146</v>
      </c>
      <c r="K2331" s="15">
        <v>1403017146</v>
      </c>
      <c r="L2331" t="b">
        <v>1</v>
      </c>
      <c r="M2331">
        <v>125</v>
      </c>
      <c r="N2331" t="b">
        <v>1</v>
      </c>
      <c r="O2331" t="s">
        <v>8298</v>
      </c>
      <c r="P2331" s="5">
        <f t="shared" si="180"/>
        <v>1.0591999999999999</v>
      </c>
      <c r="Q2331" s="5" t="str">
        <f t="shared" si="181"/>
        <v>Funded</v>
      </c>
      <c r="R2331" s="7">
        <f t="shared" si="182"/>
        <v>211.84</v>
      </c>
      <c r="S2331" t="s">
        <v>8335</v>
      </c>
      <c r="T2331" t="s">
        <v>8351</v>
      </c>
      <c r="U2331" s="17">
        <f t="shared" si="183"/>
        <v>41837.416041666664</v>
      </c>
      <c r="V2331" s="17">
        <f t="shared" si="184"/>
        <v>41807.416041666664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tr">
        <f>VLOOKUP(G2332,'Country Codes'!C:D,2,FALSE)</f>
        <v>United States</v>
      </c>
      <c r="I2332" t="s">
        <v>8246</v>
      </c>
      <c r="J2332" s="15">
        <v>1451001600</v>
      </c>
      <c r="K2332" s="15">
        <v>1448400943</v>
      </c>
      <c r="L2332" t="b">
        <v>1</v>
      </c>
      <c r="M2332">
        <v>163</v>
      </c>
      <c r="N2332" t="b">
        <v>1</v>
      </c>
      <c r="O2332" t="s">
        <v>8298</v>
      </c>
      <c r="P2332" s="5">
        <f t="shared" si="180"/>
        <v>1.0242285714285715</v>
      </c>
      <c r="Q2332" s="5" t="str">
        <f t="shared" si="181"/>
        <v>Funded</v>
      </c>
      <c r="R2332" s="7">
        <f t="shared" si="182"/>
        <v>219.92638036809817</v>
      </c>
      <c r="S2332" t="s">
        <v>8335</v>
      </c>
      <c r="T2332" t="s">
        <v>8351</v>
      </c>
      <c r="U2332" s="17">
        <f t="shared" si="183"/>
        <v>42362.791666666664</v>
      </c>
      <c r="V2332" s="17">
        <f t="shared" si="184"/>
        <v>42332.691469907404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tr">
        <f>VLOOKUP(G2333,'Country Codes'!C:D,2,FALSE)</f>
        <v>United States</v>
      </c>
      <c r="I2333" t="s">
        <v>8246</v>
      </c>
      <c r="J2333" s="15">
        <v>1408320490</v>
      </c>
      <c r="K2333" s="15">
        <v>1405728490</v>
      </c>
      <c r="L2333" t="b">
        <v>1</v>
      </c>
      <c r="M2333">
        <v>283</v>
      </c>
      <c r="N2333" t="b">
        <v>1</v>
      </c>
      <c r="O2333" t="s">
        <v>8298</v>
      </c>
      <c r="P2333" s="5">
        <f t="shared" si="180"/>
        <v>1.4431375</v>
      </c>
      <c r="Q2333" s="5" t="str">
        <f t="shared" si="181"/>
        <v>Funded</v>
      </c>
      <c r="R2333" s="7">
        <f t="shared" si="182"/>
        <v>40.795406360424032</v>
      </c>
      <c r="S2333" t="s">
        <v>8335</v>
      </c>
      <c r="T2333" t="s">
        <v>8351</v>
      </c>
      <c r="U2333" s="17">
        <f t="shared" si="183"/>
        <v>41868.797337962962</v>
      </c>
      <c r="V2333" s="17">
        <f t="shared" si="184"/>
        <v>41838.797337962962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tr">
        <f>VLOOKUP(G2334,'Country Codes'!C:D,2,FALSE)</f>
        <v>United States</v>
      </c>
      <c r="I2334" t="s">
        <v>8246</v>
      </c>
      <c r="J2334" s="15">
        <v>1423235071</v>
      </c>
      <c r="K2334" s="15">
        <v>1420643071</v>
      </c>
      <c r="L2334" t="b">
        <v>1</v>
      </c>
      <c r="M2334">
        <v>352</v>
      </c>
      <c r="N2334" t="b">
        <v>1</v>
      </c>
      <c r="O2334" t="s">
        <v>8298</v>
      </c>
      <c r="P2334" s="5">
        <f t="shared" si="180"/>
        <v>1.06308</v>
      </c>
      <c r="Q2334" s="5" t="str">
        <f t="shared" si="181"/>
        <v>Funded</v>
      </c>
      <c r="R2334" s="7">
        <f t="shared" si="182"/>
        <v>75.502840909090907</v>
      </c>
      <c r="S2334" t="s">
        <v>8335</v>
      </c>
      <c r="T2334" t="s">
        <v>8351</v>
      </c>
      <c r="U2334" s="17">
        <f t="shared" si="183"/>
        <v>42041.419803240737</v>
      </c>
      <c r="V2334" s="17">
        <f t="shared" si="184"/>
        <v>42011.419803240737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tr">
        <f>VLOOKUP(G2335,'Country Codes'!C:D,2,FALSE)</f>
        <v>United States</v>
      </c>
      <c r="I2335" t="s">
        <v>8246</v>
      </c>
      <c r="J2335" s="15">
        <v>1401385800</v>
      </c>
      <c r="K2335" s="15">
        <v>1399563390</v>
      </c>
      <c r="L2335" t="b">
        <v>1</v>
      </c>
      <c r="M2335">
        <v>94</v>
      </c>
      <c r="N2335" t="b">
        <v>1</v>
      </c>
      <c r="O2335" t="s">
        <v>8298</v>
      </c>
      <c r="P2335" s="5">
        <f t="shared" si="180"/>
        <v>2.1216666666666666</v>
      </c>
      <c r="Q2335" s="5" t="str">
        <f t="shared" si="181"/>
        <v>Funded</v>
      </c>
      <c r="R2335" s="7">
        <f t="shared" si="182"/>
        <v>13.542553191489361</v>
      </c>
      <c r="S2335" t="s">
        <v>8335</v>
      </c>
      <c r="T2335" t="s">
        <v>8351</v>
      </c>
      <c r="U2335" s="17">
        <f t="shared" si="183"/>
        <v>41788.534722222219</v>
      </c>
      <c r="V2335" s="17">
        <f t="shared" si="184"/>
        <v>41767.442013888889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tr">
        <f>VLOOKUP(G2336,'Country Codes'!C:D,2,FALSE)</f>
        <v>United States</v>
      </c>
      <c r="I2336" t="s">
        <v>8246</v>
      </c>
      <c r="J2336" s="15">
        <v>1415208840</v>
      </c>
      <c r="K2336" s="15">
        <v>1412611498</v>
      </c>
      <c r="L2336" t="b">
        <v>1</v>
      </c>
      <c r="M2336">
        <v>67</v>
      </c>
      <c r="N2336" t="b">
        <v>1</v>
      </c>
      <c r="O2336" t="s">
        <v>8298</v>
      </c>
      <c r="P2336" s="5">
        <f t="shared" si="180"/>
        <v>1.0195000000000001</v>
      </c>
      <c r="Q2336" s="5" t="str">
        <f t="shared" si="181"/>
        <v>Funded</v>
      </c>
      <c r="R2336" s="7">
        <f t="shared" si="182"/>
        <v>60.865671641791046</v>
      </c>
      <c r="S2336" t="s">
        <v>8335</v>
      </c>
      <c r="T2336" t="s">
        <v>8351</v>
      </c>
      <c r="U2336" s="17">
        <f t="shared" si="183"/>
        <v>41948.523611111108</v>
      </c>
      <c r="V2336" s="17">
        <f t="shared" si="184"/>
        <v>41918.461782407401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tr">
        <f>VLOOKUP(G2337,'Country Codes'!C:D,2,FALSE)</f>
        <v>United States</v>
      </c>
      <c r="I2337" t="s">
        <v>8246</v>
      </c>
      <c r="J2337" s="15">
        <v>1402494243</v>
      </c>
      <c r="K2337" s="15">
        <v>1399902243</v>
      </c>
      <c r="L2337" t="b">
        <v>1</v>
      </c>
      <c r="M2337">
        <v>221</v>
      </c>
      <c r="N2337" t="b">
        <v>1</v>
      </c>
      <c r="O2337" t="s">
        <v>8298</v>
      </c>
      <c r="P2337" s="5">
        <f t="shared" si="180"/>
        <v>1.0227200000000001</v>
      </c>
      <c r="Q2337" s="5" t="str">
        <f t="shared" si="181"/>
        <v>Funded</v>
      </c>
      <c r="R2337" s="7">
        <f t="shared" si="182"/>
        <v>115.69230769230769</v>
      </c>
      <c r="S2337" t="s">
        <v>8335</v>
      </c>
      <c r="T2337" t="s">
        <v>8351</v>
      </c>
      <c r="U2337" s="17">
        <f t="shared" si="183"/>
        <v>41801.363923611112</v>
      </c>
      <c r="V2337" s="17">
        <f t="shared" si="184"/>
        <v>41771.363923611112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tr">
        <f>VLOOKUP(G2338,'Country Codes'!C:D,2,FALSE)</f>
        <v>United States</v>
      </c>
      <c r="I2338" t="s">
        <v>8246</v>
      </c>
      <c r="J2338" s="15">
        <v>1394316695</v>
      </c>
      <c r="K2338" s="15">
        <v>1390860695</v>
      </c>
      <c r="L2338" t="b">
        <v>1</v>
      </c>
      <c r="M2338">
        <v>2165</v>
      </c>
      <c r="N2338" t="b">
        <v>1</v>
      </c>
      <c r="O2338" t="s">
        <v>8298</v>
      </c>
      <c r="P2338" s="5">
        <f t="shared" si="180"/>
        <v>5.2073254999999996</v>
      </c>
      <c r="Q2338" s="5" t="str">
        <f t="shared" si="181"/>
        <v>Funded</v>
      </c>
      <c r="R2338" s="7">
        <f t="shared" si="182"/>
        <v>48.104623556581984</v>
      </c>
      <c r="S2338" t="s">
        <v>8335</v>
      </c>
      <c r="T2338" t="s">
        <v>8351</v>
      </c>
      <c r="U2338" s="17">
        <f t="shared" si="183"/>
        <v>41706.716377314813</v>
      </c>
      <c r="V2338" s="17">
        <f t="shared" si="184"/>
        <v>41666.716377314813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tr">
        <f>VLOOKUP(G2339,'Country Codes'!C:D,2,FALSE)</f>
        <v>United States</v>
      </c>
      <c r="I2339" t="s">
        <v>8246</v>
      </c>
      <c r="J2339" s="15">
        <v>1403796143</v>
      </c>
      <c r="K2339" s="15">
        <v>1401204143</v>
      </c>
      <c r="L2339" t="b">
        <v>1</v>
      </c>
      <c r="M2339">
        <v>179</v>
      </c>
      <c r="N2339" t="b">
        <v>1</v>
      </c>
      <c r="O2339" t="s">
        <v>8298</v>
      </c>
      <c r="P2339" s="5">
        <f t="shared" si="180"/>
        <v>1.1065833333333333</v>
      </c>
      <c r="Q2339" s="5" t="str">
        <f t="shared" si="181"/>
        <v>Funded</v>
      </c>
      <c r="R2339" s="7">
        <f t="shared" si="182"/>
        <v>74.184357541899445</v>
      </c>
      <c r="S2339" t="s">
        <v>8335</v>
      </c>
      <c r="T2339" t="s">
        <v>8351</v>
      </c>
      <c r="U2339" s="17">
        <f t="shared" si="183"/>
        <v>41816.432210648149</v>
      </c>
      <c r="V2339" s="17">
        <f t="shared" si="184"/>
        <v>41786.432210648149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tr">
        <f>VLOOKUP(G2340,'Country Codes'!C:D,2,FALSE)</f>
        <v>United States</v>
      </c>
      <c r="I2340" t="s">
        <v>8246</v>
      </c>
      <c r="J2340" s="15">
        <v>1404077484</v>
      </c>
      <c r="K2340" s="15">
        <v>1401485484</v>
      </c>
      <c r="L2340" t="b">
        <v>1</v>
      </c>
      <c r="M2340">
        <v>123</v>
      </c>
      <c r="N2340" t="b">
        <v>1</v>
      </c>
      <c r="O2340" t="s">
        <v>8298</v>
      </c>
      <c r="P2340" s="5">
        <f t="shared" si="180"/>
        <v>1.0114333333333334</v>
      </c>
      <c r="Q2340" s="5" t="str">
        <f t="shared" si="181"/>
        <v>Funded</v>
      </c>
      <c r="R2340" s="7">
        <f t="shared" si="182"/>
        <v>123.34552845528455</v>
      </c>
      <c r="S2340" t="s">
        <v>8335</v>
      </c>
      <c r="T2340" t="s">
        <v>8351</v>
      </c>
      <c r="U2340" s="17">
        <f t="shared" si="183"/>
        <v>41819.688472222217</v>
      </c>
      <c r="V2340" s="17">
        <f t="shared" si="184"/>
        <v>41789.688472222217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tr">
        <f>VLOOKUP(G2341,'Country Codes'!C:D,2,FALSE)</f>
        <v>United States</v>
      </c>
      <c r="I2341" t="s">
        <v>8246</v>
      </c>
      <c r="J2341" s="15">
        <v>1482134340</v>
      </c>
      <c r="K2341" s="15">
        <v>1479496309</v>
      </c>
      <c r="L2341" t="b">
        <v>1</v>
      </c>
      <c r="M2341">
        <v>1104</v>
      </c>
      <c r="N2341" t="b">
        <v>1</v>
      </c>
      <c r="O2341" t="s">
        <v>8298</v>
      </c>
      <c r="P2341" s="5">
        <f t="shared" si="180"/>
        <v>2.9420799999999998</v>
      </c>
      <c r="Q2341" s="5" t="str">
        <f t="shared" si="181"/>
        <v>Funded</v>
      </c>
      <c r="R2341" s="7">
        <f t="shared" si="182"/>
        <v>66.623188405797094</v>
      </c>
      <c r="S2341" t="s">
        <v>8335</v>
      </c>
      <c r="T2341" t="s">
        <v>8351</v>
      </c>
      <c r="U2341" s="17">
        <f t="shared" si="183"/>
        <v>42723.124305555553</v>
      </c>
      <c r="V2341" s="17">
        <f t="shared" si="184"/>
        <v>42692.591539351844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tr">
        <f>VLOOKUP(G2342,'Country Codes'!C:D,2,FALSE)</f>
        <v>United States</v>
      </c>
      <c r="I2342" t="s">
        <v>8246</v>
      </c>
      <c r="J2342" s="15">
        <v>1477841138</v>
      </c>
      <c r="K2342" s="15">
        <v>1475249138</v>
      </c>
      <c r="L2342" t="b">
        <v>1</v>
      </c>
      <c r="M2342">
        <v>403</v>
      </c>
      <c r="N2342" t="b">
        <v>1</v>
      </c>
      <c r="O2342" t="s">
        <v>8298</v>
      </c>
      <c r="P2342" s="5">
        <f t="shared" si="180"/>
        <v>1.0577749999999999</v>
      </c>
      <c r="Q2342" s="5" t="str">
        <f t="shared" si="181"/>
        <v>Funded</v>
      </c>
      <c r="R2342" s="7">
        <f t="shared" si="182"/>
        <v>104.99007444168734</v>
      </c>
      <c r="S2342" t="s">
        <v>8335</v>
      </c>
      <c r="T2342" t="s">
        <v>8351</v>
      </c>
      <c r="U2342" s="17">
        <f t="shared" si="183"/>
        <v>42673.434467592589</v>
      </c>
      <c r="V2342" s="17">
        <f t="shared" si="184"/>
        <v>42643.434467592589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tr">
        <f>VLOOKUP(G2343,'Country Codes'!C:D,2,FALSE)</f>
        <v>United States</v>
      </c>
      <c r="I2343" t="s">
        <v>8246</v>
      </c>
      <c r="J2343" s="15">
        <v>1436729504</v>
      </c>
      <c r="K2343" s="15">
        <v>1434137504</v>
      </c>
      <c r="L2343" t="b">
        <v>0</v>
      </c>
      <c r="M2343">
        <v>0</v>
      </c>
      <c r="N2343" t="b">
        <v>0</v>
      </c>
      <c r="O2343" t="s">
        <v>8272</v>
      </c>
      <c r="P2343" s="5">
        <f t="shared" si="180"/>
        <v>0</v>
      </c>
      <c r="Q2343" s="5" t="str">
        <f t="shared" si="181"/>
        <v>Not Funded</v>
      </c>
      <c r="R2343" s="7" t="e">
        <f t="shared" si="182"/>
        <v>#DIV/0!</v>
      </c>
      <c r="S2343" t="s">
        <v>8318</v>
      </c>
      <c r="T2343" t="s">
        <v>8319</v>
      </c>
      <c r="U2343" s="17">
        <f t="shared" si="183"/>
        <v>42197.605370370373</v>
      </c>
      <c r="V2343" s="17">
        <f t="shared" si="184"/>
        <v>42167.605370370373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tr">
        <f>VLOOKUP(G2344,'Country Codes'!C:D,2,FALSE)</f>
        <v>United States</v>
      </c>
      <c r="I2344" t="s">
        <v>8246</v>
      </c>
      <c r="J2344" s="15">
        <v>1412571600</v>
      </c>
      <c r="K2344" s="15">
        <v>1410799870</v>
      </c>
      <c r="L2344" t="b">
        <v>0</v>
      </c>
      <c r="M2344">
        <v>0</v>
      </c>
      <c r="N2344" t="b">
        <v>0</v>
      </c>
      <c r="O2344" t="s">
        <v>8272</v>
      </c>
      <c r="P2344" s="5">
        <f t="shared" si="180"/>
        <v>0</v>
      </c>
      <c r="Q2344" s="5" t="str">
        <f t="shared" si="181"/>
        <v>Not Funded</v>
      </c>
      <c r="R2344" s="7" t="e">
        <f t="shared" si="182"/>
        <v>#DIV/0!</v>
      </c>
      <c r="S2344" t="s">
        <v>8318</v>
      </c>
      <c r="T2344" t="s">
        <v>8319</v>
      </c>
      <c r="U2344" s="17">
        <f t="shared" si="183"/>
        <v>41918</v>
      </c>
      <c r="V2344" s="17">
        <f t="shared" si="184"/>
        <v>41897.49386574074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tr">
        <f>VLOOKUP(G2345,'Country Codes'!C:D,2,FALSE)</f>
        <v>United States</v>
      </c>
      <c r="I2345" t="s">
        <v>8246</v>
      </c>
      <c r="J2345" s="15">
        <v>1452282420</v>
      </c>
      <c r="K2345" s="15">
        <v>1447962505</v>
      </c>
      <c r="L2345" t="b">
        <v>0</v>
      </c>
      <c r="M2345">
        <v>1</v>
      </c>
      <c r="N2345" t="b">
        <v>0</v>
      </c>
      <c r="O2345" t="s">
        <v>8272</v>
      </c>
      <c r="P2345" s="5">
        <f t="shared" si="180"/>
        <v>0.03</v>
      </c>
      <c r="Q2345" s="5" t="str">
        <f t="shared" si="181"/>
        <v>Not Funded</v>
      </c>
      <c r="R2345" s="7">
        <f t="shared" si="182"/>
        <v>300</v>
      </c>
      <c r="S2345" t="s">
        <v>8318</v>
      </c>
      <c r="T2345" t="s">
        <v>8319</v>
      </c>
      <c r="U2345" s="17">
        <f t="shared" si="183"/>
        <v>42377.615972222215</v>
      </c>
      <c r="V2345" s="17">
        <f t="shared" si="184"/>
        <v>42327.616956018515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tr">
        <f>VLOOKUP(G2346,'Country Codes'!C:D,2,FALSE)</f>
        <v>Canada</v>
      </c>
      <c r="I2346" t="s">
        <v>8251</v>
      </c>
      <c r="J2346" s="15">
        <v>1466789269</v>
      </c>
      <c r="K2346" s="15">
        <v>1464197269</v>
      </c>
      <c r="L2346" t="b">
        <v>0</v>
      </c>
      <c r="M2346">
        <v>1</v>
      </c>
      <c r="N2346" t="b">
        <v>0</v>
      </c>
      <c r="O2346" t="s">
        <v>8272</v>
      </c>
      <c r="P2346" s="5">
        <f t="shared" si="180"/>
        <v>1E-3</v>
      </c>
      <c r="Q2346" s="5" t="str">
        <f t="shared" si="181"/>
        <v>Not Funded</v>
      </c>
      <c r="R2346" s="7">
        <f t="shared" si="182"/>
        <v>1</v>
      </c>
      <c r="S2346" t="s">
        <v>8318</v>
      </c>
      <c r="T2346" t="s">
        <v>8319</v>
      </c>
      <c r="U2346" s="17">
        <f t="shared" si="183"/>
        <v>42545.519317129627</v>
      </c>
      <c r="V2346" s="17">
        <f t="shared" si="184"/>
        <v>42515.519317129627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tr">
        <f>VLOOKUP(G2347,'Country Codes'!C:D,2,FALSE)</f>
        <v>United States</v>
      </c>
      <c r="I2347" t="s">
        <v>8246</v>
      </c>
      <c r="J2347" s="15">
        <v>1427845140</v>
      </c>
      <c r="K2347" s="15">
        <v>1424822556</v>
      </c>
      <c r="L2347" t="b">
        <v>0</v>
      </c>
      <c r="M2347">
        <v>0</v>
      </c>
      <c r="N2347" t="b">
        <v>0</v>
      </c>
      <c r="O2347" t="s">
        <v>8272</v>
      </c>
      <c r="P2347" s="5">
        <f t="shared" si="180"/>
        <v>0</v>
      </c>
      <c r="Q2347" s="5" t="str">
        <f t="shared" si="181"/>
        <v>Not Funded</v>
      </c>
      <c r="R2347" s="7" t="e">
        <f t="shared" si="182"/>
        <v>#DIV/0!</v>
      </c>
      <c r="S2347" t="s">
        <v>8318</v>
      </c>
      <c r="T2347" t="s">
        <v>8319</v>
      </c>
      <c r="U2347" s="17">
        <f t="shared" si="183"/>
        <v>42094.777083333327</v>
      </c>
      <c r="V2347" s="17">
        <f t="shared" si="184"/>
        <v>42059.79347222222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tr">
        <f>VLOOKUP(G2348,'Country Codes'!C:D,2,FALSE)</f>
        <v>United States</v>
      </c>
      <c r="I2348" t="s">
        <v>8246</v>
      </c>
      <c r="J2348" s="15">
        <v>1476731431</v>
      </c>
      <c r="K2348" s="15">
        <v>1472843431</v>
      </c>
      <c r="L2348" t="b">
        <v>0</v>
      </c>
      <c r="M2348">
        <v>3</v>
      </c>
      <c r="N2348" t="b">
        <v>0</v>
      </c>
      <c r="O2348" t="s">
        <v>8272</v>
      </c>
      <c r="P2348" s="5">
        <f t="shared" si="180"/>
        <v>6.4999999999999997E-4</v>
      </c>
      <c r="Q2348" s="5" t="str">
        <f t="shared" si="181"/>
        <v>Not Funded</v>
      </c>
      <c r="R2348" s="7">
        <f t="shared" si="182"/>
        <v>13</v>
      </c>
      <c r="S2348" t="s">
        <v>8318</v>
      </c>
      <c r="T2348" t="s">
        <v>8319</v>
      </c>
      <c r="U2348" s="17">
        <f t="shared" si="183"/>
        <v>42660.590636574074</v>
      </c>
      <c r="V2348" s="17">
        <f t="shared" si="184"/>
        <v>42615.590636574074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tr">
        <f>VLOOKUP(G2349,'Country Codes'!C:D,2,FALSE)</f>
        <v>United States</v>
      </c>
      <c r="I2349" t="s">
        <v>8246</v>
      </c>
      <c r="J2349" s="15">
        <v>1472135676</v>
      </c>
      <c r="K2349" s="15">
        <v>1469543676</v>
      </c>
      <c r="L2349" t="b">
        <v>0</v>
      </c>
      <c r="M2349">
        <v>1</v>
      </c>
      <c r="N2349" t="b">
        <v>0</v>
      </c>
      <c r="O2349" t="s">
        <v>8272</v>
      </c>
      <c r="P2349" s="5">
        <f t="shared" si="180"/>
        <v>1.4999999999999999E-2</v>
      </c>
      <c r="Q2349" s="5" t="str">
        <f t="shared" si="181"/>
        <v>Not Funded</v>
      </c>
      <c r="R2349" s="7">
        <f t="shared" si="182"/>
        <v>15</v>
      </c>
      <c r="S2349" t="s">
        <v>8318</v>
      </c>
      <c r="T2349" t="s">
        <v>8319</v>
      </c>
      <c r="U2349" s="17">
        <f t="shared" si="183"/>
        <v>42607.399027777778</v>
      </c>
      <c r="V2349" s="17">
        <f t="shared" si="184"/>
        <v>42577.399027777778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tr">
        <f>VLOOKUP(G2350,'Country Codes'!C:D,2,FALSE)</f>
        <v>United States</v>
      </c>
      <c r="I2350" t="s">
        <v>8246</v>
      </c>
      <c r="J2350" s="15">
        <v>1456006938</v>
      </c>
      <c r="K2350" s="15">
        <v>1450822938</v>
      </c>
      <c r="L2350" t="b">
        <v>0</v>
      </c>
      <c r="M2350">
        <v>5</v>
      </c>
      <c r="N2350" t="b">
        <v>0</v>
      </c>
      <c r="O2350" t="s">
        <v>8272</v>
      </c>
      <c r="P2350" s="5">
        <f t="shared" si="180"/>
        <v>3.8571428571428572E-3</v>
      </c>
      <c r="Q2350" s="5" t="str">
        <f t="shared" si="181"/>
        <v>Not Funded</v>
      </c>
      <c r="R2350" s="7">
        <f t="shared" si="182"/>
        <v>54</v>
      </c>
      <c r="S2350" t="s">
        <v>8318</v>
      </c>
      <c r="T2350" t="s">
        <v>8319</v>
      </c>
      <c r="U2350" s="17">
        <f t="shared" si="183"/>
        <v>42420.723819444444</v>
      </c>
      <c r="V2350" s="17">
        <f t="shared" si="184"/>
        <v>42360.723819444444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tr">
        <f>VLOOKUP(G2351,'Country Codes'!C:D,2,FALSE)</f>
        <v>Sweden</v>
      </c>
      <c r="I2351" t="s">
        <v>8255</v>
      </c>
      <c r="J2351" s="15">
        <v>1439318228</v>
      </c>
      <c r="K2351" s="15">
        <v>1436812628</v>
      </c>
      <c r="L2351" t="b">
        <v>0</v>
      </c>
      <c r="M2351">
        <v>0</v>
      </c>
      <c r="N2351" t="b">
        <v>0</v>
      </c>
      <c r="O2351" t="s">
        <v>8272</v>
      </c>
      <c r="P2351" s="5">
        <f t="shared" si="180"/>
        <v>0</v>
      </c>
      <c r="Q2351" s="5" t="str">
        <f t="shared" si="181"/>
        <v>Not Funded</v>
      </c>
      <c r="R2351" s="7" t="e">
        <f t="shared" si="182"/>
        <v>#DIV/0!</v>
      </c>
      <c r="S2351" t="s">
        <v>8318</v>
      </c>
      <c r="T2351" t="s">
        <v>8319</v>
      </c>
      <c r="U2351" s="17">
        <f t="shared" si="183"/>
        <v>42227.567453703705</v>
      </c>
      <c r="V2351" s="17">
        <f t="shared" si="184"/>
        <v>42198.567453703705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tr">
        <f>VLOOKUP(G2352,'Country Codes'!C:D,2,FALSE)</f>
        <v>Ireland</v>
      </c>
      <c r="I2352" t="s">
        <v>8249</v>
      </c>
      <c r="J2352" s="15">
        <v>1483474370</v>
      </c>
      <c r="K2352" s="15">
        <v>1480882370</v>
      </c>
      <c r="L2352" t="b">
        <v>0</v>
      </c>
      <c r="M2352">
        <v>0</v>
      </c>
      <c r="N2352" t="b">
        <v>0</v>
      </c>
      <c r="O2352" t="s">
        <v>8272</v>
      </c>
      <c r="P2352" s="5">
        <f t="shared" si="180"/>
        <v>0</v>
      </c>
      <c r="Q2352" s="5" t="str">
        <f t="shared" si="181"/>
        <v>Not Funded</v>
      </c>
      <c r="R2352" s="7" t="e">
        <f t="shared" si="182"/>
        <v>#DIV/0!</v>
      </c>
      <c r="S2352" t="s">
        <v>8318</v>
      </c>
      <c r="T2352" t="s">
        <v>8319</v>
      </c>
      <c r="U2352" s="17">
        <f t="shared" si="183"/>
        <v>42738.633912037032</v>
      </c>
      <c r="V2352" s="17">
        <f t="shared" si="184"/>
        <v>42708.633912037032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tr">
        <f>VLOOKUP(G2353,'Country Codes'!C:D,2,FALSE)</f>
        <v>New Zealand</v>
      </c>
      <c r="I2353" t="s">
        <v>8250</v>
      </c>
      <c r="J2353" s="15">
        <v>1430360739</v>
      </c>
      <c r="K2353" s="15">
        <v>1427768739</v>
      </c>
      <c r="L2353" t="b">
        <v>0</v>
      </c>
      <c r="M2353">
        <v>7</v>
      </c>
      <c r="N2353" t="b">
        <v>0</v>
      </c>
      <c r="O2353" t="s">
        <v>8272</v>
      </c>
      <c r="P2353" s="5">
        <f t="shared" si="180"/>
        <v>5.7142857142857143E-3</v>
      </c>
      <c r="Q2353" s="5" t="str">
        <f t="shared" si="181"/>
        <v>Not Funded</v>
      </c>
      <c r="R2353" s="7">
        <f t="shared" si="182"/>
        <v>15.428571428571429</v>
      </c>
      <c r="S2353" t="s">
        <v>8318</v>
      </c>
      <c r="T2353" t="s">
        <v>8319</v>
      </c>
      <c r="U2353" s="17">
        <f t="shared" si="183"/>
        <v>42123.892812500002</v>
      </c>
      <c r="V2353" s="17">
        <f t="shared" si="184"/>
        <v>42093.892812500002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tr">
        <f>VLOOKUP(G2354,'Country Codes'!C:D,2,FALSE)</f>
        <v>United States</v>
      </c>
      <c r="I2354" t="s">
        <v>8246</v>
      </c>
      <c r="J2354" s="15">
        <v>1433603552</v>
      </c>
      <c r="K2354" s="15">
        <v>1428419552</v>
      </c>
      <c r="L2354" t="b">
        <v>0</v>
      </c>
      <c r="M2354">
        <v>0</v>
      </c>
      <c r="N2354" t="b">
        <v>0</v>
      </c>
      <c r="O2354" t="s">
        <v>8272</v>
      </c>
      <c r="P2354" s="5">
        <f t="shared" si="180"/>
        <v>0</v>
      </c>
      <c r="Q2354" s="5" t="str">
        <f t="shared" si="181"/>
        <v>Not Funded</v>
      </c>
      <c r="R2354" s="7" t="e">
        <f t="shared" si="182"/>
        <v>#DIV/0!</v>
      </c>
      <c r="S2354" t="s">
        <v>8318</v>
      </c>
      <c r="T2354" t="s">
        <v>8319</v>
      </c>
      <c r="U2354" s="17">
        <f t="shared" si="183"/>
        <v>42161.425370370365</v>
      </c>
      <c r="V2354" s="17">
        <f t="shared" si="184"/>
        <v>42101.425370370365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tr">
        <f>VLOOKUP(G2355,'Country Codes'!C:D,2,FALSE)</f>
        <v>United States</v>
      </c>
      <c r="I2355" t="s">
        <v>8246</v>
      </c>
      <c r="J2355" s="15">
        <v>1429632822</v>
      </c>
      <c r="K2355" s="15">
        <v>1428596022</v>
      </c>
      <c r="L2355" t="b">
        <v>0</v>
      </c>
      <c r="M2355">
        <v>0</v>
      </c>
      <c r="N2355" t="b">
        <v>0</v>
      </c>
      <c r="O2355" t="s">
        <v>8272</v>
      </c>
      <c r="P2355" s="5">
        <f t="shared" si="180"/>
        <v>0</v>
      </c>
      <c r="Q2355" s="5" t="str">
        <f t="shared" si="181"/>
        <v>Not Funded</v>
      </c>
      <c r="R2355" s="7" t="e">
        <f t="shared" si="182"/>
        <v>#DIV/0!</v>
      </c>
      <c r="S2355" t="s">
        <v>8318</v>
      </c>
      <c r="T2355" t="s">
        <v>8319</v>
      </c>
      <c r="U2355" s="17">
        <f t="shared" si="183"/>
        <v>42115.467847222222</v>
      </c>
      <c r="V2355" s="17">
        <f t="shared" si="184"/>
        <v>42103.467847222222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tr">
        <f>VLOOKUP(G2356,'Country Codes'!C:D,2,FALSE)</f>
        <v>United States</v>
      </c>
      <c r="I2356" t="s">
        <v>8246</v>
      </c>
      <c r="J2356" s="15">
        <v>1420910460</v>
      </c>
      <c r="K2356" s="15">
        <v>1415726460</v>
      </c>
      <c r="L2356" t="b">
        <v>0</v>
      </c>
      <c r="M2356">
        <v>1</v>
      </c>
      <c r="N2356" t="b">
        <v>0</v>
      </c>
      <c r="O2356" t="s">
        <v>8272</v>
      </c>
      <c r="P2356" s="5">
        <f t="shared" si="180"/>
        <v>7.1428571428571429E-4</v>
      </c>
      <c r="Q2356" s="5" t="str">
        <f t="shared" si="181"/>
        <v>Not Funded</v>
      </c>
      <c r="R2356" s="7">
        <f t="shared" si="182"/>
        <v>25</v>
      </c>
      <c r="S2356" t="s">
        <v>8318</v>
      </c>
      <c r="T2356" t="s">
        <v>8319</v>
      </c>
      <c r="U2356" s="17">
        <f t="shared" si="183"/>
        <v>42014.51458333333</v>
      </c>
      <c r="V2356" s="17">
        <f t="shared" si="184"/>
        <v>41954.51458333333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tr">
        <f>VLOOKUP(G2357,'Country Codes'!C:D,2,FALSE)</f>
        <v>Australia</v>
      </c>
      <c r="I2357" t="s">
        <v>8248</v>
      </c>
      <c r="J2357" s="15">
        <v>1430604136</v>
      </c>
      <c r="K2357" s="15">
        <v>1428012136</v>
      </c>
      <c r="L2357" t="b">
        <v>0</v>
      </c>
      <c r="M2357">
        <v>2</v>
      </c>
      <c r="N2357" t="b">
        <v>0</v>
      </c>
      <c r="O2357" t="s">
        <v>8272</v>
      </c>
      <c r="P2357" s="5">
        <f t="shared" si="180"/>
        <v>6.875E-3</v>
      </c>
      <c r="Q2357" s="5" t="str">
        <f t="shared" si="181"/>
        <v>Not Funded</v>
      </c>
      <c r="R2357" s="7">
        <f t="shared" si="182"/>
        <v>27.5</v>
      </c>
      <c r="S2357" t="s">
        <v>8318</v>
      </c>
      <c r="T2357" t="s">
        <v>8319</v>
      </c>
      <c r="U2357" s="17">
        <f t="shared" si="183"/>
        <v>42126.709907407399</v>
      </c>
      <c r="V2357" s="17">
        <f t="shared" si="184"/>
        <v>42096.709907407399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tr">
        <f>VLOOKUP(G2358,'Country Codes'!C:D,2,FALSE)</f>
        <v>Netherlands</v>
      </c>
      <c r="I2358" t="s">
        <v>8249</v>
      </c>
      <c r="J2358" s="15">
        <v>1433530104</v>
      </c>
      <c r="K2358" s="15">
        <v>1430938104</v>
      </c>
      <c r="L2358" t="b">
        <v>0</v>
      </c>
      <c r="M2358">
        <v>0</v>
      </c>
      <c r="N2358" t="b">
        <v>0</v>
      </c>
      <c r="O2358" t="s">
        <v>8272</v>
      </c>
      <c r="P2358" s="5">
        <f t="shared" si="180"/>
        <v>0</v>
      </c>
      <c r="Q2358" s="5" t="str">
        <f t="shared" si="181"/>
        <v>Not Funded</v>
      </c>
      <c r="R2358" s="7" t="e">
        <f t="shared" si="182"/>
        <v>#DIV/0!</v>
      </c>
      <c r="S2358" t="s">
        <v>8318</v>
      </c>
      <c r="T2358" t="s">
        <v>8319</v>
      </c>
      <c r="U2358" s="17">
        <f t="shared" si="183"/>
        <v>42160.575277777774</v>
      </c>
      <c r="V2358" s="17">
        <f t="shared" si="184"/>
        <v>42130.575277777774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tr">
        <f>VLOOKUP(G2359,'Country Codes'!C:D,2,FALSE)</f>
        <v>United Kingdom</v>
      </c>
      <c r="I2359" t="s">
        <v>8247</v>
      </c>
      <c r="J2359" s="15">
        <v>1445093578</v>
      </c>
      <c r="K2359" s="15">
        <v>1442501578</v>
      </c>
      <c r="L2359" t="b">
        <v>0</v>
      </c>
      <c r="M2359">
        <v>0</v>
      </c>
      <c r="N2359" t="b">
        <v>0</v>
      </c>
      <c r="O2359" t="s">
        <v>8272</v>
      </c>
      <c r="P2359" s="5">
        <f t="shared" si="180"/>
        <v>0</v>
      </c>
      <c r="Q2359" s="5" t="str">
        <f t="shared" si="181"/>
        <v>Not Funded</v>
      </c>
      <c r="R2359" s="7" t="e">
        <f t="shared" si="182"/>
        <v>#DIV/0!</v>
      </c>
      <c r="S2359" t="s">
        <v>8318</v>
      </c>
      <c r="T2359" t="s">
        <v>8319</v>
      </c>
      <c r="U2359" s="17">
        <f t="shared" si="183"/>
        <v>42294.411782407398</v>
      </c>
      <c r="V2359" s="17">
        <f t="shared" si="184"/>
        <v>42264.411782407398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tr">
        <f>VLOOKUP(G2360,'Country Codes'!C:D,2,FALSE)</f>
        <v>United Kingdom</v>
      </c>
      <c r="I2360" t="s">
        <v>8247</v>
      </c>
      <c r="J2360" s="15">
        <v>1422664740</v>
      </c>
      <c r="K2360" s="15">
        <v>1417818036</v>
      </c>
      <c r="L2360" t="b">
        <v>0</v>
      </c>
      <c r="M2360">
        <v>0</v>
      </c>
      <c r="N2360" t="b">
        <v>0</v>
      </c>
      <c r="O2360" t="s">
        <v>8272</v>
      </c>
      <c r="P2360" s="5">
        <f t="shared" si="180"/>
        <v>0</v>
      </c>
      <c r="Q2360" s="5" t="str">
        <f t="shared" si="181"/>
        <v>Not Funded</v>
      </c>
      <c r="R2360" s="7" t="e">
        <f t="shared" si="182"/>
        <v>#DIV/0!</v>
      </c>
      <c r="S2360" t="s">
        <v>8318</v>
      </c>
      <c r="T2360" t="s">
        <v>8319</v>
      </c>
      <c r="U2360" s="17">
        <f t="shared" si="183"/>
        <v>42034.818749999999</v>
      </c>
      <c r="V2360" s="17">
        <f t="shared" si="184"/>
        <v>41978.722638888888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tr">
        <f>VLOOKUP(G2361,'Country Codes'!C:D,2,FALSE)</f>
        <v>United States</v>
      </c>
      <c r="I2361" t="s">
        <v>8246</v>
      </c>
      <c r="J2361" s="15">
        <v>1438616124</v>
      </c>
      <c r="K2361" s="15">
        <v>1433432124</v>
      </c>
      <c r="L2361" t="b">
        <v>0</v>
      </c>
      <c r="M2361">
        <v>3</v>
      </c>
      <c r="N2361" t="b">
        <v>0</v>
      </c>
      <c r="O2361" t="s">
        <v>8272</v>
      </c>
      <c r="P2361" s="5">
        <f t="shared" si="180"/>
        <v>0.14680000000000001</v>
      </c>
      <c r="Q2361" s="5" t="str">
        <f t="shared" si="181"/>
        <v>Not Funded</v>
      </c>
      <c r="R2361" s="7">
        <f t="shared" si="182"/>
        <v>367</v>
      </c>
      <c r="S2361" t="s">
        <v>8318</v>
      </c>
      <c r="T2361" t="s">
        <v>8319</v>
      </c>
      <c r="U2361" s="17">
        <f t="shared" si="183"/>
        <v>42219.441249999996</v>
      </c>
      <c r="V2361" s="17">
        <f t="shared" si="184"/>
        <v>42159.441249999996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tr">
        <f>VLOOKUP(G2362,'Country Codes'!C:D,2,FALSE)</f>
        <v>Canada</v>
      </c>
      <c r="I2362" t="s">
        <v>8251</v>
      </c>
      <c r="J2362" s="15">
        <v>1454864280</v>
      </c>
      <c r="K2362" s="15">
        <v>1452272280</v>
      </c>
      <c r="L2362" t="b">
        <v>0</v>
      </c>
      <c r="M2362">
        <v>1</v>
      </c>
      <c r="N2362" t="b">
        <v>0</v>
      </c>
      <c r="O2362" t="s">
        <v>8272</v>
      </c>
      <c r="P2362" s="5">
        <f t="shared" si="180"/>
        <v>4.0000000000000002E-4</v>
      </c>
      <c r="Q2362" s="5" t="str">
        <f t="shared" si="181"/>
        <v>Not Funded</v>
      </c>
      <c r="R2362" s="7">
        <f t="shared" si="182"/>
        <v>2</v>
      </c>
      <c r="S2362" t="s">
        <v>8318</v>
      </c>
      <c r="T2362" t="s">
        <v>8319</v>
      </c>
      <c r="U2362" s="17">
        <f t="shared" si="183"/>
        <v>42407.498611111114</v>
      </c>
      <c r="V2362" s="17">
        <f t="shared" si="184"/>
        <v>42377.498611111114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tr">
        <f>VLOOKUP(G2363,'Country Codes'!C:D,2,FALSE)</f>
        <v>Canada</v>
      </c>
      <c r="I2363" t="s">
        <v>8251</v>
      </c>
      <c r="J2363" s="15">
        <v>1462053600</v>
      </c>
      <c r="K2363" s="15">
        <v>1459975008</v>
      </c>
      <c r="L2363" t="b">
        <v>0</v>
      </c>
      <c r="M2363">
        <v>0</v>
      </c>
      <c r="N2363" t="b">
        <v>0</v>
      </c>
      <c r="O2363" t="s">
        <v>8272</v>
      </c>
      <c r="P2363" s="5">
        <f t="shared" si="180"/>
        <v>0</v>
      </c>
      <c r="Q2363" s="5" t="str">
        <f t="shared" si="181"/>
        <v>Not Funded</v>
      </c>
      <c r="R2363" s="7" t="e">
        <f t="shared" si="182"/>
        <v>#DIV/0!</v>
      </c>
      <c r="S2363" t="s">
        <v>8318</v>
      </c>
      <c r="T2363" t="s">
        <v>8319</v>
      </c>
      <c r="U2363" s="17">
        <f t="shared" si="183"/>
        <v>42490.708333333336</v>
      </c>
      <c r="V2363" s="17">
        <f t="shared" si="184"/>
        <v>42466.650555555556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tr">
        <f>VLOOKUP(G2364,'Country Codes'!C:D,2,FALSE)</f>
        <v>United States</v>
      </c>
      <c r="I2364" t="s">
        <v>8246</v>
      </c>
      <c r="J2364" s="15">
        <v>1418315470</v>
      </c>
      <c r="K2364" s="15">
        <v>1415723470</v>
      </c>
      <c r="L2364" t="b">
        <v>0</v>
      </c>
      <c r="M2364">
        <v>2</v>
      </c>
      <c r="N2364" t="b">
        <v>0</v>
      </c>
      <c r="O2364" t="s">
        <v>8272</v>
      </c>
      <c r="P2364" s="5">
        <f t="shared" si="180"/>
        <v>0.2857142857142857</v>
      </c>
      <c r="Q2364" s="5" t="str">
        <f t="shared" si="181"/>
        <v>Not Funded</v>
      </c>
      <c r="R2364" s="7">
        <f t="shared" si="182"/>
        <v>60</v>
      </c>
      <c r="S2364" t="s">
        <v>8318</v>
      </c>
      <c r="T2364" t="s">
        <v>8319</v>
      </c>
      <c r="U2364" s="17">
        <f t="shared" si="183"/>
        <v>41984.47997685185</v>
      </c>
      <c r="V2364" s="17">
        <f t="shared" si="184"/>
        <v>41954.47997685185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tr">
        <f>VLOOKUP(G2365,'Country Codes'!C:D,2,FALSE)</f>
        <v>United States</v>
      </c>
      <c r="I2365" t="s">
        <v>8246</v>
      </c>
      <c r="J2365" s="15">
        <v>1451348200</v>
      </c>
      <c r="K2365" s="15">
        <v>1447460200</v>
      </c>
      <c r="L2365" t="b">
        <v>0</v>
      </c>
      <c r="M2365">
        <v>0</v>
      </c>
      <c r="N2365" t="b">
        <v>0</v>
      </c>
      <c r="O2365" t="s">
        <v>8272</v>
      </c>
      <c r="P2365" s="5">
        <f t="shared" si="180"/>
        <v>0</v>
      </c>
      <c r="Q2365" s="5" t="str">
        <f t="shared" si="181"/>
        <v>Not Funded</v>
      </c>
      <c r="R2365" s="7" t="e">
        <f t="shared" si="182"/>
        <v>#DIV/0!</v>
      </c>
      <c r="S2365" t="s">
        <v>8318</v>
      </c>
      <c r="T2365" t="s">
        <v>8319</v>
      </c>
      <c r="U2365" s="17">
        <f t="shared" si="183"/>
        <v>42366.803240740737</v>
      </c>
      <c r="V2365" s="17">
        <f t="shared" si="184"/>
        <v>42321.803240740737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tr">
        <f>VLOOKUP(G2366,'Country Codes'!C:D,2,FALSE)</f>
        <v>United States</v>
      </c>
      <c r="I2366" t="s">
        <v>8246</v>
      </c>
      <c r="J2366" s="15">
        <v>1445898356</v>
      </c>
      <c r="K2366" s="15">
        <v>1441146356</v>
      </c>
      <c r="L2366" t="b">
        <v>0</v>
      </c>
      <c r="M2366">
        <v>0</v>
      </c>
      <c r="N2366" t="b">
        <v>0</v>
      </c>
      <c r="O2366" t="s">
        <v>8272</v>
      </c>
      <c r="P2366" s="5">
        <f t="shared" si="180"/>
        <v>0</v>
      </c>
      <c r="Q2366" s="5" t="str">
        <f t="shared" si="181"/>
        <v>Not Funded</v>
      </c>
      <c r="R2366" s="7" t="e">
        <f t="shared" si="182"/>
        <v>#DIV/0!</v>
      </c>
      <c r="S2366" t="s">
        <v>8318</v>
      </c>
      <c r="T2366" t="s">
        <v>8319</v>
      </c>
      <c r="U2366" s="17">
        <f t="shared" si="183"/>
        <v>42303.726342592585</v>
      </c>
      <c r="V2366" s="17">
        <f t="shared" si="184"/>
        <v>42248.726342592585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tr">
        <f>VLOOKUP(G2367,'Country Codes'!C:D,2,FALSE)</f>
        <v>Italy</v>
      </c>
      <c r="I2367" t="s">
        <v>8249</v>
      </c>
      <c r="J2367" s="15">
        <v>1453071600</v>
      </c>
      <c r="K2367" s="15">
        <v>1449596425</v>
      </c>
      <c r="L2367" t="b">
        <v>0</v>
      </c>
      <c r="M2367">
        <v>0</v>
      </c>
      <c r="N2367" t="b">
        <v>0</v>
      </c>
      <c r="O2367" t="s">
        <v>8272</v>
      </c>
      <c r="P2367" s="5">
        <f t="shared" si="180"/>
        <v>0</v>
      </c>
      <c r="Q2367" s="5" t="str">
        <f t="shared" si="181"/>
        <v>Not Funded</v>
      </c>
      <c r="R2367" s="7" t="e">
        <f t="shared" si="182"/>
        <v>#DIV/0!</v>
      </c>
      <c r="S2367" t="s">
        <v>8318</v>
      </c>
      <c r="T2367" t="s">
        <v>8319</v>
      </c>
      <c r="U2367" s="17">
        <f t="shared" si="183"/>
        <v>42386.749999999993</v>
      </c>
      <c r="V2367" s="17">
        <f t="shared" si="184"/>
        <v>42346.528067129628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tr">
        <f>VLOOKUP(G2368,'Country Codes'!C:D,2,FALSE)</f>
        <v>United Kingdom</v>
      </c>
      <c r="I2368" t="s">
        <v>8247</v>
      </c>
      <c r="J2368" s="15">
        <v>1445431533</v>
      </c>
      <c r="K2368" s="15">
        <v>1442839533</v>
      </c>
      <c r="L2368" t="b">
        <v>0</v>
      </c>
      <c r="M2368">
        <v>27</v>
      </c>
      <c r="N2368" t="b">
        <v>0</v>
      </c>
      <c r="O2368" t="s">
        <v>8272</v>
      </c>
      <c r="P2368" s="5">
        <f t="shared" si="180"/>
        <v>0.1052</v>
      </c>
      <c r="Q2368" s="5" t="str">
        <f t="shared" si="181"/>
        <v>Not Funded</v>
      </c>
      <c r="R2368" s="7">
        <f t="shared" si="182"/>
        <v>97.407407407407405</v>
      </c>
      <c r="S2368" t="s">
        <v>8318</v>
      </c>
      <c r="T2368" t="s">
        <v>8319</v>
      </c>
      <c r="U2368" s="17">
        <f t="shared" si="183"/>
        <v>42298.323298611103</v>
      </c>
      <c r="V2368" s="17">
        <f t="shared" si="184"/>
        <v>42268.323298611103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tr">
        <f>VLOOKUP(G2369,'Country Codes'!C:D,2,FALSE)</f>
        <v>United States</v>
      </c>
      <c r="I2369" t="s">
        <v>8246</v>
      </c>
      <c r="J2369" s="15">
        <v>1461622616</v>
      </c>
      <c r="K2369" s="15">
        <v>1456442216</v>
      </c>
      <c r="L2369" t="b">
        <v>0</v>
      </c>
      <c r="M2369">
        <v>14</v>
      </c>
      <c r="N2369" t="b">
        <v>0</v>
      </c>
      <c r="O2369" t="s">
        <v>8272</v>
      </c>
      <c r="P2369" s="5">
        <f t="shared" si="180"/>
        <v>1.34E-2</v>
      </c>
      <c r="Q2369" s="5" t="str">
        <f t="shared" si="181"/>
        <v>Not Funded</v>
      </c>
      <c r="R2369" s="7">
        <f t="shared" si="182"/>
        <v>47.857142857142854</v>
      </c>
      <c r="S2369" t="s">
        <v>8318</v>
      </c>
      <c r="T2369" t="s">
        <v>8319</v>
      </c>
      <c r="U2369" s="17">
        <f t="shared" si="183"/>
        <v>42485.720092592594</v>
      </c>
      <c r="V2369" s="17">
        <f t="shared" si="184"/>
        <v>42425.761759259258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tr">
        <f>VLOOKUP(G2370,'Country Codes'!C:D,2,FALSE)</f>
        <v>United States</v>
      </c>
      <c r="I2370" t="s">
        <v>8246</v>
      </c>
      <c r="J2370" s="15">
        <v>1429028365</v>
      </c>
      <c r="K2370" s="15">
        <v>1425143965</v>
      </c>
      <c r="L2370" t="b">
        <v>0</v>
      </c>
      <c r="M2370">
        <v>2</v>
      </c>
      <c r="N2370" t="b">
        <v>0</v>
      </c>
      <c r="O2370" t="s">
        <v>8272</v>
      </c>
      <c r="P2370" s="5">
        <f t="shared" si="180"/>
        <v>2.5000000000000001E-3</v>
      </c>
      <c r="Q2370" s="5" t="str">
        <f t="shared" si="181"/>
        <v>Not Funded</v>
      </c>
      <c r="R2370" s="7">
        <f t="shared" si="182"/>
        <v>50</v>
      </c>
      <c r="S2370" t="s">
        <v>8318</v>
      </c>
      <c r="T2370" t="s">
        <v>8319</v>
      </c>
      <c r="U2370" s="17">
        <f t="shared" si="183"/>
        <v>42108.471817129634</v>
      </c>
      <c r="V2370" s="17">
        <f t="shared" si="184"/>
        <v>42063.513483796291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tr">
        <f>VLOOKUP(G2371,'Country Codes'!C:D,2,FALSE)</f>
        <v>United States</v>
      </c>
      <c r="I2371" t="s">
        <v>8246</v>
      </c>
      <c r="J2371" s="15">
        <v>1455132611</v>
      </c>
      <c r="K2371" s="15">
        <v>1452540611</v>
      </c>
      <c r="L2371" t="b">
        <v>0</v>
      </c>
      <c r="M2371">
        <v>0</v>
      </c>
      <c r="N2371" t="b">
        <v>0</v>
      </c>
      <c r="O2371" t="s">
        <v>8272</v>
      </c>
      <c r="P2371" s="5">
        <f t="shared" ref="P2371:P2434" si="185">(E2371/D2371)</f>
        <v>0</v>
      </c>
      <c r="Q2371" s="5" t="str">
        <f t="shared" ref="Q2371:Q2434" si="186">IF(P2371&gt;=1,"Funded","Not Funded")</f>
        <v>Not Funded</v>
      </c>
      <c r="R2371" s="7" t="e">
        <f t="shared" ref="R2371:R2434" si="187">(E2371/M2371)</f>
        <v>#DIV/0!</v>
      </c>
      <c r="S2371" t="s">
        <v>8318</v>
      </c>
      <c r="T2371" t="s">
        <v>8319</v>
      </c>
      <c r="U2371" s="17">
        <f t="shared" ref="U2371:U2434" si="188">(((J2371/60)/60)/24)+DATE(1970,1,1)+(-5/24)</f>
        <v>42410.60429398148</v>
      </c>
      <c r="V2371" s="17">
        <f t="shared" ref="V2371:V2434" si="189">(((K2371/60)/60)/24)+DATE(1970,1,1)+(-5/24)</f>
        <v>42380.60429398148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tr">
        <f>VLOOKUP(G2372,'Country Codes'!C:D,2,FALSE)</f>
        <v>United States</v>
      </c>
      <c r="I2372" t="s">
        <v>8246</v>
      </c>
      <c r="J2372" s="15">
        <v>1418877141</v>
      </c>
      <c r="K2372" s="15">
        <v>1416285141</v>
      </c>
      <c r="L2372" t="b">
        <v>0</v>
      </c>
      <c r="M2372">
        <v>4</v>
      </c>
      <c r="N2372" t="b">
        <v>0</v>
      </c>
      <c r="O2372" t="s">
        <v>8272</v>
      </c>
      <c r="P2372" s="5">
        <f t="shared" si="185"/>
        <v>3.2799999999999999E-3</v>
      </c>
      <c r="Q2372" s="5" t="str">
        <f t="shared" si="186"/>
        <v>Not Funded</v>
      </c>
      <c r="R2372" s="7">
        <f t="shared" si="187"/>
        <v>20.5</v>
      </c>
      <c r="S2372" t="s">
        <v>8318</v>
      </c>
      <c r="T2372" t="s">
        <v>8319</v>
      </c>
      <c r="U2372" s="17">
        <f t="shared" si="188"/>
        <v>41990.980798611105</v>
      </c>
      <c r="V2372" s="17">
        <f t="shared" si="189"/>
        <v>41960.980798611105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tr">
        <f>VLOOKUP(G2373,'Country Codes'!C:D,2,FALSE)</f>
        <v>United States</v>
      </c>
      <c r="I2373" t="s">
        <v>8246</v>
      </c>
      <c r="J2373" s="15">
        <v>1435257596</v>
      </c>
      <c r="K2373" s="15">
        <v>1432665596</v>
      </c>
      <c r="L2373" t="b">
        <v>0</v>
      </c>
      <c r="M2373">
        <v>0</v>
      </c>
      <c r="N2373" t="b">
        <v>0</v>
      </c>
      <c r="O2373" t="s">
        <v>8272</v>
      </c>
      <c r="P2373" s="5">
        <f t="shared" si="185"/>
        <v>0</v>
      </c>
      <c r="Q2373" s="5" t="str">
        <f t="shared" si="186"/>
        <v>Not Funded</v>
      </c>
      <c r="R2373" s="7" t="e">
        <f t="shared" si="187"/>
        <v>#DIV/0!</v>
      </c>
      <c r="S2373" t="s">
        <v>8318</v>
      </c>
      <c r="T2373" t="s">
        <v>8319</v>
      </c>
      <c r="U2373" s="17">
        <f t="shared" si="188"/>
        <v>42180.569398148145</v>
      </c>
      <c r="V2373" s="17">
        <f t="shared" si="189"/>
        <v>42150.569398148145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tr">
        <f>VLOOKUP(G2374,'Country Codes'!C:D,2,FALSE)</f>
        <v>Australia</v>
      </c>
      <c r="I2374" t="s">
        <v>8248</v>
      </c>
      <c r="J2374" s="15">
        <v>1429839571</v>
      </c>
      <c r="K2374" s="15">
        <v>1427247571</v>
      </c>
      <c r="L2374" t="b">
        <v>0</v>
      </c>
      <c r="M2374">
        <v>6</v>
      </c>
      <c r="N2374" t="b">
        <v>0</v>
      </c>
      <c r="O2374" t="s">
        <v>8272</v>
      </c>
      <c r="P2374" s="5">
        <f t="shared" si="185"/>
        <v>3.272727272727273E-2</v>
      </c>
      <c r="Q2374" s="5" t="str">
        <f t="shared" si="186"/>
        <v>Not Funded</v>
      </c>
      <c r="R2374" s="7">
        <f t="shared" si="187"/>
        <v>30</v>
      </c>
      <c r="S2374" t="s">
        <v>8318</v>
      </c>
      <c r="T2374" t="s">
        <v>8319</v>
      </c>
      <c r="U2374" s="17">
        <f t="shared" si="188"/>
        <v>42117.860775462956</v>
      </c>
      <c r="V2374" s="17">
        <f t="shared" si="189"/>
        <v>42087.860775462956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tr">
        <f>VLOOKUP(G2375,'Country Codes'!C:D,2,FALSE)</f>
        <v>Sweden</v>
      </c>
      <c r="I2375" t="s">
        <v>8255</v>
      </c>
      <c r="J2375" s="15">
        <v>1440863624</v>
      </c>
      <c r="K2375" s="15">
        <v>1438271624</v>
      </c>
      <c r="L2375" t="b">
        <v>0</v>
      </c>
      <c r="M2375">
        <v>1</v>
      </c>
      <c r="N2375" t="b">
        <v>0</v>
      </c>
      <c r="O2375" t="s">
        <v>8272</v>
      </c>
      <c r="P2375" s="5">
        <f t="shared" si="185"/>
        <v>5.8823529411764708E-5</v>
      </c>
      <c r="Q2375" s="5" t="str">
        <f t="shared" si="186"/>
        <v>Not Funded</v>
      </c>
      <c r="R2375" s="7">
        <f t="shared" si="187"/>
        <v>50</v>
      </c>
      <c r="S2375" t="s">
        <v>8318</v>
      </c>
      <c r="T2375" t="s">
        <v>8319</v>
      </c>
      <c r="U2375" s="17">
        <f t="shared" si="188"/>
        <v>42245.453981481485</v>
      </c>
      <c r="V2375" s="17">
        <f t="shared" si="189"/>
        <v>42215.453981481485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tr">
        <f>VLOOKUP(G2376,'Country Codes'!C:D,2,FALSE)</f>
        <v>United States</v>
      </c>
      <c r="I2376" t="s">
        <v>8246</v>
      </c>
      <c r="J2376" s="15">
        <v>1423772060</v>
      </c>
      <c r="K2376" s="15">
        <v>1421180060</v>
      </c>
      <c r="L2376" t="b">
        <v>0</v>
      </c>
      <c r="M2376">
        <v>1</v>
      </c>
      <c r="N2376" t="b">
        <v>0</v>
      </c>
      <c r="O2376" t="s">
        <v>8272</v>
      </c>
      <c r="P2376" s="5">
        <f t="shared" si="185"/>
        <v>4.5454545454545455E-4</v>
      </c>
      <c r="Q2376" s="5" t="str">
        <f t="shared" si="186"/>
        <v>Not Funded</v>
      </c>
      <c r="R2376" s="7">
        <f t="shared" si="187"/>
        <v>10</v>
      </c>
      <c r="S2376" t="s">
        <v>8318</v>
      </c>
      <c r="T2376" t="s">
        <v>8319</v>
      </c>
      <c r="U2376" s="17">
        <f t="shared" si="188"/>
        <v>42047.634953703695</v>
      </c>
      <c r="V2376" s="17">
        <f t="shared" si="189"/>
        <v>42017.634953703695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tr">
        <f>VLOOKUP(G2377,'Country Codes'!C:D,2,FALSE)</f>
        <v>United States</v>
      </c>
      <c r="I2377" t="s">
        <v>8246</v>
      </c>
      <c r="J2377" s="15">
        <v>1473451437</v>
      </c>
      <c r="K2377" s="15">
        <v>1470859437</v>
      </c>
      <c r="L2377" t="b">
        <v>0</v>
      </c>
      <c r="M2377">
        <v>0</v>
      </c>
      <c r="N2377" t="b">
        <v>0</v>
      </c>
      <c r="O2377" t="s">
        <v>8272</v>
      </c>
      <c r="P2377" s="5">
        <f t="shared" si="185"/>
        <v>0</v>
      </c>
      <c r="Q2377" s="5" t="str">
        <f t="shared" si="186"/>
        <v>Not Funded</v>
      </c>
      <c r="R2377" s="7" t="e">
        <f t="shared" si="187"/>
        <v>#DIV/0!</v>
      </c>
      <c r="S2377" t="s">
        <v>8318</v>
      </c>
      <c r="T2377" t="s">
        <v>8319</v>
      </c>
      <c r="U2377" s="17">
        <f t="shared" si="188"/>
        <v>42622.627743055556</v>
      </c>
      <c r="V2377" s="17">
        <f t="shared" si="189"/>
        <v>42592.627743055556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tr">
        <f>VLOOKUP(G2378,'Country Codes'!C:D,2,FALSE)</f>
        <v>United States</v>
      </c>
      <c r="I2378" t="s">
        <v>8246</v>
      </c>
      <c r="J2378" s="15">
        <v>1449785566</v>
      </c>
      <c r="K2378" s="15">
        <v>1447193566</v>
      </c>
      <c r="L2378" t="b">
        <v>0</v>
      </c>
      <c r="M2378">
        <v>4</v>
      </c>
      <c r="N2378" t="b">
        <v>0</v>
      </c>
      <c r="O2378" t="s">
        <v>8272</v>
      </c>
      <c r="P2378" s="5">
        <f t="shared" si="185"/>
        <v>0.10877666666666666</v>
      </c>
      <c r="Q2378" s="5" t="str">
        <f t="shared" si="186"/>
        <v>Not Funded</v>
      </c>
      <c r="R2378" s="7">
        <f t="shared" si="187"/>
        <v>81.582499999999996</v>
      </c>
      <c r="S2378" t="s">
        <v>8318</v>
      </c>
      <c r="T2378" t="s">
        <v>8319</v>
      </c>
      <c r="U2378" s="17">
        <f t="shared" si="188"/>
        <v>42348.717199074068</v>
      </c>
      <c r="V2378" s="17">
        <f t="shared" si="189"/>
        <v>42318.717199074068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tr">
        <f>VLOOKUP(G2379,'Country Codes'!C:D,2,FALSE)</f>
        <v>Canada</v>
      </c>
      <c r="I2379" t="s">
        <v>8251</v>
      </c>
      <c r="J2379" s="15">
        <v>1480110783</v>
      </c>
      <c r="K2379" s="15">
        <v>1477515183</v>
      </c>
      <c r="L2379" t="b">
        <v>0</v>
      </c>
      <c r="M2379">
        <v>0</v>
      </c>
      <c r="N2379" t="b">
        <v>0</v>
      </c>
      <c r="O2379" t="s">
        <v>8272</v>
      </c>
      <c r="P2379" s="5">
        <f t="shared" si="185"/>
        <v>0</v>
      </c>
      <c r="Q2379" s="5" t="str">
        <f t="shared" si="186"/>
        <v>Not Funded</v>
      </c>
      <c r="R2379" s="7" t="e">
        <f t="shared" si="187"/>
        <v>#DIV/0!</v>
      </c>
      <c r="S2379" t="s">
        <v>8318</v>
      </c>
      <c r="T2379" t="s">
        <v>8319</v>
      </c>
      <c r="U2379" s="17">
        <f t="shared" si="188"/>
        <v>42699.703506944446</v>
      </c>
      <c r="V2379" s="17">
        <f t="shared" si="189"/>
        <v>42669.661840277775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tr">
        <f>VLOOKUP(G2380,'Country Codes'!C:D,2,FALSE)</f>
        <v>United States</v>
      </c>
      <c r="I2380" t="s">
        <v>8246</v>
      </c>
      <c r="J2380" s="15">
        <v>1440548330</v>
      </c>
      <c r="K2380" s="15">
        <v>1438042730</v>
      </c>
      <c r="L2380" t="b">
        <v>0</v>
      </c>
      <c r="M2380">
        <v>0</v>
      </c>
      <c r="N2380" t="b">
        <v>0</v>
      </c>
      <c r="O2380" t="s">
        <v>8272</v>
      </c>
      <c r="P2380" s="5">
        <f t="shared" si="185"/>
        <v>0</v>
      </c>
      <c r="Q2380" s="5" t="str">
        <f t="shared" si="186"/>
        <v>Not Funded</v>
      </c>
      <c r="R2380" s="7" t="e">
        <f t="shared" si="187"/>
        <v>#DIV/0!</v>
      </c>
      <c r="S2380" t="s">
        <v>8318</v>
      </c>
      <c r="T2380" t="s">
        <v>8319</v>
      </c>
      <c r="U2380" s="17">
        <f t="shared" si="188"/>
        <v>42241.804745370369</v>
      </c>
      <c r="V2380" s="17">
        <f t="shared" si="189"/>
        <v>42212.804745370369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tr">
        <f>VLOOKUP(G2381,'Country Codes'!C:D,2,FALSE)</f>
        <v>United States</v>
      </c>
      <c r="I2381" t="s">
        <v>8246</v>
      </c>
      <c r="J2381" s="15">
        <v>1444004616</v>
      </c>
      <c r="K2381" s="15">
        <v>1440116616</v>
      </c>
      <c r="L2381" t="b">
        <v>0</v>
      </c>
      <c r="M2381">
        <v>0</v>
      </c>
      <c r="N2381" t="b">
        <v>0</v>
      </c>
      <c r="O2381" t="s">
        <v>8272</v>
      </c>
      <c r="P2381" s="5">
        <f t="shared" si="185"/>
        <v>0</v>
      </c>
      <c r="Q2381" s="5" t="str">
        <f t="shared" si="186"/>
        <v>Not Funded</v>
      </c>
      <c r="R2381" s="7" t="e">
        <f t="shared" si="187"/>
        <v>#DIV/0!</v>
      </c>
      <c r="S2381" t="s">
        <v>8318</v>
      </c>
      <c r="T2381" t="s">
        <v>8319</v>
      </c>
      <c r="U2381" s="17">
        <f t="shared" si="188"/>
        <v>42281.808055555557</v>
      </c>
      <c r="V2381" s="17">
        <f t="shared" si="189"/>
        <v>42236.808055555557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tr">
        <f>VLOOKUP(G2382,'Country Codes'!C:D,2,FALSE)</f>
        <v>United States</v>
      </c>
      <c r="I2382" t="s">
        <v>8246</v>
      </c>
      <c r="J2382" s="15">
        <v>1443726142</v>
      </c>
      <c r="K2382" s="15">
        <v>1441134142</v>
      </c>
      <c r="L2382" t="b">
        <v>0</v>
      </c>
      <c r="M2382">
        <v>3</v>
      </c>
      <c r="N2382" t="b">
        <v>0</v>
      </c>
      <c r="O2382" t="s">
        <v>8272</v>
      </c>
      <c r="P2382" s="5">
        <f t="shared" si="185"/>
        <v>3.6666666666666666E-3</v>
      </c>
      <c r="Q2382" s="5" t="str">
        <f t="shared" si="186"/>
        <v>Not Funded</v>
      </c>
      <c r="R2382" s="7">
        <f t="shared" si="187"/>
        <v>18.333333333333332</v>
      </c>
      <c r="S2382" t="s">
        <v>8318</v>
      </c>
      <c r="T2382" t="s">
        <v>8319</v>
      </c>
      <c r="U2382" s="17">
        <f t="shared" si="188"/>
        <v>42278.584976851846</v>
      </c>
      <c r="V2382" s="17">
        <f t="shared" si="189"/>
        <v>42248.584976851846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tr">
        <f>VLOOKUP(G2383,'Country Codes'!C:D,2,FALSE)</f>
        <v>United States</v>
      </c>
      <c r="I2383" t="s">
        <v>8246</v>
      </c>
      <c r="J2383" s="15">
        <v>1428704848</v>
      </c>
      <c r="K2383" s="15">
        <v>1426112848</v>
      </c>
      <c r="L2383" t="b">
        <v>0</v>
      </c>
      <c r="M2383">
        <v>7</v>
      </c>
      <c r="N2383" t="b">
        <v>0</v>
      </c>
      <c r="O2383" t="s">
        <v>8272</v>
      </c>
      <c r="P2383" s="5">
        <f t="shared" si="185"/>
        <v>1.8193398957730169E-2</v>
      </c>
      <c r="Q2383" s="5" t="str">
        <f t="shared" si="186"/>
        <v>Not Funded</v>
      </c>
      <c r="R2383" s="7">
        <f t="shared" si="187"/>
        <v>224.42857142857142</v>
      </c>
      <c r="S2383" t="s">
        <v>8318</v>
      </c>
      <c r="T2383" t="s">
        <v>8319</v>
      </c>
      <c r="U2383" s="17">
        <f t="shared" si="188"/>
        <v>42104.727407407401</v>
      </c>
      <c r="V2383" s="17">
        <f t="shared" si="189"/>
        <v>42074.727407407401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tr">
        <f>VLOOKUP(G2384,'Country Codes'!C:D,2,FALSE)</f>
        <v>United States</v>
      </c>
      <c r="I2384" t="s">
        <v>8246</v>
      </c>
      <c r="J2384" s="15">
        <v>1438662603</v>
      </c>
      <c r="K2384" s="15">
        <v>1436502603</v>
      </c>
      <c r="L2384" t="b">
        <v>0</v>
      </c>
      <c r="M2384">
        <v>2</v>
      </c>
      <c r="N2384" t="b">
        <v>0</v>
      </c>
      <c r="O2384" t="s">
        <v>8272</v>
      </c>
      <c r="P2384" s="5">
        <f t="shared" si="185"/>
        <v>2.5000000000000001E-2</v>
      </c>
      <c r="Q2384" s="5" t="str">
        <f t="shared" si="186"/>
        <v>Not Funded</v>
      </c>
      <c r="R2384" s="7">
        <f t="shared" si="187"/>
        <v>37.5</v>
      </c>
      <c r="S2384" t="s">
        <v>8318</v>
      </c>
      <c r="T2384" t="s">
        <v>8319</v>
      </c>
      <c r="U2384" s="17">
        <f t="shared" si="188"/>
        <v>42219.979201388887</v>
      </c>
      <c r="V2384" s="17">
        <f t="shared" si="189"/>
        <v>42194.979201388887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tr">
        <f>VLOOKUP(G2385,'Country Codes'!C:D,2,FALSE)</f>
        <v>New Zealand</v>
      </c>
      <c r="I2385" t="s">
        <v>8250</v>
      </c>
      <c r="J2385" s="15">
        <v>1424568107</v>
      </c>
      <c r="K2385" s="15">
        <v>1421976107</v>
      </c>
      <c r="L2385" t="b">
        <v>0</v>
      </c>
      <c r="M2385">
        <v>3</v>
      </c>
      <c r="N2385" t="b">
        <v>0</v>
      </c>
      <c r="O2385" t="s">
        <v>8272</v>
      </c>
      <c r="P2385" s="5">
        <f t="shared" si="185"/>
        <v>4.3499999999999997E-2</v>
      </c>
      <c r="Q2385" s="5" t="str">
        <f t="shared" si="186"/>
        <v>Not Funded</v>
      </c>
      <c r="R2385" s="7">
        <f t="shared" si="187"/>
        <v>145</v>
      </c>
      <c r="S2385" t="s">
        <v>8318</v>
      </c>
      <c r="T2385" t="s">
        <v>8319</v>
      </c>
      <c r="U2385" s="17">
        <f t="shared" si="188"/>
        <v>42056.848460648143</v>
      </c>
      <c r="V2385" s="17">
        <f t="shared" si="189"/>
        <v>42026.848460648143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tr">
        <f>VLOOKUP(G2386,'Country Codes'!C:D,2,FALSE)</f>
        <v>United States</v>
      </c>
      <c r="I2386" t="s">
        <v>8246</v>
      </c>
      <c r="J2386" s="15">
        <v>1415932643</v>
      </c>
      <c r="K2386" s="15">
        <v>1413337043</v>
      </c>
      <c r="L2386" t="b">
        <v>0</v>
      </c>
      <c r="M2386">
        <v>8</v>
      </c>
      <c r="N2386" t="b">
        <v>0</v>
      </c>
      <c r="O2386" t="s">
        <v>8272</v>
      </c>
      <c r="P2386" s="5">
        <f t="shared" si="185"/>
        <v>8.0000000000000002E-3</v>
      </c>
      <c r="Q2386" s="5" t="str">
        <f t="shared" si="186"/>
        <v>Not Funded</v>
      </c>
      <c r="R2386" s="7">
        <f t="shared" si="187"/>
        <v>1</v>
      </c>
      <c r="S2386" t="s">
        <v>8318</v>
      </c>
      <c r="T2386" t="s">
        <v>8319</v>
      </c>
      <c r="U2386" s="17">
        <f t="shared" si="188"/>
        <v>41956.900960648149</v>
      </c>
      <c r="V2386" s="17">
        <f t="shared" si="189"/>
        <v>41926.859293981477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tr">
        <f>VLOOKUP(G2387,'Country Codes'!C:D,2,FALSE)</f>
        <v>United States</v>
      </c>
      <c r="I2387" t="s">
        <v>8246</v>
      </c>
      <c r="J2387" s="15">
        <v>1438793432</v>
      </c>
      <c r="K2387" s="15">
        <v>1436201432</v>
      </c>
      <c r="L2387" t="b">
        <v>0</v>
      </c>
      <c r="M2387">
        <v>7</v>
      </c>
      <c r="N2387" t="b">
        <v>0</v>
      </c>
      <c r="O2387" t="s">
        <v>8272</v>
      </c>
      <c r="P2387" s="5">
        <f t="shared" si="185"/>
        <v>1.2123076923076924E-2</v>
      </c>
      <c r="Q2387" s="5" t="str">
        <f t="shared" si="186"/>
        <v>Not Funded</v>
      </c>
      <c r="R2387" s="7">
        <f t="shared" si="187"/>
        <v>112.57142857142857</v>
      </c>
      <c r="S2387" t="s">
        <v>8318</v>
      </c>
      <c r="T2387" t="s">
        <v>8319</v>
      </c>
      <c r="U2387" s="17">
        <f t="shared" si="188"/>
        <v>42221.493425925924</v>
      </c>
      <c r="V2387" s="17">
        <f t="shared" si="189"/>
        <v>42191.493425925924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tr">
        <f>VLOOKUP(G2388,'Country Codes'!C:D,2,FALSE)</f>
        <v>Canada</v>
      </c>
      <c r="I2388" t="s">
        <v>8251</v>
      </c>
      <c r="J2388" s="15">
        <v>1420920424</v>
      </c>
      <c r="K2388" s="15">
        <v>1415736424</v>
      </c>
      <c r="L2388" t="b">
        <v>0</v>
      </c>
      <c r="M2388">
        <v>0</v>
      </c>
      <c r="N2388" t="b">
        <v>0</v>
      </c>
      <c r="O2388" t="s">
        <v>8272</v>
      </c>
      <c r="P2388" s="5">
        <f t="shared" si="185"/>
        <v>0</v>
      </c>
      <c r="Q2388" s="5" t="str">
        <f t="shared" si="186"/>
        <v>Not Funded</v>
      </c>
      <c r="R2388" s="7" t="e">
        <f t="shared" si="187"/>
        <v>#DIV/0!</v>
      </c>
      <c r="S2388" t="s">
        <v>8318</v>
      </c>
      <c r="T2388" t="s">
        <v>8319</v>
      </c>
      <c r="U2388" s="17">
        <f t="shared" si="188"/>
        <v>42014.629907407405</v>
      </c>
      <c r="V2388" s="17">
        <f t="shared" si="189"/>
        <v>41954.629907407405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tr">
        <f>VLOOKUP(G2389,'Country Codes'!C:D,2,FALSE)</f>
        <v>United States</v>
      </c>
      <c r="I2389" t="s">
        <v>8246</v>
      </c>
      <c r="J2389" s="15">
        <v>1469199740</v>
      </c>
      <c r="K2389" s="15">
        <v>1465311740</v>
      </c>
      <c r="L2389" t="b">
        <v>0</v>
      </c>
      <c r="M2389">
        <v>3</v>
      </c>
      <c r="N2389" t="b">
        <v>0</v>
      </c>
      <c r="O2389" t="s">
        <v>8272</v>
      </c>
      <c r="P2389" s="5">
        <f t="shared" si="185"/>
        <v>6.8399999999999997E-3</v>
      </c>
      <c r="Q2389" s="5" t="str">
        <f t="shared" si="186"/>
        <v>Not Funded</v>
      </c>
      <c r="R2389" s="7">
        <f t="shared" si="187"/>
        <v>342</v>
      </c>
      <c r="S2389" t="s">
        <v>8318</v>
      </c>
      <c r="T2389" t="s">
        <v>8319</v>
      </c>
      <c r="U2389" s="17">
        <f t="shared" si="188"/>
        <v>42573.418287037035</v>
      </c>
      <c r="V2389" s="17">
        <f t="shared" si="189"/>
        <v>42528.418287037035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tr">
        <f>VLOOKUP(G2390,'Country Codes'!C:D,2,FALSE)</f>
        <v>United States</v>
      </c>
      <c r="I2390" t="s">
        <v>8246</v>
      </c>
      <c r="J2390" s="15">
        <v>1421350140</v>
      </c>
      <c r="K2390" s="15">
        <v>1418761759</v>
      </c>
      <c r="L2390" t="b">
        <v>0</v>
      </c>
      <c r="M2390">
        <v>8</v>
      </c>
      <c r="N2390" t="b">
        <v>0</v>
      </c>
      <c r="O2390" t="s">
        <v>8272</v>
      </c>
      <c r="P2390" s="5">
        <f t="shared" si="185"/>
        <v>1.2513513513513513E-2</v>
      </c>
      <c r="Q2390" s="5" t="str">
        <f t="shared" si="186"/>
        <v>Not Funded</v>
      </c>
      <c r="R2390" s="7">
        <f t="shared" si="187"/>
        <v>57.875</v>
      </c>
      <c r="S2390" t="s">
        <v>8318</v>
      </c>
      <c r="T2390" t="s">
        <v>8319</v>
      </c>
      <c r="U2390" s="17">
        <f t="shared" si="188"/>
        <v>42019.603472222218</v>
      </c>
      <c r="V2390" s="17">
        <f t="shared" si="189"/>
        <v>41989.645358796297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tr">
        <f>VLOOKUP(G2391,'Country Codes'!C:D,2,FALSE)</f>
        <v>France</v>
      </c>
      <c r="I2391" t="s">
        <v>8249</v>
      </c>
      <c r="J2391" s="15">
        <v>1437861540</v>
      </c>
      <c r="K2391" s="15">
        <v>1435160452</v>
      </c>
      <c r="L2391" t="b">
        <v>0</v>
      </c>
      <c r="M2391">
        <v>1</v>
      </c>
      <c r="N2391" t="b">
        <v>0</v>
      </c>
      <c r="O2391" t="s">
        <v>8272</v>
      </c>
      <c r="P2391" s="5">
        <f t="shared" si="185"/>
        <v>1.8749999999999999E-3</v>
      </c>
      <c r="Q2391" s="5" t="str">
        <f t="shared" si="186"/>
        <v>Not Funded</v>
      </c>
      <c r="R2391" s="7">
        <f t="shared" si="187"/>
        <v>30</v>
      </c>
      <c r="S2391" t="s">
        <v>8318</v>
      </c>
      <c r="T2391" t="s">
        <v>8319</v>
      </c>
      <c r="U2391" s="17">
        <f t="shared" si="188"/>
        <v>42210.707638888889</v>
      </c>
      <c r="V2391" s="17">
        <f t="shared" si="189"/>
        <v>42179.445046296292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tr">
        <f>VLOOKUP(G2392,'Country Codes'!C:D,2,FALSE)</f>
        <v>Australia</v>
      </c>
      <c r="I2392" t="s">
        <v>8248</v>
      </c>
      <c r="J2392" s="15">
        <v>1420352264</v>
      </c>
      <c r="K2392" s="15">
        <v>1416896264</v>
      </c>
      <c r="L2392" t="b">
        <v>0</v>
      </c>
      <c r="M2392">
        <v>0</v>
      </c>
      <c r="N2392" t="b">
        <v>0</v>
      </c>
      <c r="O2392" t="s">
        <v>8272</v>
      </c>
      <c r="P2392" s="5">
        <f t="shared" si="185"/>
        <v>0</v>
      </c>
      <c r="Q2392" s="5" t="str">
        <f t="shared" si="186"/>
        <v>Not Funded</v>
      </c>
      <c r="R2392" s="7" t="e">
        <f t="shared" si="187"/>
        <v>#DIV/0!</v>
      </c>
      <c r="S2392" t="s">
        <v>8318</v>
      </c>
      <c r="T2392" t="s">
        <v>8319</v>
      </c>
      <c r="U2392" s="17">
        <f t="shared" si="188"/>
        <v>42008.053981481477</v>
      </c>
      <c r="V2392" s="17">
        <f t="shared" si="189"/>
        <v>41968.053981481477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tr">
        <f>VLOOKUP(G2393,'Country Codes'!C:D,2,FALSE)</f>
        <v>United States</v>
      </c>
      <c r="I2393" t="s">
        <v>8246</v>
      </c>
      <c r="J2393" s="15">
        <v>1427825044</v>
      </c>
      <c r="K2393" s="15">
        <v>1425236644</v>
      </c>
      <c r="L2393" t="b">
        <v>0</v>
      </c>
      <c r="M2393">
        <v>1</v>
      </c>
      <c r="N2393" t="b">
        <v>0</v>
      </c>
      <c r="O2393" t="s">
        <v>8272</v>
      </c>
      <c r="P2393" s="5">
        <f t="shared" si="185"/>
        <v>1.25E-3</v>
      </c>
      <c r="Q2393" s="5" t="str">
        <f t="shared" si="186"/>
        <v>Not Funded</v>
      </c>
      <c r="R2393" s="7">
        <f t="shared" si="187"/>
        <v>25</v>
      </c>
      <c r="S2393" t="s">
        <v>8318</v>
      </c>
      <c r="T2393" t="s">
        <v>8319</v>
      </c>
      <c r="U2393" s="17">
        <f t="shared" si="188"/>
        <v>42094.544490740744</v>
      </c>
      <c r="V2393" s="17">
        <f t="shared" si="189"/>
        <v>42064.586157407401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tr">
        <f>VLOOKUP(G2394,'Country Codes'!C:D,2,FALSE)</f>
        <v>United States</v>
      </c>
      <c r="I2394" t="s">
        <v>8246</v>
      </c>
      <c r="J2394" s="15">
        <v>1446087223</v>
      </c>
      <c r="K2394" s="15">
        <v>1443495223</v>
      </c>
      <c r="L2394" t="b">
        <v>0</v>
      </c>
      <c r="M2394">
        <v>0</v>
      </c>
      <c r="N2394" t="b">
        <v>0</v>
      </c>
      <c r="O2394" t="s">
        <v>8272</v>
      </c>
      <c r="P2394" s="5">
        <f t="shared" si="185"/>
        <v>0</v>
      </c>
      <c r="Q2394" s="5" t="str">
        <f t="shared" si="186"/>
        <v>Not Funded</v>
      </c>
      <c r="R2394" s="7" t="e">
        <f t="shared" si="187"/>
        <v>#DIV/0!</v>
      </c>
      <c r="S2394" t="s">
        <v>8318</v>
      </c>
      <c r="T2394" t="s">
        <v>8319</v>
      </c>
      <c r="U2394" s="17">
        <f t="shared" si="188"/>
        <v>42305.912303240737</v>
      </c>
      <c r="V2394" s="17">
        <f t="shared" si="189"/>
        <v>42275.912303240737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tr">
        <f>VLOOKUP(G2395,'Country Codes'!C:D,2,FALSE)</f>
        <v>United States</v>
      </c>
      <c r="I2395" t="s">
        <v>8246</v>
      </c>
      <c r="J2395" s="15">
        <v>1439048017</v>
      </c>
      <c r="K2395" s="15">
        <v>1436456017</v>
      </c>
      <c r="L2395" t="b">
        <v>0</v>
      </c>
      <c r="M2395">
        <v>1</v>
      </c>
      <c r="N2395" t="b">
        <v>0</v>
      </c>
      <c r="O2395" t="s">
        <v>8272</v>
      </c>
      <c r="P2395" s="5">
        <f t="shared" si="185"/>
        <v>5.0000000000000001E-4</v>
      </c>
      <c r="Q2395" s="5" t="str">
        <f t="shared" si="186"/>
        <v>Not Funded</v>
      </c>
      <c r="R2395" s="7">
        <f t="shared" si="187"/>
        <v>50</v>
      </c>
      <c r="S2395" t="s">
        <v>8318</v>
      </c>
      <c r="T2395" t="s">
        <v>8319</v>
      </c>
      <c r="U2395" s="17">
        <f t="shared" si="188"/>
        <v>42224.440011574072</v>
      </c>
      <c r="V2395" s="17">
        <f t="shared" si="189"/>
        <v>42194.440011574072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tr">
        <f>VLOOKUP(G2396,'Country Codes'!C:D,2,FALSE)</f>
        <v>Ireland</v>
      </c>
      <c r="I2396" t="s">
        <v>8249</v>
      </c>
      <c r="J2396" s="15">
        <v>1424940093</v>
      </c>
      <c r="K2396" s="15">
        <v>1422348093</v>
      </c>
      <c r="L2396" t="b">
        <v>0</v>
      </c>
      <c r="M2396">
        <v>2</v>
      </c>
      <c r="N2396" t="b">
        <v>0</v>
      </c>
      <c r="O2396" t="s">
        <v>8272</v>
      </c>
      <c r="P2396" s="5">
        <f t="shared" si="185"/>
        <v>5.9999999999999995E-4</v>
      </c>
      <c r="Q2396" s="5" t="str">
        <f t="shared" si="186"/>
        <v>Not Funded</v>
      </c>
      <c r="R2396" s="7">
        <f t="shared" si="187"/>
        <v>1.5</v>
      </c>
      <c r="S2396" t="s">
        <v>8318</v>
      </c>
      <c r="T2396" t="s">
        <v>8319</v>
      </c>
      <c r="U2396" s="17">
        <f t="shared" si="188"/>
        <v>42061.15385416666</v>
      </c>
      <c r="V2396" s="17">
        <f t="shared" si="189"/>
        <v>42031.15385416666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tr">
        <f>VLOOKUP(G2397,'Country Codes'!C:D,2,FALSE)</f>
        <v>United States</v>
      </c>
      <c r="I2397" t="s">
        <v>8246</v>
      </c>
      <c r="J2397" s="15">
        <v>1484038620</v>
      </c>
      <c r="K2397" s="15">
        <v>1481597687</v>
      </c>
      <c r="L2397" t="b">
        <v>0</v>
      </c>
      <c r="M2397">
        <v>0</v>
      </c>
      <c r="N2397" t="b">
        <v>0</v>
      </c>
      <c r="O2397" t="s">
        <v>8272</v>
      </c>
      <c r="P2397" s="5">
        <f t="shared" si="185"/>
        <v>0</v>
      </c>
      <c r="Q2397" s="5" t="str">
        <f t="shared" si="186"/>
        <v>Not Funded</v>
      </c>
      <c r="R2397" s="7" t="e">
        <f t="shared" si="187"/>
        <v>#DIV/0!</v>
      </c>
      <c r="S2397" t="s">
        <v>8318</v>
      </c>
      <c r="T2397" t="s">
        <v>8319</v>
      </c>
      <c r="U2397" s="17">
        <f t="shared" si="188"/>
        <v>42745.164583333331</v>
      </c>
      <c r="V2397" s="17">
        <f t="shared" si="189"/>
        <v>42716.913043981483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tr">
        <f>VLOOKUP(G2398,'Country Codes'!C:D,2,FALSE)</f>
        <v>Switzerland</v>
      </c>
      <c r="I2398" t="s">
        <v>8257</v>
      </c>
      <c r="J2398" s="15">
        <v>1444940558</v>
      </c>
      <c r="K2398" s="15">
        <v>1442348558</v>
      </c>
      <c r="L2398" t="b">
        <v>0</v>
      </c>
      <c r="M2398">
        <v>1</v>
      </c>
      <c r="N2398" t="b">
        <v>0</v>
      </c>
      <c r="O2398" t="s">
        <v>8272</v>
      </c>
      <c r="P2398" s="5">
        <f t="shared" si="185"/>
        <v>2E-3</v>
      </c>
      <c r="Q2398" s="5" t="str">
        <f t="shared" si="186"/>
        <v>Not Funded</v>
      </c>
      <c r="R2398" s="7">
        <f t="shared" si="187"/>
        <v>10</v>
      </c>
      <c r="S2398" t="s">
        <v>8318</v>
      </c>
      <c r="T2398" t="s">
        <v>8319</v>
      </c>
      <c r="U2398" s="17">
        <f t="shared" si="188"/>
        <v>42292.640717592592</v>
      </c>
      <c r="V2398" s="17">
        <f t="shared" si="189"/>
        <v>42262.640717592592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tr">
        <f>VLOOKUP(G2399,'Country Codes'!C:D,2,FALSE)</f>
        <v>United States</v>
      </c>
      <c r="I2399" t="s">
        <v>8246</v>
      </c>
      <c r="J2399" s="15">
        <v>1420233256</v>
      </c>
      <c r="K2399" s="15">
        <v>1417641256</v>
      </c>
      <c r="L2399" t="b">
        <v>0</v>
      </c>
      <c r="M2399">
        <v>0</v>
      </c>
      <c r="N2399" t="b">
        <v>0</v>
      </c>
      <c r="O2399" t="s">
        <v>8272</v>
      </c>
      <c r="P2399" s="5">
        <f t="shared" si="185"/>
        <v>0</v>
      </c>
      <c r="Q2399" s="5" t="str">
        <f t="shared" si="186"/>
        <v>Not Funded</v>
      </c>
      <c r="R2399" s="7" t="e">
        <f t="shared" si="187"/>
        <v>#DIV/0!</v>
      </c>
      <c r="S2399" t="s">
        <v>8318</v>
      </c>
      <c r="T2399" t="s">
        <v>8319</v>
      </c>
      <c r="U2399" s="17">
        <f t="shared" si="188"/>
        <v>42006.676574074074</v>
      </c>
      <c r="V2399" s="17">
        <f t="shared" si="189"/>
        <v>41976.676574074074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tr">
        <f>VLOOKUP(G2400,'Country Codes'!C:D,2,FALSE)</f>
        <v>United States</v>
      </c>
      <c r="I2400" t="s">
        <v>8246</v>
      </c>
      <c r="J2400" s="15">
        <v>1435874384</v>
      </c>
      <c r="K2400" s="15">
        <v>1433282384</v>
      </c>
      <c r="L2400" t="b">
        <v>0</v>
      </c>
      <c r="M2400">
        <v>0</v>
      </c>
      <c r="N2400" t="b">
        <v>0</v>
      </c>
      <c r="O2400" t="s">
        <v>8272</v>
      </c>
      <c r="P2400" s="5">
        <f t="shared" si="185"/>
        <v>0</v>
      </c>
      <c r="Q2400" s="5" t="str">
        <f t="shared" si="186"/>
        <v>Not Funded</v>
      </c>
      <c r="R2400" s="7" t="e">
        <f t="shared" si="187"/>
        <v>#DIV/0!</v>
      </c>
      <c r="S2400" t="s">
        <v>8318</v>
      </c>
      <c r="T2400" t="s">
        <v>8319</v>
      </c>
      <c r="U2400" s="17">
        <f t="shared" si="188"/>
        <v>42187.708148148151</v>
      </c>
      <c r="V2400" s="17">
        <f t="shared" si="189"/>
        <v>42157.708148148151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tr">
        <f>VLOOKUP(G2401,'Country Codes'!C:D,2,FALSE)</f>
        <v>Sweden</v>
      </c>
      <c r="I2401" t="s">
        <v>8255</v>
      </c>
      <c r="J2401" s="15">
        <v>1418934506</v>
      </c>
      <c r="K2401" s="15">
        <v>1415910506</v>
      </c>
      <c r="L2401" t="b">
        <v>0</v>
      </c>
      <c r="M2401">
        <v>0</v>
      </c>
      <c r="N2401" t="b">
        <v>0</v>
      </c>
      <c r="O2401" t="s">
        <v>8272</v>
      </c>
      <c r="P2401" s="5">
        <f t="shared" si="185"/>
        <v>0</v>
      </c>
      <c r="Q2401" s="5" t="str">
        <f t="shared" si="186"/>
        <v>Not Funded</v>
      </c>
      <c r="R2401" s="7" t="e">
        <f t="shared" si="187"/>
        <v>#DIV/0!</v>
      </c>
      <c r="S2401" t="s">
        <v>8318</v>
      </c>
      <c r="T2401" t="s">
        <v>8319</v>
      </c>
      <c r="U2401" s="17">
        <f t="shared" si="188"/>
        <v>41991.644745370366</v>
      </c>
      <c r="V2401" s="17">
        <f t="shared" si="189"/>
        <v>41956.644745370366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tr">
        <f>VLOOKUP(G2402,'Country Codes'!C:D,2,FALSE)</f>
        <v>Australia</v>
      </c>
      <c r="I2402" t="s">
        <v>8248</v>
      </c>
      <c r="J2402" s="15">
        <v>1460615164</v>
      </c>
      <c r="K2402" s="15">
        <v>1458023164</v>
      </c>
      <c r="L2402" t="b">
        <v>0</v>
      </c>
      <c r="M2402">
        <v>0</v>
      </c>
      <c r="N2402" t="b">
        <v>0</v>
      </c>
      <c r="O2402" t="s">
        <v>8272</v>
      </c>
      <c r="P2402" s="5">
        <f t="shared" si="185"/>
        <v>0</v>
      </c>
      <c r="Q2402" s="5" t="str">
        <f t="shared" si="186"/>
        <v>Not Funded</v>
      </c>
      <c r="R2402" s="7" t="e">
        <f t="shared" si="187"/>
        <v>#DIV/0!</v>
      </c>
      <c r="S2402" t="s">
        <v>8318</v>
      </c>
      <c r="T2402" t="s">
        <v>8319</v>
      </c>
      <c r="U2402" s="17">
        <f t="shared" si="188"/>
        <v>42474.059768518513</v>
      </c>
      <c r="V2402" s="17">
        <f t="shared" si="189"/>
        <v>42444.059768518513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tr">
        <f>VLOOKUP(G2403,'Country Codes'!C:D,2,FALSE)</f>
        <v>United States</v>
      </c>
      <c r="I2403" t="s">
        <v>8246</v>
      </c>
      <c r="J2403" s="15">
        <v>1457207096</v>
      </c>
      <c r="K2403" s="15">
        <v>1452023096</v>
      </c>
      <c r="L2403" t="b">
        <v>0</v>
      </c>
      <c r="M2403">
        <v>9</v>
      </c>
      <c r="N2403" t="b">
        <v>0</v>
      </c>
      <c r="O2403" t="s">
        <v>8284</v>
      </c>
      <c r="P2403" s="5">
        <f t="shared" si="185"/>
        <v>7.1785714285714283E-3</v>
      </c>
      <c r="Q2403" s="5" t="str">
        <f t="shared" si="186"/>
        <v>Not Funded</v>
      </c>
      <c r="R2403" s="7">
        <f t="shared" si="187"/>
        <v>22.333333333333332</v>
      </c>
      <c r="S2403" t="s">
        <v>8335</v>
      </c>
      <c r="T2403" t="s">
        <v>8336</v>
      </c>
      <c r="U2403" s="17">
        <f t="shared" si="188"/>
        <v>42434.614537037036</v>
      </c>
      <c r="V2403" s="17">
        <f t="shared" si="189"/>
        <v>42374.614537037036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tr">
        <f>VLOOKUP(G2404,'Country Codes'!C:D,2,FALSE)</f>
        <v>United States</v>
      </c>
      <c r="I2404" t="s">
        <v>8246</v>
      </c>
      <c r="J2404" s="15">
        <v>1431533931</v>
      </c>
      <c r="K2404" s="15">
        <v>1428941931</v>
      </c>
      <c r="L2404" t="b">
        <v>0</v>
      </c>
      <c r="M2404">
        <v>1</v>
      </c>
      <c r="N2404" t="b">
        <v>0</v>
      </c>
      <c r="O2404" t="s">
        <v>8284</v>
      </c>
      <c r="P2404" s="5">
        <f t="shared" si="185"/>
        <v>4.3333333333333331E-3</v>
      </c>
      <c r="Q2404" s="5" t="str">
        <f t="shared" si="186"/>
        <v>Not Funded</v>
      </c>
      <c r="R2404" s="7">
        <f t="shared" si="187"/>
        <v>52</v>
      </c>
      <c r="S2404" t="s">
        <v>8335</v>
      </c>
      <c r="T2404" t="s">
        <v>8336</v>
      </c>
      <c r="U2404" s="17">
        <f t="shared" si="188"/>
        <v>42137.47142361111</v>
      </c>
      <c r="V2404" s="17">
        <f t="shared" si="189"/>
        <v>42107.47142361111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tr">
        <f>VLOOKUP(G2405,'Country Codes'!C:D,2,FALSE)</f>
        <v>United Kingdom</v>
      </c>
      <c r="I2405" t="s">
        <v>8247</v>
      </c>
      <c r="J2405" s="15">
        <v>1459368658</v>
      </c>
      <c r="K2405" s="15">
        <v>1454188258</v>
      </c>
      <c r="L2405" t="b">
        <v>0</v>
      </c>
      <c r="M2405">
        <v>12</v>
      </c>
      <c r="N2405" t="b">
        <v>0</v>
      </c>
      <c r="O2405" t="s">
        <v>8284</v>
      </c>
      <c r="P2405" s="5">
        <f t="shared" si="185"/>
        <v>0.16833333333333333</v>
      </c>
      <c r="Q2405" s="5" t="str">
        <f t="shared" si="186"/>
        <v>Not Funded</v>
      </c>
      <c r="R2405" s="7">
        <f t="shared" si="187"/>
        <v>16.833333333333332</v>
      </c>
      <c r="S2405" t="s">
        <v>8335</v>
      </c>
      <c r="T2405" t="s">
        <v>8336</v>
      </c>
      <c r="U2405" s="17">
        <f t="shared" si="188"/>
        <v>42459.632615740738</v>
      </c>
      <c r="V2405" s="17">
        <f t="shared" si="189"/>
        <v>42399.674282407403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tr">
        <f>VLOOKUP(G2406,'Country Codes'!C:D,2,FALSE)</f>
        <v>United States</v>
      </c>
      <c r="I2406" t="s">
        <v>8246</v>
      </c>
      <c r="J2406" s="15">
        <v>1451782607</v>
      </c>
      <c r="K2406" s="15">
        <v>1449190607</v>
      </c>
      <c r="L2406" t="b">
        <v>0</v>
      </c>
      <c r="M2406">
        <v>0</v>
      </c>
      <c r="N2406" t="b">
        <v>0</v>
      </c>
      <c r="O2406" t="s">
        <v>8284</v>
      </c>
      <c r="P2406" s="5">
        <f t="shared" si="185"/>
        <v>0</v>
      </c>
      <c r="Q2406" s="5" t="str">
        <f t="shared" si="186"/>
        <v>Not Funded</v>
      </c>
      <c r="R2406" s="7" t="e">
        <f t="shared" si="187"/>
        <v>#DIV/0!</v>
      </c>
      <c r="S2406" t="s">
        <v>8335</v>
      </c>
      <c r="T2406" t="s">
        <v>8336</v>
      </c>
      <c r="U2406" s="17">
        <f t="shared" si="188"/>
        <v>42371.831099537034</v>
      </c>
      <c r="V2406" s="17">
        <f t="shared" si="189"/>
        <v>42341.831099537034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tr">
        <f>VLOOKUP(G2407,'Country Codes'!C:D,2,FALSE)</f>
        <v>United States</v>
      </c>
      <c r="I2407" t="s">
        <v>8246</v>
      </c>
      <c r="J2407" s="15">
        <v>1472911375</v>
      </c>
      <c r="K2407" s="15">
        <v>1471096975</v>
      </c>
      <c r="L2407" t="b">
        <v>0</v>
      </c>
      <c r="M2407">
        <v>20</v>
      </c>
      <c r="N2407" t="b">
        <v>0</v>
      </c>
      <c r="O2407" t="s">
        <v>8284</v>
      </c>
      <c r="P2407" s="5">
        <f t="shared" si="185"/>
        <v>0.22520000000000001</v>
      </c>
      <c r="Q2407" s="5" t="str">
        <f t="shared" si="186"/>
        <v>Not Funded</v>
      </c>
      <c r="R2407" s="7">
        <f t="shared" si="187"/>
        <v>56.3</v>
      </c>
      <c r="S2407" t="s">
        <v>8335</v>
      </c>
      <c r="T2407" t="s">
        <v>8336</v>
      </c>
      <c r="U2407" s="17">
        <f t="shared" si="188"/>
        <v>42616.377025462956</v>
      </c>
      <c r="V2407" s="17">
        <f t="shared" si="189"/>
        <v>42595.377025462956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tr">
        <f>VLOOKUP(G2408,'Country Codes'!C:D,2,FALSE)</f>
        <v>United States</v>
      </c>
      <c r="I2408" t="s">
        <v>8246</v>
      </c>
      <c r="J2408" s="15">
        <v>1421635190</v>
      </c>
      <c r="K2408" s="15">
        <v>1418179190</v>
      </c>
      <c r="L2408" t="b">
        <v>0</v>
      </c>
      <c r="M2408">
        <v>16</v>
      </c>
      <c r="N2408" t="b">
        <v>0</v>
      </c>
      <c r="O2408" t="s">
        <v>8284</v>
      </c>
      <c r="P2408" s="5">
        <f t="shared" si="185"/>
        <v>0.41384615384615386</v>
      </c>
      <c r="Q2408" s="5" t="str">
        <f t="shared" si="186"/>
        <v>Not Funded</v>
      </c>
      <c r="R2408" s="7">
        <f t="shared" si="187"/>
        <v>84.0625</v>
      </c>
      <c r="S2408" t="s">
        <v>8335</v>
      </c>
      <c r="T2408" t="s">
        <v>8336</v>
      </c>
      <c r="U2408" s="17">
        <f t="shared" si="188"/>
        <v>42022.902662037035</v>
      </c>
      <c r="V2408" s="17">
        <f t="shared" si="189"/>
        <v>41982.902662037035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tr">
        <f>VLOOKUP(G2409,'Country Codes'!C:D,2,FALSE)</f>
        <v>United States</v>
      </c>
      <c r="I2409" t="s">
        <v>8246</v>
      </c>
      <c r="J2409" s="15">
        <v>1428732000</v>
      </c>
      <c r="K2409" s="15">
        <v>1426772928</v>
      </c>
      <c r="L2409" t="b">
        <v>0</v>
      </c>
      <c r="M2409">
        <v>33</v>
      </c>
      <c r="N2409" t="b">
        <v>0</v>
      </c>
      <c r="O2409" t="s">
        <v>8284</v>
      </c>
      <c r="P2409" s="5">
        <f t="shared" si="185"/>
        <v>0.25259090909090909</v>
      </c>
      <c r="Q2409" s="5" t="str">
        <f t="shared" si="186"/>
        <v>Not Funded</v>
      </c>
      <c r="R2409" s="7">
        <f t="shared" si="187"/>
        <v>168.39393939393941</v>
      </c>
      <c r="S2409" t="s">
        <v>8335</v>
      </c>
      <c r="T2409" t="s">
        <v>8336</v>
      </c>
      <c r="U2409" s="17">
        <f t="shared" si="188"/>
        <v>42105.041666666664</v>
      </c>
      <c r="V2409" s="17">
        <f t="shared" si="189"/>
        <v>42082.367222222216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tr">
        <f>VLOOKUP(G2410,'Country Codes'!C:D,2,FALSE)</f>
        <v>United States</v>
      </c>
      <c r="I2410" t="s">
        <v>8246</v>
      </c>
      <c r="J2410" s="15">
        <v>1415247757</v>
      </c>
      <c r="K2410" s="15">
        <v>1412652157</v>
      </c>
      <c r="L2410" t="b">
        <v>0</v>
      </c>
      <c r="M2410">
        <v>2</v>
      </c>
      <c r="N2410" t="b">
        <v>0</v>
      </c>
      <c r="O2410" t="s">
        <v>8284</v>
      </c>
      <c r="P2410" s="5">
        <f t="shared" si="185"/>
        <v>2E-3</v>
      </c>
      <c r="Q2410" s="5" t="str">
        <f t="shared" si="186"/>
        <v>Not Funded</v>
      </c>
      <c r="R2410" s="7">
        <f t="shared" si="187"/>
        <v>15</v>
      </c>
      <c r="S2410" t="s">
        <v>8335</v>
      </c>
      <c r="T2410" t="s">
        <v>8336</v>
      </c>
      <c r="U2410" s="17">
        <f t="shared" si="188"/>
        <v>41948.974039351851</v>
      </c>
      <c r="V2410" s="17">
        <f t="shared" si="189"/>
        <v>41918.93237268518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tr">
        <f>VLOOKUP(G2411,'Country Codes'!C:D,2,FALSE)</f>
        <v>United States</v>
      </c>
      <c r="I2411" t="s">
        <v>8246</v>
      </c>
      <c r="J2411" s="15">
        <v>1439931675</v>
      </c>
      <c r="K2411" s="15">
        <v>1437339675</v>
      </c>
      <c r="L2411" t="b">
        <v>0</v>
      </c>
      <c r="M2411">
        <v>6</v>
      </c>
      <c r="N2411" t="b">
        <v>0</v>
      </c>
      <c r="O2411" t="s">
        <v>8284</v>
      </c>
      <c r="P2411" s="5">
        <f t="shared" si="185"/>
        <v>1.84E-2</v>
      </c>
      <c r="Q2411" s="5" t="str">
        <f t="shared" si="186"/>
        <v>Not Funded</v>
      </c>
      <c r="R2411" s="7">
        <f t="shared" si="187"/>
        <v>76.666666666666671</v>
      </c>
      <c r="S2411" t="s">
        <v>8335</v>
      </c>
      <c r="T2411" t="s">
        <v>8336</v>
      </c>
      <c r="U2411" s="17">
        <f t="shared" si="188"/>
        <v>42234.667534722219</v>
      </c>
      <c r="V2411" s="17">
        <f t="shared" si="189"/>
        <v>42204.667534722219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tr">
        <f>VLOOKUP(G2412,'Country Codes'!C:D,2,FALSE)</f>
        <v>Australia</v>
      </c>
      <c r="I2412" t="s">
        <v>8248</v>
      </c>
      <c r="J2412" s="15">
        <v>1441619275</v>
      </c>
      <c r="K2412" s="15">
        <v>1439027275</v>
      </c>
      <c r="L2412" t="b">
        <v>0</v>
      </c>
      <c r="M2412">
        <v>0</v>
      </c>
      <c r="N2412" t="b">
        <v>0</v>
      </c>
      <c r="O2412" t="s">
        <v>8284</v>
      </c>
      <c r="P2412" s="5">
        <f t="shared" si="185"/>
        <v>0</v>
      </c>
      <c r="Q2412" s="5" t="str">
        <f t="shared" si="186"/>
        <v>Not Funded</v>
      </c>
      <c r="R2412" s="7" t="e">
        <f t="shared" si="187"/>
        <v>#DIV/0!</v>
      </c>
      <c r="S2412" t="s">
        <v>8335</v>
      </c>
      <c r="T2412" t="s">
        <v>8336</v>
      </c>
      <c r="U2412" s="17">
        <f t="shared" si="188"/>
        <v>42254.199942129628</v>
      </c>
      <c r="V2412" s="17">
        <f t="shared" si="189"/>
        <v>42224.199942129628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tr">
        <f>VLOOKUP(G2413,'Country Codes'!C:D,2,FALSE)</f>
        <v>United States</v>
      </c>
      <c r="I2413" t="s">
        <v>8246</v>
      </c>
      <c r="J2413" s="15">
        <v>1440524082</v>
      </c>
      <c r="K2413" s="15">
        <v>1437932082</v>
      </c>
      <c r="L2413" t="b">
        <v>0</v>
      </c>
      <c r="M2413">
        <v>3</v>
      </c>
      <c r="N2413" t="b">
        <v>0</v>
      </c>
      <c r="O2413" t="s">
        <v>8284</v>
      </c>
      <c r="P2413" s="5">
        <f t="shared" si="185"/>
        <v>6.0400000000000002E-3</v>
      </c>
      <c r="Q2413" s="5" t="str">
        <f t="shared" si="186"/>
        <v>Not Funded</v>
      </c>
      <c r="R2413" s="7">
        <f t="shared" si="187"/>
        <v>50.333333333333336</v>
      </c>
      <c r="S2413" t="s">
        <v>8335</v>
      </c>
      <c r="T2413" t="s">
        <v>8336</v>
      </c>
      <c r="U2413" s="17">
        <f t="shared" si="188"/>
        <v>42241.524097222216</v>
      </c>
      <c r="V2413" s="17">
        <f t="shared" si="189"/>
        <v>42211.524097222216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tr">
        <f>VLOOKUP(G2414,'Country Codes'!C:D,2,FALSE)</f>
        <v>France</v>
      </c>
      <c r="I2414" t="s">
        <v>8249</v>
      </c>
      <c r="J2414" s="15">
        <v>1480185673</v>
      </c>
      <c r="K2414" s="15">
        <v>1476294073</v>
      </c>
      <c r="L2414" t="b">
        <v>0</v>
      </c>
      <c r="M2414">
        <v>0</v>
      </c>
      <c r="N2414" t="b">
        <v>0</v>
      </c>
      <c r="O2414" t="s">
        <v>8284</v>
      </c>
      <c r="P2414" s="5">
        <f t="shared" si="185"/>
        <v>0</v>
      </c>
      <c r="Q2414" s="5" t="str">
        <f t="shared" si="186"/>
        <v>Not Funded</v>
      </c>
      <c r="R2414" s="7" t="e">
        <f t="shared" si="187"/>
        <v>#DIV/0!</v>
      </c>
      <c r="S2414" t="s">
        <v>8335</v>
      </c>
      <c r="T2414" t="s">
        <v>8336</v>
      </c>
      <c r="U2414" s="17">
        <f t="shared" si="188"/>
        <v>42700.570289351854</v>
      </c>
      <c r="V2414" s="17">
        <f t="shared" si="189"/>
        <v>42655.528622685182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tr">
        <f>VLOOKUP(G2415,'Country Codes'!C:D,2,FALSE)</f>
        <v>United States</v>
      </c>
      <c r="I2415" t="s">
        <v>8246</v>
      </c>
      <c r="J2415" s="15">
        <v>1401579000</v>
      </c>
      <c r="K2415" s="15">
        <v>1398911882</v>
      </c>
      <c r="L2415" t="b">
        <v>0</v>
      </c>
      <c r="M2415">
        <v>3</v>
      </c>
      <c r="N2415" t="b">
        <v>0</v>
      </c>
      <c r="O2415" t="s">
        <v>8284</v>
      </c>
      <c r="P2415" s="5">
        <f t="shared" si="185"/>
        <v>8.3333333333333332E-3</v>
      </c>
      <c r="Q2415" s="5" t="str">
        <f t="shared" si="186"/>
        <v>Not Funded</v>
      </c>
      <c r="R2415" s="7">
        <f t="shared" si="187"/>
        <v>8.3333333333333339</v>
      </c>
      <c r="S2415" t="s">
        <v>8335</v>
      </c>
      <c r="T2415" t="s">
        <v>8336</v>
      </c>
      <c r="U2415" s="17">
        <f t="shared" si="188"/>
        <v>41790.770833333328</v>
      </c>
      <c r="V2415" s="17">
        <f t="shared" si="189"/>
        <v>41759.901412037034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tr">
        <f>VLOOKUP(G2416,'Country Codes'!C:D,2,FALSE)</f>
        <v>United States</v>
      </c>
      <c r="I2416" t="s">
        <v>8246</v>
      </c>
      <c r="J2416" s="15">
        <v>1440215940</v>
      </c>
      <c r="K2416" s="15">
        <v>1436805660</v>
      </c>
      <c r="L2416" t="b">
        <v>0</v>
      </c>
      <c r="M2416">
        <v>13</v>
      </c>
      <c r="N2416" t="b">
        <v>0</v>
      </c>
      <c r="O2416" t="s">
        <v>8284</v>
      </c>
      <c r="P2416" s="5">
        <f t="shared" si="185"/>
        <v>3.0666666666666665E-2</v>
      </c>
      <c r="Q2416" s="5" t="str">
        <f t="shared" si="186"/>
        <v>Not Funded</v>
      </c>
      <c r="R2416" s="7">
        <f t="shared" si="187"/>
        <v>35.384615384615387</v>
      </c>
      <c r="S2416" t="s">
        <v>8335</v>
      </c>
      <c r="T2416" t="s">
        <v>8336</v>
      </c>
      <c r="U2416" s="17">
        <f t="shared" si="188"/>
        <v>42237.957638888889</v>
      </c>
      <c r="V2416" s="17">
        <f t="shared" si="189"/>
        <v>42198.486805555549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tr">
        <f>VLOOKUP(G2417,'Country Codes'!C:D,2,FALSE)</f>
        <v>United States</v>
      </c>
      <c r="I2417" t="s">
        <v>8246</v>
      </c>
      <c r="J2417" s="15">
        <v>1468615346</v>
      </c>
      <c r="K2417" s="15">
        <v>1466023346</v>
      </c>
      <c r="L2417" t="b">
        <v>0</v>
      </c>
      <c r="M2417">
        <v>6</v>
      </c>
      <c r="N2417" t="b">
        <v>0</v>
      </c>
      <c r="O2417" t="s">
        <v>8284</v>
      </c>
      <c r="P2417" s="5">
        <f t="shared" si="185"/>
        <v>5.5833333333333334E-3</v>
      </c>
      <c r="Q2417" s="5" t="str">
        <f t="shared" si="186"/>
        <v>Not Funded</v>
      </c>
      <c r="R2417" s="7">
        <f t="shared" si="187"/>
        <v>55.833333333333336</v>
      </c>
      <c r="S2417" t="s">
        <v>8335</v>
      </c>
      <c r="T2417" t="s">
        <v>8336</v>
      </c>
      <c r="U2417" s="17">
        <f t="shared" si="188"/>
        <v>42566.654467592591</v>
      </c>
      <c r="V2417" s="17">
        <f t="shared" si="189"/>
        <v>42536.654467592591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tr">
        <f>VLOOKUP(G2418,'Country Codes'!C:D,2,FALSE)</f>
        <v>United States</v>
      </c>
      <c r="I2418" t="s">
        <v>8246</v>
      </c>
      <c r="J2418" s="15">
        <v>1426345200</v>
      </c>
      <c r="K2418" s="15">
        <v>1421343743</v>
      </c>
      <c r="L2418" t="b">
        <v>0</v>
      </c>
      <c r="M2418">
        <v>1</v>
      </c>
      <c r="N2418" t="b">
        <v>0</v>
      </c>
      <c r="O2418" t="s">
        <v>8284</v>
      </c>
      <c r="P2418" s="5">
        <f t="shared" si="185"/>
        <v>2.5000000000000001E-4</v>
      </c>
      <c r="Q2418" s="5" t="str">
        <f t="shared" si="186"/>
        <v>Not Funded</v>
      </c>
      <c r="R2418" s="7">
        <f t="shared" si="187"/>
        <v>5</v>
      </c>
      <c r="S2418" t="s">
        <v>8335</v>
      </c>
      <c r="T2418" t="s">
        <v>8336</v>
      </c>
      <c r="U2418" s="17">
        <f t="shared" si="188"/>
        <v>42077.416666666664</v>
      </c>
      <c r="V2418" s="17">
        <f t="shared" si="189"/>
        <v>42019.529432870368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tr">
        <f>VLOOKUP(G2419,'Country Codes'!C:D,2,FALSE)</f>
        <v>United States</v>
      </c>
      <c r="I2419" t="s">
        <v>8246</v>
      </c>
      <c r="J2419" s="15">
        <v>1407705187</v>
      </c>
      <c r="K2419" s="15">
        <v>1405113187</v>
      </c>
      <c r="L2419" t="b">
        <v>0</v>
      </c>
      <c r="M2419">
        <v>0</v>
      </c>
      <c r="N2419" t="b">
        <v>0</v>
      </c>
      <c r="O2419" t="s">
        <v>8284</v>
      </c>
      <c r="P2419" s="5">
        <f t="shared" si="185"/>
        <v>0</v>
      </c>
      <c r="Q2419" s="5" t="str">
        <f t="shared" si="186"/>
        <v>Not Funded</v>
      </c>
      <c r="R2419" s="7" t="e">
        <f t="shared" si="187"/>
        <v>#DIV/0!</v>
      </c>
      <c r="S2419" t="s">
        <v>8335</v>
      </c>
      <c r="T2419" t="s">
        <v>8336</v>
      </c>
      <c r="U2419" s="17">
        <f t="shared" si="188"/>
        <v>41861.675775462958</v>
      </c>
      <c r="V2419" s="17">
        <f t="shared" si="189"/>
        <v>41831.675775462958</v>
      </c>
    </row>
    <row r="2420" spans="1:22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tr">
        <f>VLOOKUP(G2420,'Country Codes'!C:D,2,FALSE)</f>
        <v>United States</v>
      </c>
      <c r="I2420" t="s">
        <v>8246</v>
      </c>
      <c r="J2420" s="15">
        <v>1427225644</v>
      </c>
      <c r="K2420" s="15">
        <v>1422045244</v>
      </c>
      <c r="L2420" t="b">
        <v>0</v>
      </c>
      <c r="M2420">
        <v>5</v>
      </c>
      <c r="N2420" t="b">
        <v>0</v>
      </c>
      <c r="O2420" t="s">
        <v>8284</v>
      </c>
      <c r="P2420" s="5">
        <f t="shared" si="185"/>
        <v>2.0000000000000001E-4</v>
      </c>
      <c r="Q2420" s="5" t="str">
        <f t="shared" si="186"/>
        <v>Not Funded</v>
      </c>
      <c r="R2420" s="7">
        <f t="shared" si="187"/>
        <v>1</v>
      </c>
      <c r="S2420" t="s">
        <v>8335</v>
      </c>
      <c r="T2420" t="s">
        <v>8336</v>
      </c>
      <c r="U2420" s="17">
        <f t="shared" si="188"/>
        <v>42087.606990740744</v>
      </c>
      <c r="V2420" s="17">
        <f t="shared" si="189"/>
        <v>42027.648657407401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tr">
        <f>VLOOKUP(G2421,'Country Codes'!C:D,2,FALSE)</f>
        <v>United States</v>
      </c>
      <c r="I2421" t="s">
        <v>8246</v>
      </c>
      <c r="J2421" s="15">
        <v>1424281389</v>
      </c>
      <c r="K2421" s="15">
        <v>1419097389</v>
      </c>
      <c r="L2421" t="b">
        <v>0</v>
      </c>
      <c r="M2421">
        <v>0</v>
      </c>
      <c r="N2421" t="b">
        <v>0</v>
      </c>
      <c r="O2421" t="s">
        <v>8284</v>
      </c>
      <c r="P2421" s="5">
        <f t="shared" si="185"/>
        <v>0</v>
      </c>
      <c r="Q2421" s="5" t="str">
        <f t="shared" si="186"/>
        <v>Not Funded</v>
      </c>
      <c r="R2421" s="7" t="e">
        <f t="shared" si="187"/>
        <v>#DIV/0!</v>
      </c>
      <c r="S2421" t="s">
        <v>8335</v>
      </c>
      <c r="T2421" t="s">
        <v>8336</v>
      </c>
      <c r="U2421" s="17">
        <f t="shared" si="188"/>
        <v>42053.529965277768</v>
      </c>
      <c r="V2421" s="17">
        <f t="shared" si="189"/>
        <v>41993.529965277768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tr">
        <f>VLOOKUP(G2422,'Country Codes'!C:D,2,FALSE)</f>
        <v>United States</v>
      </c>
      <c r="I2422" t="s">
        <v>8246</v>
      </c>
      <c r="J2422" s="15">
        <v>1415583695</v>
      </c>
      <c r="K2422" s="15">
        <v>1410396095</v>
      </c>
      <c r="L2422" t="b">
        <v>0</v>
      </c>
      <c r="M2422">
        <v>36</v>
      </c>
      <c r="N2422" t="b">
        <v>0</v>
      </c>
      <c r="O2422" t="s">
        <v>8284</v>
      </c>
      <c r="P2422" s="5">
        <f t="shared" si="185"/>
        <v>0.14825133372851215</v>
      </c>
      <c r="Q2422" s="5" t="str">
        <f t="shared" si="186"/>
        <v>Not Funded</v>
      </c>
      <c r="R2422" s="7">
        <f t="shared" si="187"/>
        <v>69.472222222222229</v>
      </c>
      <c r="S2422" t="s">
        <v>8335</v>
      </c>
      <c r="T2422" t="s">
        <v>8336</v>
      </c>
      <c r="U2422" s="17">
        <f t="shared" si="188"/>
        <v>41952.862210648142</v>
      </c>
      <c r="V2422" s="17">
        <f t="shared" si="189"/>
        <v>41892.820543981477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tr">
        <f>VLOOKUP(G2423,'Country Codes'!C:D,2,FALSE)</f>
        <v>United States</v>
      </c>
      <c r="I2423" t="s">
        <v>8246</v>
      </c>
      <c r="J2423" s="15">
        <v>1424536196</v>
      </c>
      <c r="K2423" s="15">
        <v>1421944196</v>
      </c>
      <c r="L2423" t="b">
        <v>0</v>
      </c>
      <c r="M2423">
        <v>1</v>
      </c>
      <c r="N2423" t="b">
        <v>0</v>
      </c>
      <c r="O2423" t="s">
        <v>8284</v>
      </c>
      <c r="P2423" s="5">
        <f t="shared" si="185"/>
        <v>1.6666666666666666E-4</v>
      </c>
      <c r="Q2423" s="5" t="str">
        <f t="shared" si="186"/>
        <v>Not Funded</v>
      </c>
      <c r="R2423" s="7">
        <f t="shared" si="187"/>
        <v>1</v>
      </c>
      <c r="S2423" t="s">
        <v>8335</v>
      </c>
      <c r="T2423" t="s">
        <v>8336</v>
      </c>
      <c r="U2423" s="17">
        <f t="shared" si="188"/>
        <v>42056.479120370372</v>
      </c>
      <c r="V2423" s="17">
        <f t="shared" si="189"/>
        <v>42026.479120370372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tr">
        <f>VLOOKUP(G2424,'Country Codes'!C:D,2,FALSE)</f>
        <v>United States</v>
      </c>
      <c r="I2424" t="s">
        <v>8246</v>
      </c>
      <c r="J2424" s="15">
        <v>1426091036</v>
      </c>
      <c r="K2424" s="15">
        <v>1423502636</v>
      </c>
      <c r="L2424" t="b">
        <v>0</v>
      </c>
      <c r="M2424">
        <v>1</v>
      </c>
      <c r="N2424" t="b">
        <v>0</v>
      </c>
      <c r="O2424" t="s">
        <v>8284</v>
      </c>
      <c r="P2424" s="5">
        <f t="shared" si="185"/>
        <v>2E-3</v>
      </c>
      <c r="Q2424" s="5" t="str">
        <f t="shared" si="186"/>
        <v>Not Funded</v>
      </c>
      <c r="R2424" s="7">
        <f t="shared" si="187"/>
        <v>1</v>
      </c>
      <c r="S2424" t="s">
        <v>8335</v>
      </c>
      <c r="T2424" t="s">
        <v>8336</v>
      </c>
      <c r="U2424" s="17">
        <f t="shared" si="188"/>
        <v>42074.474953703706</v>
      </c>
      <c r="V2424" s="17">
        <f t="shared" si="189"/>
        <v>42044.516620370363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tr">
        <f>VLOOKUP(G2425,'Country Codes'!C:D,2,FALSE)</f>
        <v>United States</v>
      </c>
      <c r="I2425" t="s">
        <v>8246</v>
      </c>
      <c r="J2425" s="15">
        <v>1420044890</v>
      </c>
      <c r="K2425" s="15">
        <v>1417452890</v>
      </c>
      <c r="L2425" t="b">
        <v>0</v>
      </c>
      <c r="M2425">
        <v>1</v>
      </c>
      <c r="N2425" t="b">
        <v>0</v>
      </c>
      <c r="O2425" t="s">
        <v>8284</v>
      </c>
      <c r="P2425" s="5">
        <f t="shared" si="185"/>
        <v>1.3333333333333334E-4</v>
      </c>
      <c r="Q2425" s="5" t="str">
        <f t="shared" si="186"/>
        <v>Not Funded</v>
      </c>
      <c r="R2425" s="7">
        <f t="shared" si="187"/>
        <v>8</v>
      </c>
      <c r="S2425" t="s">
        <v>8335</v>
      </c>
      <c r="T2425" t="s">
        <v>8336</v>
      </c>
      <c r="U2425" s="17">
        <f t="shared" si="188"/>
        <v>42004.496412037035</v>
      </c>
      <c r="V2425" s="17">
        <f t="shared" si="189"/>
        <v>41974.496412037035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tr">
        <f>VLOOKUP(G2426,'Country Codes'!C:D,2,FALSE)</f>
        <v>United States</v>
      </c>
      <c r="I2426" t="s">
        <v>8246</v>
      </c>
      <c r="J2426" s="15">
        <v>1414445108</v>
      </c>
      <c r="K2426" s="15">
        <v>1411853108</v>
      </c>
      <c r="L2426" t="b">
        <v>0</v>
      </c>
      <c r="M2426">
        <v>9</v>
      </c>
      <c r="N2426" t="b">
        <v>0</v>
      </c>
      <c r="O2426" t="s">
        <v>8284</v>
      </c>
      <c r="P2426" s="5">
        <f t="shared" si="185"/>
        <v>1.24E-2</v>
      </c>
      <c r="Q2426" s="5" t="str">
        <f t="shared" si="186"/>
        <v>Not Funded</v>
      </c>
      <c r="R2426" s="7">
        <f t="shared" si="187"/>
        <v>34.444444444444443</v>
      </c>
      <c r="S2426" t="s">
        <v>8335</v>
      </c>
      <c r="T2426" t="s">
        <v>8336</v>
      </c>
      <c r="U2426" s="17">
        <f t="shared" si="188"/>
        <v>41939.684120370366</v>
      </c>
      <c r="V2426" s="17">
        <f t="shared" si="189"/>
        <v>41909.684120370366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tr">
        <f>VLOOKUP(G2427,'Country Codes'!C:D,2,FALSE)</f>
        <v>United States</v>
      </c>
      <c r="I2427" t="s">
        <v>8246</v>
      </c>
      <c r="J2427" s="15">
        <v>1464386640</v>
      </c>
      <c r="K2427" s="15">
        <v>1463090149</v>
      </c>
      <c r="L2427" t="b">
        <v>0</v>
      </c>
      <c r="M2427">
        <v>1</v>
      </c>
      <c r="N2427" t="b">
        <v>0</v>
      </c>
      <c r="O2427" t="s">
        <v>8284</v>
      </c>
      <c r="P2427" s="5">
        <f t="shared" si="185"/>
        <v>2.8571428571428574E-4</v>
      </c>
      <c r="Q2427" s="5" t="str">
        <f t="shared" si="186"/>
        <v>Not Funded</v>
      </c>
      <c r="R2427" s="7">
        <f t="shared" si="187"/>
        <v>1</v>
      </c>
      <c r="S2427" t="s">
        <v>8335</v>
      </c>
      <c r="T2427" t="s">
        <v>8336</v>
      </c>
      <c r="U2427" s="17">
        <f t="shared" si="188"/>
        <v>42517.711111111108</v>
      </c>
      <c r="V2427" s="17">
        <f t="shared" si="189"/>
        <v>42502.705428240741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tr">
        <f>VLOOKUP(G2428,'Country Codes'!C:D,2,FALSE)</f>
        <v>United States</v>
      </c>
      <c r="I2428" t="s">
        <v>8246</v>
      </c>
      <c r="J2428" s="15">
        <v>1439006692</v>
      </c>
      <c r="K2428" s="15">
        <v>1433822692</v>
      </c>
      <c r="L2428" t="b">
        <v>0</v>
      </c>
      <c r="M2428">
        <v>0</v>
      </c>
      <c r="N2428" t="b">
        <v>0</v>
      </c>
      <c r="O2428" t="s">
        <v>8284</v>
      </c>
      <c r="P2428" s="5">
        <f t="shared" si="185"/>
        <v>0</v>
      </c>
      <c r="Q2428" s="5" t="str">
        <f t="shared" si="186"/>
        <v>Not Funded</v>
      </c>
      <c r="R2428" s="7" t="e">
        <f t="shared" si="187"/>
        <v>#DIV/0!</v>
      </c>
      <c r="S2428" t="s">
        <v>8335</v>
      </c>
      <c r="T2428" t="s">
        <v>8336</v>
      </c>
      <c r="U2428" s="17">
        <f t="shared" si="188"/>
        <v>42223.961712962955</v>
      </c>
      <c r="V2428" s="17">
        <f t="shared" si="189"/>
        <v>42163.961712962955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tr">
        <f>VLOOKUP(G2429,'Country Codes'!C:D,2,FALSE)</f>
        <v>United States</v>
      </c>
      <c r="I2429" t="s">
        <v>8246</v>
      </c>
      <c r="J2429" s="15">
        <v>1458715133</v>
      </c>
      <c r="K2429" s="15">
        <v>1455262733</v>
      </c>
      <c r="L2429" t="b">
        <v>0</v>
      </c>
      <c r="M2429">
        <v>1</v>
      </c>
      <c r="N2429" t="b">
        <v>0</v>
      </c>
      <c r="O2429" t="s">
        <v>8284</v>
      </c>
      <c r="P2429" s="5">
        <f t="shared" si="185"/>
        <v>2.0000000000000002E-5</v>
      </c>
      <c r="Q2429" s="5" t="str">
        <f t="shared" si="186"/>
        <v>Not Funded</v>
      </c>
      <c r="R2429" s="7">
        <f t="shared" si="187"/>
        <v>1</v>
      </c>
      <c r="S2429" t="s">
        <v>8335</v>
      </c>
      <c r="T2429" t="s">
        <v>8336</v>
      </c>
      <c r="U2429" s="17">
        <f t="shared" si="188"/>
        <v>42452.068668981483</v>
      </c>
      <c r="V2429" s="17">
        <f t="shared" si="189"/>
        <v>42412.11033564814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tr">
        <f>VLOOKUP(G2430,'Country Codes'!C:D,2,FALSE)</f>
        <v>United States</v>
      </c>
      <c r="I2430" t="s">
        <v>8246</v>
      </c>
      <c r="J2430" s="15">
        <v>1426182551</v>
      </c>
      <c r="K2430" s="15">
        <v>1423594151</v>
      </c>
      <c r="L2430" t="b">
        <v>0</v>
      </c>
      <c r="M2430">
        <v>1</v>
      </c>
      <c r="N2430" t="b">
        <v>0</v>
      </c>
      <c r="O2430" t="s">
        <v>8284</v>
      </c>
      <c r="P2430" s="5">
        <f t="shared" si="185"/>
        <v>2.8571428571428571E-5</v>
      </c>
      <c r="Q2430" s="5" t="str">
        <f t="shared" si="186"/>
        <v>Not Funded</v>
      </c>
      <c r="R2430" s="7">
        <f t="shared" si="187"/>
        <v>1</v>
      </c>
      <c r="S2430" t="s">
        <v>8335</v>
      </c>
      <c r="T2430" t="s">
        <v>8336</v>
      </c>
      <c r="U2430" s="17">
        <f t="shared" si="188"/>
        <v>42075.534155092588</v>
      </c>
      <c r="V2430" s="17">
        <f t="shared" si="189"/>
        <v>42045.575821759259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tr">
        <f>VLOOKUP(G2431,'Country Codes'!C:D,2,FALSE)</f>
        <v>Norway</v>
      </c>
      <c r="I2431" t="s">
        <v>8254</v>
      </c>
      <c r="J2431" s="15">
        <v>1486313040</v>
      </c>
      <c r="K2431" s="15">
        <v>1483131966</v>
      </c>
      <c r="L2431" t="b">
        <v>0</v>
      </c>
      <c r="M2431">
        <v>4</v>
      </c>
      <c r="N2431" t="b">
        <v>0</v>
      </c>
      <c r="O2431" t="s">
        <v>8284</v>
      </c>
      <c r="P2431" s="5">
        <f t="shared" si="185"/>
        <v>1.4321428571428572E-2</v>
      </c>
      <c r="Q2431" s="5" t="str">
        <f t="shared" si="186"/>
        <v>Not Funded</v>
      </c>
      <c r="R2431" s="7">
        <f t="shared" si="187"/>
        <v>501.25</v>
      </c>
      <c r="S2431" t="s">
        <v>8335</v>
      </c>
      <c r="T2431" t="s">
        <v>8336</v>
      </c>
      <c r="U2431" s="17">
        <f t="shared" si="188"/>
        <v>42771.488888888889</v>
      </c>
      <c r="V2431" s="17">
        <f t="shared" si="189"/>
        <v>42734.670902777776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tr">
        <f>VLOOKUP(G2432,'Country Codes'!C:D,2,FALSE)</f>
        <v>United States</v>
      </c>
      <c r="I2432" t="s">
        <v>8246</v>
      </c>
      <c r="J2432" s="15">
        <v>1455246504</v>
      </c>
      <c r="K2432" s="15">
        <v>1452654504</v>
      </c>
      <c r="L2432" t="b">
        <v>0</v>
      </c>
      <c r="M2432">
        <v>2</v>
      </c>
      <c r="N2432" t="b">
        <v>0</v>
      </c>
      <c r="O2432" t="s">
        <v>8284</v>
      </c>
      <c r="P2432" s="5">
        <f t="shared" si="185"/>
        <v>7.0000000000000001E-3</v>
      </c>
      <c r="Q2432" s="5" t="str">
        <f t="shared" si="186"/>
        <v>Not Funded</v>
      </c>
      <c r="R2432" s="7">
        <f t="shared" si="187"/>
        <v>10.5</v>
      </c>
      <c r="S2432" t="s">
        <v>8335</v>
      </c>
      <c r="T2432" t="s">
        <v>8336</v>
      </c>
      <c r="U2432" s="17">
        <f t="shared" si="188"/>
        <v>42411.922499999993</v>
      </c>
      <c r="V2432" s="17">
        <f t="shared" si="189"/>
        <v>42381.922499999993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tr">
        <f>VLOOKUP(G2433,'Country Codes'!C:D,2,FALSE)</f>
        <v>United States</v>
      </c>
      <c r="I2433" t="s">
        <v>8246</v>
      </c>
      <c r="J2433" s="15">
        <v>1467080613</v>
      </c>
      <c r="K2433" s="15">
        <v>1461896613</v>
      </c>
      <c r="L2433" t="b">
        <v>0</v>
      </c>
      <c r="M2433">
        <v>2</v>
      </c>
      <c r="N2433" t="b">
        <v>0</v>
      </c>
      <c r="O2433" t="s">
        <v>8284</v>
      </c>
      <c r="P2433" s="5">
        <f t="shared" si="185"/>
        <v>2.0000000000000002E-5</v>
      </c>
      <c r="Q2433" s="5" t="str">
        <f t="shared" si="186"/>
        <v>Not Funded</v>
      </c>
      <c r="R2433" s="7">
        <f t="shared" si="187"/>
        <v>1</v>
      </c>
      <c r="S2433" t="s">
        <v>8335</v>
      </c>
      <c r="T2433" t="s">
        <v>8336</v>
      </c>
      <c r="U2433" s="17">
        <f t="shared" si="188"/>
        <v>42548.891354166662</v>
      </c>
      <c r="V2433" s="17">
        <f t="shared" si="189"/>
        <v>42488.891354166662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tr">
        <f>VLOOKUP(G2434,'Country Codes'!C:D,2,FALSE)</f>
        <v>United States</v>
      </c>
      <c r="I2434" t="s">
        <v>8246</v>
      </c>
      <c r="J2434" s="15">
        <v>1425791697</v>
      </c>
      <c r="K2434" s="15">
        <v>1423199697</v>
      </c>
      <c r="L2434" t="b">
        <v>0</v>
      </c>
      <c r="M2434">
        <v>2</v>
      </c>
      <c r="N2434" t="b">
        <v>0</v>
      </c>
      <c r="O2434" t="s">
        <v>8284</v>
      </c>
      <c r="P2434" s="5">
        <f t="shared" si="185"/>
        <v>1.4285714285714287E-4</v>
      </c>
      <c r="Q2434" s="5" t="str">
        <f t="shared" si="186"/>
        <v>Not Funded</v>
      </c>
      <c r="R2434" s="7">
        <f t="shared" si="187"/>
        <v>1</v>
      </c>
      <c r="S2434" t="s">
        <v>8335</v>
      </c>
      <c r="T2434" t="s">
        <v>8336</v>
      </c>
      <c r="U2434" s="17">
        <f t="shared" si="188"/>
        <v>42071.010381944441</v>
      </c>
      <c r="V2434" s="17">
        <f t="shared" si="189"/>
        <v>42041.010381944441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tr">
        <f>VLOOKUP(G2435,'Country Codes'!C:D,2,FALSE)</f>
        <v>United States</v>
      </c>
      <c r="I2435" t="s">
        <v>8246</v>
      </c>
      <c r="J2435" s="15">
        <v>1456608943</v>
      </c>
      <c r="K2435" s="15">
        <v>1454016943</v>
      </c>
      <c r="L2435" t="b">
        <v>0</v>
      </c>
      <c r="M2435">
        <v>0</v>
      </c>
      <c r="N2435" t="b">
        <v>0</v>
      </c>
      <c r="O2435" t="s">
        <v>8284</v>
      </c>
      <c r="P2435" s="5">
        <f t="shared" ref="P2435:P2498" si="190">(E2435/D2435)</f>
        <v>0</v>
      </c>
      <c r="Q2435" s="5" t="str">
        <f t="shared" ref="Q2435:Q2498" si="191">IF(P2435&gt;=1,"Funded","Not Funded")</f>
        <v>Not Funded</v>
      </c>
      <c r="R2435" s="7" t="e">
        <f t="shared" ref="R2435:R2498" si="192">(E2435/M2435)</f>
        <v>#DIV/0!</v>
      </c>
      <c r="S2435" t="s">
        <v>8335</v>
      </c>
      <c r="T2435" t="s">
        <v>8336</v>
      </c>
      <c r="U2435" s="17">
        <f t="shared" ref="U2435:U2498" si="193">(((J2435/60)/60)/24)+DATE(1970,1,1)+(-5/24)</f>
        <v>42427.691469907404</v>
      </c>
      <c r="V2435" s="17">
        <f t="shared" ref="V2435:V2498" si="194">(((K2435/60)/60)/24)+DATE(1970,1,1)+(-5/24)</f>
        <v>42397.691469907404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tr">
        <f>VLOOKUP(G2436,'Country Codes'!C:D,2,FALSE)</f>
        <v>United States</v>
      </c>
      <c r="I2436" t="s">
        <v>8246</v>
      </c>
      <c r="J2436" s="15">
        <v>1438662474</v>
      </c>
      <c r="K2436" s="15">
        <v>1435206474</v>
      </c>
      <c r="L2436" t="b">
        <v>0</v>
      </c>
      <c r="M2436">
        <v>2</v>
      </c>
      <c r="N2436" t="b">
        <v>0</v>
      </c>
      <c r="O2436" t="s">
        <v>8284</v>
      </c>
      <c r="P2436" s="5">
        <f t="shared" si="190"/>
        <v>1.2999999999999999E-3</v>
      </c>
      <c r="Q2436" s="5" t="str">
        <f t="shared" si="191"/>
        <v>Not Funded</v>
      </c>
      <c r="R2436" s="7">
        <f t="shared" si="192"/>
        <v>13</v>
      </c>
      <c r="S2436" t="s">
        <v>8335</v>
      </c>
      <c r="T2436" t="s">
        <v>8336</v>
      </c>
      <c r="U2436" s="17">
        <f t="shared" si="193"/>
        <v>42219.977708333325</v>
      </c>
      <c r="V2436" s="17">
        <f t="shared" si="194"/>
        <v>42179.977708333325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tr">
        <f>VLOOKUP(G2437,'Country Codes'!C:D,2,FALSE)</f>
        <v>Sweden</v>
      </c>
      <c r="I2437" t="s">
        <v>8255</v>
      </c>
      <c r="J2437" s="15">
        <v>1444027186</v>
      </c>
      <c r="K2437" s="15">
        <v>1441435186</v>
      </c>
      <c r="L2437" t="b">
        <v>0</v>
      </c>
      <c r="M2437">
        <v>4</v>
      </c>
      <c r="N2437" t="b">
        <v>0</v>
      </c>
      <c r="O2437" t="s">
        <v>8284</v>
      </c>
      <c r="P2437" s="5">
        <f t="shared" si="190"/>
        <v>4.8960000000000002E-3</v>
      </c>
      <c r="Q2437" s="5" t="str">
        <f t="shared" si="191"/>
        <v>Not Funded</v>
      </c>
      <c r="R2437" s="7">
        <f t="shared" si="192"/>
        <v>306</v>
      </c>
      <c r="S2437" t="s">
        <v>8335</v>
      </c>
      <c r="T2437" t="s">
        <v>8336</v>
      </c>
      <c r="U2437" s="17">
        <f t="shared" si="193"/>
        <v>42282.069282407399</v>
      </c>
      <c r="V2437" s="17">
        <f t="shared" si="194"/>
        <v>42252.069282407399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tr">
        <f>VLOOKUP(G2438,'Country Codes'!C:D,2,FALSE)</f>
        <v>Canada</v>
      </c>
      <c r="I2438" t="s">
        <v>8251</v>
      </c>
      <c r="J2438" s="15">
        <v>1454078770</v>
      </c>
      <c r="K2438" s="15">
        <v>1448894770</v>
      </c>
      <c r="L2438" t="b">
        <v>0</v>
      </c>
      <c r="M2438">
        <v>2</v>
      </c>
      <c r="N2438" t="b">
        <v>0</v>
      </c>
      <c r="O2438" t="s">
        <v>8284</v>
      </c>
      <c r="P2438" s="5">
        <f t="shared" si="190"/>
        <v>3.8461538461538462E-4</v>
      </c>
      <c r="Q2438" s="5" t="str">
        <f t="shared" si="191"/>
        <v>Not Funded</v>
      </c>
      <c r="R2438" s="7">
        <f t="shared" si="192"/>
        <v>22.5</v>
      </c>
      <c r="S2438" t="s">
        <v>8335</v>
      </c>
      <c r="T2438" t="s">
        <v>8336</v>
      </c>
      <c r="U2438" s="17">
        <f t="shared" si="193"/>
        <v>42398.407060185178</v>
      </c>
      <c r="V2438" s="17">
        <f t="shared" si="194"/>
        <v>42338.407060185178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tr">
        <f>VLOOKUP(G2439,'Country Codes'!C:D,2,FALSE)</f>
        <v>United States</v>
      </c>
      <c r="I2439" t="s">
        <v>8246</v>
      </c>
      <c r="J2439" s="15">
        <v>1426615200</v>
      </c>
      <c r="K2439" s="15">
        <v>1422400188</v>
      </c>
      <c r="L2439" t="b">
        <v>0</v>
      </c>
      <c r="M2439">
        <v>0</v>
      </c>
      <c r="N2439" t="b">
        <v>0</v>
      </c>
      <c r="O2439" t="s">
        <v>8284</v>
      </c>
      <c r="P2439" s="5">
        <f t="shared" si="190"/>
        <v>0</v>
      </c>
      <c r="Q2439" s="5" t="str">
        <f t="shared" si="191"/>
        <v>Not Funded</v>
      </c>
      <c r="R2439" s="7" t="e">
        <f t="shared" si="192"/>
        <v>#DIV/0!</v>
      </c>
      <c r="S2439" t="s">
        <v>8335</v>
      </c>
      <c r="T2439" t="s">
        <v>8336</v>
      </c>
      <c r="U2439" s="17">
        <f t="shared" si="193"/>
        <v>42080.541666666664</v>
      </c>
      <c r="V2439" s="17">
        <f t="shared" si="194"/>
        <v>42031.756805555553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tr">
        <f>VLOOKUP(G2440,'Country Codes'!C:D,2,FALSE)</f>
        <v>United States</v>
      </c>
      <c r="I2440" t="s">
        <v>8246</v>
      </c>
      <c r="J2440" s="15">
        <v>1449529062</v>
      </c>
      <c r="K2440" s="15">
        <v>1444341462</v>
      </c>
      <c r="L2440" t="b">
        <v>0</v>
      </c>
      <c r="M2440">
        <v>1</v>
      </c>
      <c r="N2440" t="b">
        <v>0</v>
      </c>
      <c r="O2440" t="s">
        <v>8284</v>
      </c>
      <c r="P2440" s="5">
        <f t="shared" si="190"/>
        <v>3.3333333333333335E-3</v>
      </c>
      <c r="Q2440" s="5" t="str">
        <f t="shared" si="191"/>
        <v>Not Funded</v>
      </c>
      <c r="R2440" s="7">
        <f t="shared" si="192"/>
        <v>50</v>
      </c>
      <c r="S2440" t="s">
        <v>8335</v>
      </c>
      <c r="T2440" t="s">
        <v>8336</v>
      </c>
      <c r="U2440" s="17">
        <f t="shared" si="193"/>
        <v>42345.748402777775</v>
      </c>
      <c r="V2440" s="17">
        <f t="shared" si="194"/>
        <v>42285.706736111104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tr">
        <f>VLOOKUP(G2441,'Country Codes'!C:D,2,FALSE)</f>
        <v>United States</v>
      </c>
      <c r="I2441" t="s">
        <v>8246</v>
      </c>
      <c r="J2441" s="15">
        <v>1445197129</v>
      </c>
      <c r="K2441" s="15">
        <v>1442605129</v>
      </c>
      <c r="L2441" t="b">
        <v>0</v>
      </c>
      <c r="M2441">
        <v>0</v>
      </c>
      <c r="N2441" t="b">
        <v>0</v>
      </c>
      <c r="O2441" t="s">
        <v>8284</v>
      </c>
      <c r="P2441" s="5">
        <f t="shared" si="190"/>
        <v>0</v>
      </c>
      <c r="Q2441" s="5" t="str">
        <f t="shared" si="191"/>
        <v>Not Funded</v>
      </c>
      <c r="R2441" s="7" t="e">
        <f t="shared" si="192"/>
        <v>#DIV/0!</v>
      </c>
      <c r="S2441" t="s">
        <v>8335</v>
      </c>
      <c r="T2441" t="s">
        <v>8336</v>
      </c>
      <c r="U2441" s="17">
        <f t="shared" si="193"/>
        <v>42295.610289351847</v>
      </c>
      <c r="V2441" s="17">
        <f t="shared" si="194"/>
        <v>42265.610289351847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tr">
        <f>VLOOKUP(G2442,'Country Codes'!C:D,2,FALSE)</f>
        <v>Belgium</v>
      </c>
      <c r="I2442" t="s">
        <v>8249</v>
      </c>
      <c r="J2442" s="15">
        <v>1455399313</v>
      </c>
      <c r="K2442" s="15">
        <v>1452807313</v>
      </c>
      <c r="L2442" t="b">
        <v>0</v>
      </c>
      <c r="M2442">
        <v>2</v>
      </c>
      <c r="N2442" t="b">
        <v>0</v>
      </c>
      <c r="O2442" t="s">
        <v>8284</v>
      </c>
      <c r="P2442" s="5">
        <f t="shared" si="190"/>
        <v>2E-3</v>
      </c>
      <c r="Q2442" s="5" t="str">
        <f t="shared" si="191"/>
        <v>Not Funded</v>
      </c>
      <c r="R2442" s="7">
        <f t="shared" si="192"/>
        <v>5</v>
      </c>
      <c r="S2442" t="s">
        <v>8335</v>
      </c>
      <c r="T2442" t="s">
        <v>8336</v>
      </c>
      <c r="U2442" s="17">
        <f t="shared" si="193"/>
        <v>42413.691122685181</v>
      </c>
      <c r="V2442" s="17">
        <f t="shared" si="194"/>
        <v>42383.691122685181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tr">
        <f>VLOOKUP(G2443,'Country Codes'!C:D,2,FALSE)</f>
        <v>United States</v>
      </c>
      <c r="I2443" t="s">
        <v>8246</v>
      </c>
      <c r="J2443" s="15">
        <v>1437627540</v>
      </c>
      <c r="K2443" s="15">
        <v>1435806054</v>
      </c>
      <c r="L2443" t="b">
        <v>0</v>
      </c>
      <c r="M2443">
        <v>109</v>
      </c>
      <c r="N2443" t="b">
        <v>1</v>
      </c>
      <c r="O2443" t="s">
        <v>8298</v>
      </c>
      <c r="P2443" s="5">
        <f t="shared" si="190"/>
        <v>1.0788</v>
      </c>
      <c r="Q2443" s="5" t="str">
        <f t="shared" si="191"/>
        <v>Funded</v>
      </c>
      <c r="R2443" s="7">
        <f t="shared" si="192"/>
        <v>74.22935779816514</v>
      </c>
      <c r="S2443" t="s">
        <v>8335</v>
      </c>
      <c r="T2443" t="s">
        <v>8351</v>
      </c>
      <c r="U2443" s="17">
        <f t="shared" si="193"/>
        <v>42207.999305555553</v>
      </c>
      <c r="V2443" s="17">
        <f t="shared" si="194"/>
        <v>42186.917291666665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tr">
        <f>VLOOKUP(G2444,'Country Codes'!C:D,2,FALSE)</f>
        <v>United States</v>
      </c>
      <c r="I2444" t="s">
        <v>8246</v>
      </c>
      <c r="J2444" s="15">
        <v>1426777228</v>
      </c>
      <c r="K2444" s="15">
        <v>1424188828</v>
      </c>
      <c r="L2444" t="b">
        <v>0</v>
      </c>
      <c r="M2444">
        <v>372</v>
      </c>
      <c r="N2444" t="b">
        <v>1</v>
      </c>
      <c r="O2444" t="s">
        <v>8298</v>
      </c>
      <c r="P2444" s="5">
        <f t="shared" si="190"/>
        <v>1.2594166666666666</v>
      </c>
      <c r="Q2444" s="5" t="str">
        <f t="shared" si="191"/>
        <v>Funded</v>
      </c>
      <c r="R2444" s="7">
        <f t="shared" si="192"/>
        <v>81.252688172043008</v>
      </c>
      <c r="S2444" t="s">
        <v>8335</v>
      </c>
      <c r="T2444" t="s">
        <v>8351</v>
      </c>
      <c r="U2444" s="17">
        <f t="shared" si="193"/>
        <v>42082.416990740741</v>
      </c>
      <c r="V2444" s="17">
        <f t="shared" si="194"/>
        <v>42052.458657407398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tr">
        <f>VLOOKUP(G2445,'Country Codes'!C:D,2,FALSE)</f>
        <v>United States</v>
      </c>
      <c r="I2445" t="s">
        <v>8246</v>
      </c>
      <c r="J2445" s="15">
        <v>1408114822</v>
      </c>
      <c r="K2445" s="15">
        <v>1405522822</v>
      </c>
      <c r="L2445" t="b">
        <v>0</v>
      </c>
      <c r="M2445">
        <v>311</v>
      </c>
      <c r="N2445" t="b">
        <v>1</v>
      </c>
      <c r="O2445" t="s">
        <v>8298</v>
      </c>
      <c r="P2445" s="5">
        <f t="shared" si="190"/>
        <v>2.0251494999999999</v>
      </c>
      <c r="Q2445" s="5" t="str">
        <f t="shared" si="191"/>
        <v>Funded</v>
      </c>
      <c r="R2445" s="7">
        <f t="shared" si="192"/>
        <v>130.23469453376205</v>
      </c>
      <c r="S2445" t="s">
        <v>8335</v>
      </c>
      <c r="T2445" t="s">
        <v>8351</v>
      </c>
      <c r="U2445" s="17">
        <f t="shared" si="193"/>
        <v>41866.416921296295</v>
      </c>
      <c r="V2445" s="17">
        <f t="shared" si="194"/>
        <v>41836.416921296295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tr">
        <f>VLOOKUP(G2446,'Country Codes'!C:D,2,FALSE)</f>
        <v>United States</v>
      </c>
      <c r="I2446" t="s">
        <v>8246</v>
      </c>
      <c r="J2446" s="15">
        <v>1464199591</v>
      </c>
      <c r="K2446" s="15">
        <v>1461607591</v>
      </c>
      <c r="L2446" t="b">
        <v>0</v>
      </c>
      <c r="M2446">
        <v>61</v>
      </c>
      <c r="N2446" t="b">
        <v>1</v>
      </c>
      <c r="O2446" t="s">
        <v>8298</v>
      </c>
      <c r="P2446" s="5">
        <f t="shared" si="190"/>
        <v>1.0860000000000001</v>
      </c>
      <c r="Q2446" s="5" t="str">
        <f t="shared" si="191"/>
        <v>Funded</v>
      </c>
      <c r="R2446" s="7">
        <f t="shared" si="192"/>
        <v>53.409836065573771</v>
      </c>
      <c r="S2446" t="s">
        <v>8335</v>
      </c>
      <c r="T2446" t="s">
        <v>8351</v>
      </c>
      <c r="U2446" s="17">
        <f t="shared" si="193"/>
        <v>42515.54619212963</v>
      </c>
      <c r="V2446" s="17">
        <f t="shared" si="194"/>
        <v>42485.54619212963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tr">
        <f>VLOOKUP(G2447,'Country Codes'!C:D,2,FALSE)</f>
        <v>United States</v>
      </c>
      <c r="I2447" t="s">
        <v>8246</v>
      </c>
      <c r="J2447" s="15">
        <v>1443242021</v>
      </c>
      <c r="K2447" s="15">
        <v>1440650021</v>
      </c>
      <c r="L2447" t="b">
        <v>0</v>
      </c>
      <c r="M2447">
        <v>115</v>
      </c>
      <c r="N2447" t="b">
        <v>1</v>
      </c>
      <c r="O2447" t="s">
        <v>8298</v>
      </c>
      <c r="P2447" s="5">
        <f t="shared" si="190"/>
        <v>1.728</v>
      </c>
      <c r="Q2447" s="5" t="str">
        <f t="shared" si="191"/>
        <v>Funded</v>
      </c>
      <c r="R2447" s="7">
        <f t="shared" si="192"/>
        <v>75.130434782608702</v>
      </c>
      <c r="S2447" t="s">
        <v>8335</v>
      </c>
      <c r="T2447" t="s">
        <v>8351</v>
      </c>
      <c r="U2447" s="17">
        <f t="shared" si="193"/>
        <v>42272.981724537036</v>
      </c>
      <c r="V2447" s="17">
        <f t="shared" si="194"/>
        <v>42242.981724537036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tr">
        <f>VLOOKUP(G2448,'Country Codes'!C:D,2,FALSE)</f>
        <v>United States</v>
      </c>
      <c r="I2448" t="s">
        <v>8246</v>
      </c>
      <c r="J2448" s="15">
        <v>1480174071</v>
      </c>
      <c r="K2448" s="15">
        <v>1477578471</v>
      </c>
      <c r="L2448" t="b">
        <v>0</v>
      </c>
      <c r="M2448">
        <v>111</v>
      </c>
      <c r="N2448" t="b">
        <v>1</v>
      </c>
      <c r="O2448" t="s">
        <v>8298</v>
      </c>
      <c r="P2448" s="5">
        <f t="shared" si="190"/>
        <v>1.6798</v>
      </c>
      <c r="Q2448" s="5" t="str">
        <f t="shared" si="191"/>
        <v>Funded</v>
      </c>
      <c r="R2448" s="7">
        <f t="shared" si="192"/>
        <v>75.666666666666671</v>
      </c>
      <c r="S2448" t="s">
        <v>8335</v>
      </c>
      <c r="T2448" t="s">
        <v>8351</v>
      </c>
      <c r="U2448" s="17">
        <f t="shared" si="193"/>
        <v>42700.436006944445</v>
      </c>
      <c r="V2448" s="17">
        <f t="shared" si="194"/>
        <v>42670.394340277773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tr">
        <f>VLOOKUP(G2449,'Country Codes'!C:D,2,FALSE)</f>
        <v>United States</v>
      </c>
      <c r="I2449" t="s">
        <v>8246</v>
      </c>
      <c r="J2449" s="15">
        <v>1478923200</v>
      </c>
      <c r="K2449" s="15">
        <v>1476184593</v>
      </c>
      <c r="L2449" t="b">
        <v>0</v>
      </c>
      <c r="M2449">
        <v>337</v>
      </c>
      <c r="N2449" t="b">
        <v>1</v>
      </c>
      <c r="O2449" t="s">
        <v>8298</v>
      </c>
      <c r="P2449" s="5">
        <f t="shared" si="190"/>
        <v>4.2720000000000002</v>
      </c>
      <c r="Q2449" s="5" t="str">
        <f t="shared" si="191"/>
        <v>Funded</v>
      </c>
      <c r="R2449" s="7">
        <f t="shared" si="192"/>
        <v>31.691394658753708</v>
      </c>
      <c r="S2449" t="s">
        <v>8335</v>
      </c>
      <c r="T2449" t="s">
        <v>8351</v>
      </c>
      <c r="U2449" s="17">
        <f t="shared" si="193"/>
        <v>42685.958333333336</v>
      </c>
      <c r="V2449" s="17">
        <f t="shared" si="194"/>
        <v>42654.26149305555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tr">
        <f>VLOOKUP(G2450,'Country Codes'!C:D,2,FALSE)</f>
        <v>United States</v>
      </c>
      <c r="I2450" t="s">
        <v>8246</v>
      </c>
      <c r="J2450" s="15">
        <v>1472621760</v>
      </c>
      <c r="K2450" s="15">
        <v>1472110513</v>
      </c>
      <c r="L2450" t="b">
        <v>0</v>
      </c>
      <c r="M2450">
        <v>9</v>
      </c>
      <c r="N2450" t="b">
        <v>1</v>
      </c>
      <c r="O2450" t="s">
        <v>8298</v>
      </c>
      <c r="P2450" s="5">
        <f t="shared" si="190"/>
        <v>1.075</v>
      </c>
      <c r="Q2450" s="5" t="str">
        <f t="shared" si="191"/>
        <v>Funded</v>
      </c>
      <c r="R2450" s="7">
        <f t="shared" si="192"/>
        <v>47.777777777777779</v>
      </c>
      <c r="S2450" t="s">
        <v>8335</v>
      </c>
      <c r="T2450" t="s">
        <v>8351</v>
      </c>
      <c r="U2450" s="17">
        <f t="shared" si="193"/>
        <v>42613.025000000001</v>
      </c>
      <c r="V2450" s="17">
        <f t="shared" si="194"/>
        <v>42607.107789351845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tr">
        <f>VLOOKUP(G2451,'Country Codes'!C:D,2,FALSE)</f>
        <v>United States</v>
      </c>
      <c r="I2451" t="s">
        <v>8246</v>
      </c>
      <c r="J2451" s="15">
        <v>1417321515</v>
      </c>
      <c r="K2451" s="15">
        <v>1414725915</v>
      </c>
      <c r="L2451" t="b">
        <v>0</v>
      </c>
      <c r="M2451">
        <v>120</v>
      </c>
      <c r="N2451" t="b">
        <v>1</v>
      </c>
      <c r="O2451" t="s">
        <v>8298</v>
      </c>
      <c r="P2451" s="5">
        <f t="shared" si="190"/>
        <v>1.08</v>
      </c>
      <c r="Q2451" s="5" t="str">
        <f t="shared" si="191"/>
        <v>Funded</v>
      </c>
      <c r="R2451" s="7">
        <f t="shared" si="192"/>
        <v>90</v>
      </c>
      <c r="S2451" t="s">
        <v>8335</v>
      </c>
      <c r="T2451" t="s">
        <v>8351</v>
      </c>
      <c r="U2451" s="17">
        <f t="shared" si="193"/>
        <v>41972.975868055553</v>
      </c>
      <c r="V2451" s="17">
        <f t="shared" si="194"/>
        <v>41942.934201388889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tr">
        <f>VLOOKUP(G2452,'Country Codes'!C:D,2,FALSE)</f>
        <v>United States</v>
      </c>
      <c r="I2452" t="s">
        <v>8246</v>
      </c>
      <c r="J2452" s="15">
        <v>1414465860</v>
      </c>
      <c r="K2452" s="15">
        <v>1411177456</v>
      </c>
      <c r="L2452" t="b">
        <v>0</v>
      </c>
      <c r="M2452">
        <v>102</v>
      </c>
      <c r="N2452" t="b">
        <v>1</v>
      </c>
      <c r="O2452" t="s">
        <v>8298</v>
      </c>
      <c r="P2452" s="5">
        <f t="shared" si="190"/>
        <v>1.0153353333333335</v>
      </c>
      <c r="Q2452" s="5" t="str">
        <f t="shared" si="191"/>
        <v>Funded</v>
      </c>
      <c r="R2452" s="7">
        <f t="shared" si="192"/>
        <v>149.31401960784314</v>
      </c>
      <c r="S2452" t="s">
        <v>8335</v>
      </c>
      <c r="T2452" t="s">
        <v>8351</v>
      </c>
      <c r="U2452" s="17">
        <f t="shared" si="193"/>
        <v>41939.924305555556</v>
      </c>
      <c r="V2452" s="17">
        <f t="shared" si="194"/>
        <v>41901.864074074074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tr">
        <f>VLOOKUP(G2453,'Country Codes'!C:D,2,FALSE)</f>
        <v>United States</v>
      </c>
      <c r="I2453" t="s">
        <v>8246</v>
      </c>
      <c r="J2453" s="15">
        <v>1488750490</v>
      </c>
      <c r="K2453" s="15">
        <v>1487022490</v>
      </c>
      <c r="L2453" t="b">
        <v>0</v>
      </c>
      <c r="M2453">
        <v>186</v>
      </c>
      <c r="N2453" t="b">
        <v>1</v>
      </c>
      <c r="O2453" t="s">
        <v>8298</v>
      </c>
      <c r="P2453" s="5">
        <f t="shared" si="190"/>
        <v>1.1545000000000001</v>
      </c>
      <c r="Q2453" s="5" t="str">
        <f t="shared" si="191"/>
        <v>Funded</v>
      </c>
      <c r="R2453" s="7">
        <f t="shared" si="192"/>
        <v>62.06989247311828</v>
      </c>
      <c r="S2453" t="s">
        <v>8335</v>
      </c>
      <c r="T2453" t="s">
        <v>8351</v>
      </c>
      <c r="U2453" s="17">
        <f t="shared" si="193"/>
        <v>42799.700115740743</v>
      </c>
      <c r="V2453" s="17">
        <f t="shared" si="194"/>
        <v>42779.700115740743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tr">
        <f>VLOOKUP(G2454,'Country Codes'!C:D,2,FALSE)</f>
        <v>United States</v>
      </c>
      <c r="I2454" t="s">
        <v>8246</v>
      </c>
      <c r="J2454" s="15">
        <v>1451430000</v>
      </c>
      <c r="K2454" s="15">
        <v>1448914500</v>
      </c>
      <c r="L2454" t="b">
        <v>0</v>
      </c>
      <c r="M2454">
        <v>15</v>
      </c>
      <c r="N2454" t="b">
        <v>1</v>
      </c>
      <c r="O2454" t="s">
        <v>8298</v>
      </c>
      <c r="P2454" s="5">
        <f t="shared" si="190"/>
        <v>1.335</v>
      </c>
      <c r="Q2454" s="5" t="str">
        <f t="shared" si="191"/>
        <v>Funded</v>
      </c>
      <c r="R2454" s="7">
        <f t="shared" si="192"/>
        <v>53.4</v>
      </c>
      <c r="S2454" t="s">
        <v>8335</v>
      </c>
      <c r="T2454" t="s">
        <v>8351</v>
      </c>
      <c r="U2454" s="17">
        <f t="shared" si="193"/>
        <v>42367.749999999993</v>
      </c>
      <c r="V2454" s="17">
        <f t="shared" si="194"/>
        <v>42338.635416666664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tr">
        <f>VLOOKUP(G2455,'Country Codes'!C:D,2,FALSE)</f>
        <v>United States</v>
      </c>
      <c r="I2455" t="s">
        <v>8246</v>
      </c>
      <c r="J2455" s="15">
        <v>1486053409</v>
      </c>
      <c r="K2455" s="15">
        <v>1483461409</v>
      </c>
      <c r="L2455" t="b">
        <v>0</v>
      </c>
      <c r="M2455">
        <v>67</v>
      </c>
      <c r="N2455" t="b">
        <v>1</v>
      </c>
      <c r="O2455" t="s">
        <v>8298</v>
      </c>
      <c r="P2455" s="5">
        <f t="shared" si="190"/>
        <v>1.5469999999999999</v>
      </c>
      <c r="Q2455" s="5" t="str">
        <f t="shared" si="191"/>
        <v>Funded</v>
      </c>
      <c r="R2455" s="7">
        <f t="shared" si="192"/>
        <v>69.268656716417908</v>
      </c>
      <c r="S2455" t="s">
        <v>8335</v>
      </c>
      <c r="T2455" t="s">
        <v>8351</v>
      </c>
      <c r="U2455" s="17">
        <f t="shared" si="193"/>
        <v>42768.483900462961</v>
      </c>
      <c r="V2455" s="17">
        <f t="shared" si="194"/>
        <v>42738.483900462961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tr">
        <f>VLOOKUP(G2456,'Country Codes'!C:D,2,FALSE)</f>
        <v>United States</v>
      </c>
      <c r="I2456" t="s">
        <v>8246</v>
      </c>
      <c r="J2456" s="15">
        <v>1489207808</v>
      </c>
      <c r="K2456" s="15">
        <v>1486183808</v>
      </c>
      <c r="L2456" t="b">
        <v>0</v>
      </c>
      <c r="M2456">
        <v>130</v>
      </c>
      <c r="N2456" t="b">
        <v>1</v>
      </c>
      <c r="O2456" t="s">
        <v>8298</v>
      </c>
      <c r="P2456" s="5">
        <f t="shared" si="190"/>
        <v>1.0084571428571429</v>
      </c>
      <c r="Q2456" s="5" t="str">
        <f t="shared" si="191"/>
        <v>Funded</v>
      </c>
      <c r="R2456" s="7">
        <f t="shared" si="192"/>
        <v>271.50769230769231</v>
      </c>
      <c r="S2456" t="s">
        <v>8335</v>
      </c>
      <c r="T2456" t="s">
        <v>8351</v>
      </c>
      <c r="U2456" s="17">
        <f t="shared" si="193"/>
        <v>42804.99314814814</v>
      </c>
      <c r="V2456" s="17">
        <f t="shared" si="194"/>
        <v>42769.99314814814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tr">
        <f>VLOOKUP(G2457,'Country Codes'!C:D,2,FALSE)</f>
        <v>United States</v>
      </c>
      <c r="I2457" t="s">
        <v>8246</v>
      </c>
      <c r="J2457" s="15">
        <v>1461177950</v>
      </c>
      <c r="K2457" s="15">
        <v>1458758750</v>
      </c>
      <c r="L2457" t="b">
        <v>0</v>
      </c>
      <c r="M2457">
        <v>16</v>
      </c>
      <c r="N2457" t="b">
        <v>1</v>
      </c>
      <c r="O2457" t="s">
        <v>8298</v>
      </c>
      <c r="P2457" s="5">
        <f t="shared" si="190"/>
        <v>1.82</v>
      </c>
      <c r="Q2457" s="5" t="str">
        <f t="shared" si="191"/>
        <v>Funded</v>
      </c>
      <c r="R2457" s="7">
        <f t="shared" si="192"/>
        <v>34.125</v>
      </c>
      <c r="S2457" t="s">
        <v>8335</v>
      </c>
      <c r="T2457" t="s">
        <v>8351</v>
      </c>
      <c r="U2457" s="17">
        <f t="shared" si="193"/>
        <v>42480.573495370372</v>
      </c>
      <c r="V2457" s="17">
        <f t="shared" si="194"/>
        <v>42452.573495370372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tr">
        <f>VLOOKUP(G2458,'Country Codes'!C:D,2,FALSE)</f>
        <v>United States</v>
      </c>
      <c r="I2458" t="s">
        <v>8246</v>
      </c>
      <c r="J2458" s="15">
        <v>1488063839</v>
      </c>
      <c r="K2458" s="15">
        <v>1485471839</v>
      </c>
      <c r="L2458" t="b">
        <v>0</v>
      </c>
      <c r="M2458">
        <v>67</v>
      </c>
      <c r="N2458" t="b">
        <v>1</v>
      </c>
      <c r="O2458" t="s">
        <v>8298</v>
      </c>
      <c r="P2458" s="5">
        <f t="shared" si="190"/>
        <v>1.8086666666666666</v>
      </c>
      <c r="Q2458" s="5" t="str">
        <f t="shared" si="191"/>
        <v>Funded</v>
      </c>
      <c r="R2458" s="7">
        <f t="shared" si="192"/>
        <v>40.492537313432834</v>
      </c>
      <c r="S2458" t="s">
        <v>8335</v>
      </c>
      <c r="T2458" t="s">
        <v>8351</v>
      </c>
      <c r="U2458" s="17">
        <f t="shared" si="193"/>
        <v>42791.752766203703</v>
      </c>
      <c r="V2458" s="17">
        <f t="shared" si="194"/>
        <v>42761.752766203703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tr">
        <f>VLOOKUP(G2459,'Country Codes'!C:D,2,FALSE)</f>
        <v>United States</v>
      </c>
      <c r="I2459" t="s">
        <v>8246</v>
      </c>
      <c r="J2459" s="15">
        <v>1458826056</v>
      </c>
      <c r="K2459" s="15">
        <v>1456237656</v>
      </c>
      <c r="L2459" t="b">
        <v>0</v>
      </c>
      <c r="M2459">
        <v>124</v>
      </c>
      <c r="N2459" t="b">
        <v>1</v>
      </c>
      <c r="O2459" t="s">
        <v>8298</v>
      </c>
      <c r="P2459" s="5">
        <f t="shared" si="190"/>
        <v>1.0230434782608695</v>
      </c>
      <c r="Q2459" s="5" t="str">
        <f t="shared" si="191"/>
        <v>Funded</v>
      </c>
      <c r="R2459" s="7">
        <f t="shared" si="192"/>
        <v>189.75806451612902</v>
      </c>
      <c r="S2459" t="s">
        <v>8335</v>
      </c>
      <c r="T2459" t="s">
        <v>8351</v>
      </c>
      <c r="U2459" s="17">
        <f t="shared" si="193"/>
        <v>42453.352500000001</v>
      </c>
      <c r="V2459" s="17">
        <f t="shared" si="194"/>
        <v>42423.394166666665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tr">
        <f>VLOOKUP(G2460,'Country Codes'!C:D,2,FALSE)</f>
        <v>United States</v>
      </c>
      <c r="I2460" t="s">
        <v>8246</v>
      </c>
      <c r="J2460" s="15">
        <v>1465498800</v>
      </c>
      <c r="K2460" s="15">
        <v>1462481718</v>
      </c>
      <c r="L2460" t="b">
        <v>0</v>
      </c>
      <c r="M2460">
        <v>80</v>
      </c>
      <c r="N2460" t="b">
        <v>1</v>
      </c>
      <c r="O2460" t="s">
        <v>8298</v>
      </c>
      <c r="P2460" s="5">
        <f t="shared" si="190"/>
        <v>1.1017999999999999</v>
      </c>
      <c r="Q2460" s="5" t="str">
        <f t="shared" si="191"/>
        <v>Funded</v>
      </c>
      <c r="R2460" s="7">
        <f t="shared" si="192"/>
        <v>68.862499999999997</v>
      </c>
      <c r="S2460" t="s">
        <v>8335</v>
      </c>
      <c r="T2460" t="s">
        <v>8351</v>
      </c>
      <c r="U2460" s="17">
        <f t="shared" si="193"/>
        <v>42530.583333333336</v>
      </c>
      <c r="V2460" s="17">
        <f t="shared" si="194"/>
        <v>42495.663402777776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tr">
        <f>VLOOKUP(G2461,'Country Codes'!C:D,2,FALSE)</f>
        <v>United States</v>
      </c>
      <c r="I2461" t="s">
        <v>8246</v>
      </c>
      <c r="J2461" s="15">
        <v>1458742685</v>
      </c>
      <c r="K2461" s="15">
        <v>1454858285</v>
      </c>
      <c r="L2461" t="b">
        <v>0</v>
      </c>
      <c r="M2461">
        <v>282</v>
      </c>
      <c r="N2461" t="b">
        <v>1</v>
      </c>
      <c r="O2461" t="s">
        <v>8298</v>
      </c>
      <c r="P2461" s="5">
        <f t="shared" si="190"/>
        <v>1.0225</v>
      </c>
      <c r="Q2461" s="5" t="str">
        <f t="shared" si="191"/>
        <v>Funded</v>
      </c>
      <c r="R2461" s="7">
        <f t="shared" si="192"/>
        <v>108.77659574468085</v>
      </c>
      <c r="S2461" t="s">
        <v>8335</v>
      </c>
      <c r="T2461" t="s">
        <v>8351</v>
      </c>
      <c r="U2461" s="17">
        <f t="shared" si="193"/>
        <v>42452.387557870366</v>
      </c>
      <c r="V2461" s="17">
        <f t="shared" si="194"/>
        <v>42407.429224537038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tr">
        <f>VLOOKUP(G2462,'Country Codes'!C:D,2,FALSE)</f>
        <v>United States</v>
      </c>
      <c r="I2462" t="s">
        <v>8246</v>
      </c>
      <c r="J2462" s="15">
        <v>1483417020</v>
      </c>
      <c r="K2462" s="15">
        <v>1480480167</v>
      </c>
      <c r="L2462" t="b">
        <v>0</v>
      </c>
      <c r="M2462">
        <v>68</v>
      </c>
      <c r="N2462" t="b">
        <v>1</v>
      </c>
      <c r="O2462" t="s">
        <v>8298</v>
      </c>
      <c r="P2462" s="5">
        <f t="shared" si="190"/>
        <v>1.0078823529411765</v>
      </c>
      <c r="Q2462" s="5" t="str">
        <f t="shared" si="191"/>
        <v>Funded</v>
      </c>
      <c r="R2462" s="7">
        <f t="shared" si="192"/>
        <v>125.98529411764706</v>
      </c>
      <c r="S2462" t="s">
        <v>8335</v>
      </c>
      <c r="T2462" t="s">
        <v>8351</v>
      </c>
      <c r="U2462" s="17">
        <f t="shared" si="193"/>
        <v>42737.970138888886</v>
      </c>
      <c r="V2462" s="17">
        <f t="shared" si="194"/>
        <v>42703.978784722225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tr">
        <f>VLOOKUP(G2463,'Country Codes'!C:D,2,FALSE)</f>
        <v>United States</v>
      </c>
      <c r="I2463" t="s">
        <v>8246</v>
      </c>
      <c r="J2463" s="15">
        <v>1317438000</v>
      </c>
      <c r="K2463" s="15">
        <v>1314577097</v>
      </c>
      <c r="L2463" t="b">
        <v>0</v>
      </c>
      <c r="M2463">
        <v>86</v>
      </c>
      <c r="N2463" t="b">
        <v>1</v>
      </c>
      <c r="O2463" t="s">
        <v>8279</v>
      </c>
      <c r="P2463" s="5">
        <f t="shared" si="190"/>
        <v>1.038</v>
      </c>
      <c r="Q2463" s="5" t="str">
        <f t="shared" si="191"/>
        <v>Funded</v>
      </c>
      <c r="R2463" s="7">
        <f t="shared" si="192"/>
        <v>90.523255813953483</v>
      </c>
      <c r="S2463" t="s">
        <v>8324</v>
      </c>
      <c r="T2463" t="s">
        <v>8328</v>
      </c>
      <c r="U2463" s="17">
        <f t="shared" si="193"/>
        <v>40816.916666666664</v>
      </c>
      <c r="V2463" s="17">
        <f t="shared" si="194"/>
        <v>40783.804363425923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tr">
        <f>VLOOKUP(G2464,'Country Codes'!C:D,2,FALSE)</f>
        <v>United States</v>
      </c>
      <c r="I2464" t="s">
        <v>8246</v>
      </c>
      <c r="J2464" s="15">
        <v>1342672096</v>
      </c>
      <c r="K2464" s="15">
        <v>1340944096</v>
      </c>
      <c r="L2464" t="b">
        <v>0</v>
      </c>
      <c r="M2464">
        <v>115</v>
      </c>
      <c r="N2464" t="b">
        <v>1</v>
      </c>
      <c r="O2464" t="s">
        <v>8279</v>
      </c>
      <c r="P2464" s="5">
        <f t="shared" si="190"/>
        <v>1.1070833333333334</v>
      </c>
      <c r="Q2464" s="5" t="str">
        <f t="shared" si="191"/>
        <v>Funded</v>
      </c>
      <c r="R2464" s="7">
        <f t="shared" si="192"/>
        <v>28.880434782608695</v>
      </c>
      <c r="S2464" t="s">
        <v>8324</v>
      </c>
      <c r="T2464" t="s">
        <v>8328</v>
      </c>
      <c r="U2464" s="17">
        <f t="shared" si="193"/>
        <v>41108.977962962963</v>
      </c>
      <c r="V2464" s="17">
        <f t="shared" si="194"/>
        <v>41088.977962962963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tr">
        <f>VLOOKUP(G2465,'Country Codes'!C:D,2,FALSE)</f>
        <v>United States</v>
      </c>
      <c r="I2465" t="s">
        <v>8246</v>
      </c>
      <c r="J2465" s="15">
        <v>1366138800</v>
      </c>
      <c r="K2465" s="15">
        <v>1362710425</v>
      </c>
      <c r="L2465" t="b">
        <v>0</v>
      </c>
      <c r="M2465">
        <v>75</v>
      </c>
      <c r="N2465" t="b">
        <v>1</v>
      </c>
      <c r="O2465" t="s">
        <v>8279</v>
      </c>
      <c r="P2465" s="5">
        <f t="shared" si="190"/>
        <v>1.1625000000000001</v>
      </c>
      <c r="Q2465" s="5" t="str">
        <f t="shared" si="191"/>
        <v>Funded</v>
      </c>
      <c r="R2465" s="7">
        <f t="shared" si="192"/>
        <v>31</v>
      </c>
      <c r="S2465" t="s">
        <v>8324</v>
      </c>
      <c r="T2465" t="s">
        <v>8328</v>
      </c>
      <c r="U2465" s="17">
        <f t="shared" si="193"/>
        <v>41380.583333333328</v>
      </c>
      <c r="V2465" s="17">
        <f t="shared" si="194"/>
        <v>41340.903067129628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tr">
        <f>VLOOKUP(G2466,'Country Codes'!C:D,2,FALSE)</f>
        <v>Canada</v>
      </c>
      <c r="I2466" t="s">
        <v>8251</v>
      </c>
      <c r="J2466" s="15">
        <v>1443641340</v>
      </c>
      <c r="K2466" s="15">
        <v>1441143397</v>
      </c>
      <c r="L2466" t="b">
        <v>0</v>
      </c>
      <c r="M2466">
        <v>43</v>
      </c>
      <c r="N2466" t="b">
        <v>1</v>
      </c>
      <c r="O2466" t="s">
        <v>8279</v>
      </c>
      <c r="P2466" s="5">
        <f t="shared" si="190"/>
        <v>1.111</v>
      </c>
      <c r="Q2466" s="5" t="str">
        <f t="shared" si="191"/>
        <v>Funded</v>
      </c>
      <c r="R2466" s="7">
        <f t="shared" si="192"/>
        <v>51.674418604651166</v>
      </c>
      <c r="S2466" t="s">
        <v>8324</v>
      </c>
      <c r="T2466" t="s">
        <v>8328</v>
      </c>
      <c r="U2466" s="17">
        <f t="shared" si="193"/>
        <v>42277.603472222218</v>
      </c>
      <c r="V2466" s="17">
        <f t="shared" si="194"/>
        <v>42248.692094907405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tr">
        <f>VLOOKUP(G2467,'Country Codes'!C:D,2,FALSE)</f>
        <v>United States</v>
      </c>
      <c r="I2467" t="s">
        <v>8246</v>
      </c>
      <c r="J2467" s="15">
        <v>1348420548</v>
      </c>
      <c r="K2467" s="15">
        <v>1345828548</v>
      </c>
      <c r="L2467" t="b">
        <v>0</v>
      </c>
      <c r="M2467">
        <v>48</v>
      </c>
      <c r="N2467" t="b">
        <v>1</v>
      </c>
      <c r="O2467" t="s">
        <v>8279</v>
      </c>
      <c r="P2467" s="5">
        <f t="shared" si="190"/>
        <v>1.8014285714285714</v>
      </c>
      <c r="Q2467" s="5" t="str">
        <f t="shared" si="191"/>
        <v>Funded</v>
      </c>
      <c r="R2467" s="7">
        <f t="shared" si="192"/>
        <v>26.270833333333332</v>
      </c>
      <c r="S2467" t="s">
        <v>8324</v>
      </c>
      <c r="T2467" t="s">
        <v>8328</v>
      </c>
      <c r="U2467" s="17">
        <f t="shared" si="193"/>
        <v>41175.510972222219</v>
      </c>
      <c r="V2467" s="17">
        <f t="shared" si="194"/>
        <v>41145.510972222219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tr">
        <f>VLOOKUP(G2468,'Country Codes'!C:D,2,FALSE)</f>
        <v>United States</v>
      </c>
      <c r="I2468" t="s">
        <v>8246</v>
      </c>
      <c r="J2468" s="15">
        <v>1368066453</v>
      </c>
      <c r="K2468" s="15">
        <v>1365474453</v>
      </c>
      <c r="L2468" t="b">
        <v>0</v>
      </c>
      <c r="M2468">
        <v>52</v>
      </c>
      <c r="N2468" t="b">
        <v>1</v>
      </c>
      <c r="O2468" t="s">
        <v>8279</v>
      </c>
      <c r="P2468" s="5">
        <f t="shared" si="190"/>
        <v>1</v>
      </c>
      <c r="Q2468" s="5" t="str">
        <f t="shared" si="191"/>
        <v>Funded</v>
      </c>
      <c r="R2468" s="7">
        <f t="shared" si="192"/>
        <v>48.07692307692308</v>
      </c>
      <c r="S2468" t="s">
        <v>8324</v>
      </c>
      <c r="T2468" t="s">
        <v>8328</v>
      </c>
      <c r="U2468" s="17">
        <f t="shared" si="193"/>
        <v>41402.894131944442</v>
      </c>
      <c r="V2468" s="17">
        <f t="shared" si="194"/>
        <v>41372.894131944442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tr">
        <f>VLOOKUP(G2469,'Country Codes'!C:D,2,FALSE)</f>
        <v>United States</v>
      </c>
      <c r="I2469" t="s">
        <v>8246</v>
      </c>
      <c r="J2469" s="15">
        <v>1336669200</v>
      </c>
      <c r="K2469" s="15">
        <v>1335473931</v>
      </c>
      <c r="L2469" t="b">
        <v>0</v>
      </c>
      <c r="M2469">
        <v>43</v>
      </c>
      <c r="N2469" t="b">
        <v>1</v>
      </c>
      <c r="O2469" t="s">
        <v>8279</v>
      </c>
      <c r="P2469" s="5">
        <f t="shared" si="190"/>
        <v>1.1850000000000001</v>
      </c>
      <c r="Q2469" s="5" t="str">
        <f t="shared" si="191"/>
        <v>Funded</v>
      </c>
      <c r="R2469" s="7">
        <f t="shared" si="192"/>
        <v>27.558139534883722</v>
      </c>
      <c r="S2469" t="s">
        <v>8324</v>
      </c>
      <c r="T2469" t="s">
        <v>8328</v>
      </c>
      <c r="U2469" s="17">
        <f t="shared" si="193"/>
        <v>41039.5</v>
      </c>
      <c r="V2469" s="17">
        <f t="shared" si="194"/>
        <v>41025.665868055556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tr">
        <f>VLOOKUP(G2470,'Country Codes'!C:D,2,FALSE)</f>
        <v>United States</v>
      </c>
      <c r="I2470" t="s">
        <v>8246</v>
      </c>
      <c r="J2470" s="15">
        <v>1351400400</v>
      </c>
      <c r="K2470" s="15">
        <v>1348285321</v>
      </c>
      <c r="L2470" t="b">
        <v>0</v>
      </c>
      <c r="M2470">
        <v>58</v>
      </c>
      <c r="N2470" t="b">
        <v>1</v>
      </c>
      <c r="O2470" t="s">
        <v>8279</v>
      </c>
      <c r="P2470" s="5">
        <f t="shared" si="190"/>
        <v>1.0721700000000001</v>
      </c>
      <c r="Q2470" s="5" t="str">
        <f t="shared" si="191"/>
        <v>Funded</v>
      </c>
      <c r="R2470" s="7">
        <f t="shared" si="192"/>
        <v>36.97137931034483</v>
      </c>
      <c r="S2470" t="s">
        <v>8324</v>
      </c>
      <c r="T2470" t="s">
        <v>8328</v>
      </c>
      <c r="U2470" s="17">
        <f t="shared" si="193"/>
        <v>41210</v>
      </c>
      <c r="V2470" s="17">
        <f t="shared" si="194"/>
        <v>41173.945844907401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tr">
        <f>VLOOKUP(G2471,'Country Codes'!C:D,2,FALSE)</f>
        <v>United States</v>
      </c>
      <c r="I2471" t="s">
        <v>8246</v>
      </c>
      <c r="J2471" s="15">
        <v>1297160329</v>
      </c>
      <c r="K2471" s="15">
        <v>1295000329</v>
      </c>
      <c r="L2471" t="b">
        <v>0</v>
      </c>
      <c r="M2471">
        <v>47</v>
      </c>
      <c r="N2471" t="b">
        <v>1</v>
      </c>
      <c r="O2471" t="s">
        <v>8279</v>
      </c>
      <c r="P2471" s="5">
        <f t="shared" si="190"/>
        <v>1.1366666666666667</v>
      </c>
      <c r="Q2471" s="5" t="str">
        <f t="shared" si="191"/>
        <v>Funded</v>
      </c>
      <c r="R2471" s="7">
        <f t="shared" si="192"/>
        <v>29.021276595744681</v>
      </c>
      <c r="S2471" t="s">
        <v>8324</v>
      </c>
      <c r="T2471" t="s">
        <v>8328</v>
      </c>
      <c r="U2471" s="17">
        <f t="shared" si="193"/>
        <v>40582.221400462957</v>
      </c>
      <c r="V2471" s="17">
        <f t="shared" si="194"/>
        <v>40557.221400462957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tr">
        <f>VLOOKUP(G2472,'Country Codes'!C:D,2,FALSE)</f>
        <v>United States</v>
      </c>
      <c r="I2472" t="s">
        <v>8246</v>
      </c>
      <c r="J2472" s="15">
        <v>1337824055</v>
      </c>
      <c r="K2472" s="15">
        <v>1335232055</v>
      </c>
      <c r="L2472" t="b">
        <v>0</v>
      </c>
      <c r="M2472">
        <v>36</v>
      </c>
      <c r="N2472" t="b">
        <v>1</v>
      </c>
      <c r="O2472" t="s">
        <v>8279</v>
      </c>
      <c r="P2472" s="5">
        <f t="shared" si="190"/>
        <v>1.0316400000000001</v>
      </c>
      <c r="Q2472" s="5" t="str">
        <f t="shared" si="191"/>
        <v>Funded</v>
      </c>
      <c r="R2472" s="7">
        <f t="shared" si="192"/>
        <v>28.65666666666667</v>
      </c>
      <c r="S2472" t="s">
        <v>8324</v>
      </c>
      <c r="T2472" t="s">
        <v>8328</v>
      </c>
      <c r="U2472" s="17">
        <f t="shared" si="193"/>
        <v>41052.866377314815</v>
      </c>
      <c r="V2472" s="17">
        <f t="shared" si="194"/>
        <v>41022.866377314815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tr">
        <f>VLOOKUP(G2473,'Country Codes'!C:D,2,FALSE)</f>
        <v>United States</v>
      </c>
      <c r="I2473" t="s">
        <v>8246</v>
      </c>
      <c r="J2473" s="15">
        <v>1327535392</v>
      </c>
      <c r="K2473" s="15">
        <v>1324079392</v>
      </c>
      <c r="L2473" t="b">
        <v>0</v>
      </c>
      <c r="M2473">
        <v>17</v>
      </c>
      <c r="N2473" t="b">
        <v>1</v>
      </c>
      <c r="O2473" t="s">
        <v>8279</v>
      </c>
      <c r="P2473" s="5">
        <f t="shared" si="190"/>
        <v>1.28</v>
      </c>
      <c r="Q2473" s="5" t="str">
        <f t="shared" si="191"/>
        <v>Funded</v>
      </c>
      <c r="R2473" s="7">
        <f t="shared" si="192"/>
        <v>37.647058823529413</v>
      </c>
      <c r="S2473" t="s">
        <v>8324</v>
      </c>
      <c r="T2473" t="s">
        <v>8328</v>
      </c>
      <c r="U2473" s="17">
        <f t="shared" si="193"/>
        <v>40933.784629629627</v>
      </c>
      <c r="V2473" s="17">
        <f t="shared" si="194"/>
        <v>40893.784629629627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tr">
        <f>VLOOKUP(G2474,'Country Codes'!C:D,2,FALSE)</f>
        <v>United States</v>
      </c>
      <c r="I2474" t="s">
        <v>8246</v>
      </c>
      <c r="J2474" s="15">
        <v>1283562180</v>
      </c>
      <c r="K2474" s="15">
        <v>1277433980</v>
      </c>
      <c r="L2474" t="b">
        <v>0</v>
      </c>
      <c r="M2474">
        <v>104</v>
      </c>
      <c r="N2474" t="b">
        <v>1</v>
      </c>
      <c r="O2474" t="s">
        <v>8279</v>
      </c>
      <c r="P2474" s="5">
        <f t="shared" si="190"/>
        <v>1.3576026666666667</v>
      </c>
      <c r="Q2474" s="5" t="str">
        <f t="shared" si="191"/>
        <v>Funded</v>
      </c>
      <c r="R2474" s="7">
        <f t="shared" si="192"/>
        <v>97.904038461538462</v>
      </c>
      <c r="S2474" t="s">
        <v>8324</v>
      </c>
      <c r="T2474" t="s">
        <v>8328</v>
      </c>
      <c r="U2474" s="17">
        <f t="shared" si="193"/>
        <v>40424.835416666661</v>
      </c>
      <c r="V2474" s="17">
        <f t="shared" si="194"/>
        <v>40353.907175925924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tr">
        <f>VLOOKUP(G2475,'Country Codes'!C:D,2,FALSE)</f>
        <v>United States</v>
      </c>
      <c r="I2475" t="s">
        <v>8246</v>
      </c>
      <c r="J2475" s="15">
        <v>1352573869</v>
      </c>
      <c r="K2475" s="15">
        <v>1349978269</v>
      </c>
      <c r="L2475" t="b">
        <v>0</v>
      </c>
      <c r="M2475">
        <v>47</v>
      </c>
      <c r="N2475" t="b">
        <v>1</v>
      </c>
      <c r="O2475" t="s">
        <v>8279</v>
      </c>
      <c r="P2475" s="5">
        <f t="shared" si="190"/>
        <v>1</v>
      </c>
      <c r="Q2475" s="5" t="str">
        <f t="shared" si="191"/>
        <v>Funded</v>
      </c>
      <c r="R2475" s="7">
        <f t="shared" si="192"/>
        <v>42.553191489361701</v>
      </c>
      <c r="S2475" t="s">
        <v>8324</v>
      </c>
      <c r="T2475" t="s">
        <v>8328</v>
      </c>
      <c r="U2475" s="17">
        <f t="shared" si="193"/>
        <v>41223.581817129627</v>
      </c>
      <c r="V2475" s="17">
        <f t="shared" si="194"/>
        <v>41193.540150462963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tr">
        <f>VLOOKUP(G2476,'Country Codes'!C:D,2,FALSE)</f>
        <v>United States</v>
      </c>
      <c r="I2476" t="s">
        <v>8246</v>
      </c>
      <c r="J2476" s="15">
        <v>1286756176</v>
      </c>
      <c r="K2476" s="15">
        <v>1282868176</v>
      </c>
      <c r="L2476" t="b">
        <v>0</v>
      </c>
      <c r="M2476">
        <v>38</v>
      </c>
      <c r="N2476" t="b">
        <v>1</v>
      </c>
      <c r="O2476" t="s">
        <v>8279</v>
      </c>
      <c r="P2476" s="5">
        <f t="shared" si="190"/>
        <v>1.0000360000000001</v>
      </c>
      <c r="Q2476" s="5" t="str">
        <f t="shared" si="191"/>
        <v>Funded</v>
      </c>
      <c r="R2476" s="7">
        <f t="shared" si="192"/>
        <v>131.58368421052631</v>
      </c>
      <c r="S2476" t="s">
        <v>8324</v>
      </c>
      <c r="T2476" t="s">
        <v>8328</v>
      </c>
      <c r="U2476" s="17">
        <f t="shared" si="193"/>
        <v>40461.80296296296</v>
      </c>
      <c r="V2476" s="17">
        <f t="shared" si="194"/>
        <v>40416.80296296296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tr">
        <f>VLOOKUP(G2477,'Country Codes'!C:D,2,FALSE)</f>
        <v>United States</v>
      </c>
      <c r="I2477" t="s">
        <v>8246</v>
      </c>
      <c r="J2477" s="15">
        <v>1278799200</v>
      </c>
      <c r="K2477" s="15">
        <v>1273647255</v>
      </c>
      <c r="L2477" t="b">
        <v>0</v>
      </c>
      <c r="M2477">
        <v>81</v>
      </c>
      <c r="N2477" t="b">
        <v>1</v>
      </c>
      <c r="O2477" t="s">
        <v>8279</v>
      </c>
      <c r="P2477" s="5">
        <f t="shared" si="190"/>
        <v>1.0471999999999999</v>
      </c>
      <c r="Q2477" s="5" t="str">
        <f t="shared" si="191"/>
        <v>Funded</v>
      </c>
      <c r="R2477" s="7">
        <f t="shared" si="192"/>
        <v>32.320987654320987</v>
      </c>
      <c r="S2477" t="s">
        <v>8324</v>
      </c>
      <c r="T2477" t="s">
        <v>8328</v>
      </c>
      <c r="U2477" s="17">
        <f t="shared" si="193"/>
        <v>40369.708333333328</v>
      </c>
      <c r="V2477" s="17">
        <f t="shared" si="194"/>
        <v>40310.079340277778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tr">
        <f>VLOOKUP(G2478,'Country Codes'!C:D,2,FALSE)</f>
        <v>United States</v>
      </c>
      <c r="I2478" t="s">
        <v>8246</v>
      </c>
      <c r="J2478" s="15">
        <v>1415004770</v>
      </c>
      <c r="K2478" s="15">
        <v>1412149970</v>
      </c>
      <c r="L2478" t="b">
        <v>0</v>
      </c>
      <c r="M2478">
        <v>55</v>
      </c>
      <c r="N2478" t="b">
        <v>1</v>
      </c>
      <c r="O2478" t="s">
        <v>8279</v>
      </c>
      <c r="P2478" s="5">
        <f t="shared" si="190"/>
        <v>1.050225</v>
      </c>
      <c r="Q2478" s="5" t="str">
        <f t="shared" si="191"/>
        <v>Funded</v>
      </c>
      <c r="R2478" s="7">
        <f t="shared" si="192"/>
        <v>61.103999999999999</v>
      </c>
      <c r="S2478" t="s">
        <v>8324</v>
      </c>
      <c r="T2478" t="s">
        <v>8328</v>
      </c>
      <c r="U2478" s="17">
        <f t="shared" si="193"/>
        <v>41946.161689814813</v>
      </c>
      <c r="V2478" s="17">
        <f t="shared" si="194"/>
        <v>41913.120023148142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tr">
        <f>VLOOKUP(G2479,'Country Codes'!C:D,2,FALSE)</f>
        <v>United States</v>
      </c>
      <c r="I2479" t="s">
        <v>8246</v>
      </c>
      <c r="J2479" s="15">
        <v>1344789345</v>
      </c>
      <c r="K2479" s="15">
        <v>1340901345</v>
      </c>
      <c r="L2479" t="b">
        <v>0</v>
      </c>
      <c r="M2479">
        <v>41</v>
      </c>
      <c r="N2479" t="b">
        <v>1</v>
      </c>
      <c r="O2479" t="s">
        <v>8279</v>
      </c>
      <c r="P2479" s="5">
        <f t="shared" si="190"/>
        <v>1.7133333333333334</v>
      </c>
      <c r="Q2479" s="5" t="str">
        <f t="shared" si="191"/>
        <v>Funded</v>
      </c>
      <c r="R2479" s="7">
        <f t="shared" si="192"/>
        <v>31.341463414634145</v>
      </c>
      <c r="S2479" t="s">
        <v>8324</v>
      </c>
      <c r="T2479" t="s">
        <v>8328</v>
      </c>
      <c r="U2479" s="17">
        <f t="shared" si="193"/>
        <v>41133.483159722222</v>
      </c>
      <c r="V2479" s="17">
        <f t="shared" si="194"/>
        <v>41088.483159722222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tr">
        <f>VLOOKUP(G2480,'Country Codes'!C:D,2,FALSE)</f>
        <v>United States</v>
      </c>
      <c r="I2480" t="s">
        <v>8246</v>
      </c>
      <c r="J2480" s="15">
        <v>1358117313</v>
      </c>
      <c r="K2480" s="15">
        <v>1355525313</v>
      </c>
      <c r="L2480" t="b">
        <v>0</v>
      </c>
      <c r="M2480">
        <v>79</v>
      </c>
      <c r="N2480" t="b">
        <v>1</v>
      </c>
      <c r="O2480" t="s">
        <v>8279</v>
      </c>
      <c r="P2480" s="5">
        <f t="shared" si="190"/>
        <v>1.2749999999999999</v>
      </c>
      <c r="Q2480" s="5" t="str">
        <f t="shared" si="191"/>
        <v>Funded</v>
      </c>
      <c r="R2480" s="7">
        <f t="shared" si="192"/>
        <v>129.1139240506329</v>
      </c>
      <c r="S2480" t="s">
        <v>8324</v>
      </c>
      <c r="T2480" t="s">
        <v>8328</v>
      </c>
      <c r="U2480" s="17">
        <f t="shared" si="193"/>
        <v>41287.742048611108</v>
      </c>
      <c r="V2480" s="17">
        <f t="shared" si="194"/>
        <v>41257.742048611108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tr">
        <f>VLOOKUP(G2481,'Country Codes'!C:D,2,FALSE)</f>
        <v>United States</v>
      </c>
      <c r="I2481" t="s">
        <v>8246</v>
      </c>
      <c r="J2481" s="15">
        <v>1343440800</v>
      </c>
      <c r="K2481" s="15">
        <v>1342545994</v>
      </c>
      <c r="L2481" t="b">
        <v>0</v>
      </c>
      <c r="M2481">
        <v>16</v>
      </c>
      <c r="N2481" t="b">
        <v>1</v>
      </c>
      <c r="O2481" t="s">
        <v>8279</v>
      </c>
      <c r="P2481" s="5">
        <f t="shared" si="190"/>
        <v>1.3344333333333334</v>
      </c>
      <c r="Q2481" s="5" t="str">
        <f t="shared" si="191"/>
        <v>Funded</v>
      </c>
      <c r="R2481" s="7">
        <f t="shared" si="192"/>
        <v>25.020624999999999</v>
      </c>
      <c r="S2481" t="s">
        <v>8324</v>
      </c>
      <c r="T2481" t="s">
        <v>8328</v>
      </c>
      <c r="U2481" s="17">
        <f t="shared" si="193"/>
        <v>41117.875</v>
      </c>
      <c r="V2481" s="17">
        <f t="shared" si="194"/>
        <v>41107.518449074072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tr">
        <f>VLOOKUP(G2482,'Country Codes'!C:D,2,FALSE)</f>
        <v>United States</v>
      </c>
      <c r="I2482" t="s">
        <v>8246</v>
      </c>
      <c r="J2482" s="15">
        <v>1444516084</v>
      </c>
      <c r="K2482" s="15">
        <v>1439332084</v>
      </c>
      <c r="L2482" t="b">
        <v>0</v>
      </c>
      <c r="M2482">
        <v>8</v>
      </c>
      <c r="N2482" t="b">
        <v>1</v>
      </c>
      <c r="O2482" t="s">
        <v>8279</v>
      </c>
      <c r="P2482" s="5">
        <f t="shared" si="190"/>
        <v>1</v>
      </c>
      <c r="Q2482" s="5" t="str">
        <f t="shared" si="191"/>
        <v>Funded</v>
      </c>
      <c r="R2482" s="7">
        <f t="shared" si="192"/>
        <v>250</v>
      </c>
      <c r="S2482" t="s">
        <v>8324</v>
      </c>
      <c r="T2482" t="s">
        <v>8328</v>
      </c>
      <c r="U2482" s="17">
        <f t="shared" si="193"/>
        <v>42287.727824074071</v>
      </c>
      <c r="V2482" s="17">
        <f t="shared" si="194"/>
        <v>42227.727824074071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tr">
        <f>VLOOKUP(G2483,'Country Codes'!C:D,2,FALSE)</f>
        <v>United States</v>
      </c>
      <c r="I2483" t="s">
        <v>8246</v>
      </c>
      <c r="J2483" s="15">
        <v>1335799808</v>
      </c>
      <c r="K2483" s="15">
        <v>1333207808</v>
      </c>
      <c r="L2483" t="b">
        <v>0</v>
      </c>
      <c r="M2483">
        <v>95</v>
      </c>
      <c r="N2483" t="b">
        <v>1</v>
      </c>
      <c r="O2483" t="s">
        <v>8279</v>
      </c>
      <c r="P2483" s="5">
        <f t="shared" si="190"/>
        <v>1.1291099999999998</v>
      </c>
      <c r="Q2483" s="5" t="str">
        <f t="shared" si="191"/>
        <v>Funded</v>
      </c>
      <c r="R2483" s="7">
        <f t="shared" si="192"/>
        <v>47.541473684210523</v>
      </c>
      <c r="S2483" t="s">
        <v>8324</v>
      </c>
      <c r="T2483" t="s">
        <v>8328</v>
      </c>
      <c r="U2483" s="17">
        <f t="shared" si="193"/>
        <v>41029.437592592592</v>
      </c>
      <c r="V2483" s="17">
        <f t="shared" si="194"/>
        <v>40999.437592592592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tr">
        <f>VLOOKUP(G2484,'Country Codes'!C:D,2,FALSE)</f>
        <v>United States</v>
      </c>
      <c r="I2484" t="s">
        <v>8246</v>
      </c>
      <c r="J2484" s="15">
        <v>1312224383</v>
      </c>
      <c r="K2484" s="15">
        <v>1308336383</v>
      </c>
      <c r="L2484" t="b">
        <v>0</v>
      </c>
      <c r="M2484">
        <v>25</v>
      </c>
      <c r="N2484" t="b">
        <v>1</v>
      </c>
      <c r="O2484" t="s">
        <v>8279</v>
      </c>
      <c r="P2484" s="5">
        <f t="shared" si="190"/>
        <v>1.0009999999999999</v>
      </c>
      <c r="Q2484" s="5" t="str">
        <f t="shared" si="191"/>
        <v>Funded</v>
      </c>
      <c r="R2484" s="7">
        <f t="shared" si="192"/>
        <v>40.04</v>
      </c>
      <c r="S2484" t="s">
        <v>8324</v>
      </c>
      <c r="T2484" t="s">
        <v>8328</v>
      </c>
      <c r="U2484" s="17">
        <f t="shared" si="193"/>
        <v>40756.573877314811</v>
      </c>
      <c r="V2484" s="17">
        <f t="shared" si="194"/>
        <v>40711.573877314811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tr">
        <f>VLOOKUP(G2485,'Country Codes'!C:D,2,FALSE)</f>
        <v>United States</v>
      </c>
      <c r="I2485" t="s">
        <v>8246</v>
      </c>
      <c r="J2485" s="15">
        <v>1335891603</v>
      </c>
      <c r="K2485" s="15">
        <v>1330711203</v>
      </c>
      <c r="L2485" t="b">
        <v>0</v>
      </c>
      <c r="M2485">
        <v>19</v>
      </c>
      <c r="N2485" t="b">
        <v>1</v>
      </c>
      <c r="O2485" t="s">
        <v>8279</v>
      </c>
      <c r="P2485" s="5">
        <f t="shared" si="190"/>
        <v>1.1372727272727272</v>
      </c>
      <c r="Q2485" s="5" t="str">
        <f t="shared" si="191"/>
        <v>Funded</v>
      </c>
      <c r="R2485" s="7">
        <f t="shared" si="192"/>
        <v>65.84210526315789</v>
      </c>
      <c r="S2485" t="s">
        <v>8324</v>
      </c>
      <c r="T2485" t="s">
        <v>8328</v>
      </c>
      <c r="U2485" s="17">
        <f t="shared" si="193"/>
        <v>41030.500034722223</v>
      </c>
      <c r="V2485" s="17">
        <f t="shared" si="194"/>
        <v>40970.541701388887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tr">
        <f>VLOOKUP(G2486,'Country Codes'!C:D,2,FALSE)</f>
        <v>United States</v>
      </c>
      <c r="I2486" t="s">
        <v>8246</v>
      </c>
      <c r="J2486" s="15">
        <v>1316124003</v>
      </c>
      <c r="K2486" s="15">
        <v>1313532003</v>
      </c>
      <c r="L2486" t="b">
        <v>0</v>
      </c>
      <c r="M2486">
        <v>90</v>
      </c>
      <c r="N2486" t="b">
        <v>1</v>
      </c>
      <c r="O2486" t="s">
        <v>8279</v>
      </c>
      <c r="P2486" s="5">
        <f t="shared" si="190"/>
        <v>1.1931742857142855</v>
      </c>
      <c r="Q2486" s="5" t="str">
        <f t="shared" si="191"/>
        <v>Funded</v>
      </c>
      <c r="R2486" s="7">
        <f t="shared" si="192"/>
        <v>46.401222222222216</v>
      </c>
      <c r="S2486" t="s">
        <v>8324</v>
      </c>
      <c r="T2486" t="s">
        <v>8328</v>
      </c>
      <c r="U2486" s="17">
        <f t="shared" si="193"/>
        <v>40801.708368055552</v>
      </c>
      <c r="V2486" s="17">
        <f t="shared" si="194"/>
        <v>40771.708368055552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tr">
        <f>VLOOKUP(G2487,'Country Codes'!C:D,2,FALSE)</f>
        <v>United States</v>
      </c>
      <c r="I2487" t="s">
        <v>8246</v>
      </c>
      <c r="J2487" s="15">
        <v>1318463879</v>
      </c>
      <c r="K2487" s="15">
        <v>1315439879</v>
      </c>
      <c r="L2487" t="b">
        <v>0</v>
      </c>
      <c r="M2487">
        <v>41</v>
      </c>
      <c r="N2487" t="b">
        <v>1</v>
      </c>
      <c r="O2487" t="s">
        <v>8279</v>
      </c>
      <c r="P2487" s="5">
        <f t="shared" si="190"/>
        <v>1.0325</v>
      </c>
      <c r="Q2487" s="5" t="str">
        <f t="shared" si="191"/>
        <v>Funded</v>
      </c>
      <c r="R2487" s="7">
        <f t="shared" si="192"/>
        <v>50.365853658536587</v>
      </c>
      <c r="S2487" t="s">
        <v>8324</v>
      </c>
      <c r="T2487" t="s">
        <v>8328</v>
      </c>
      <c r="U2487" s="17">
        <f t="shared" si="193"/>
        <v>40828.790266203701</v>
      </c>
      <c r="V2487" s="17">
        <f t="shared" si="194"/>
        <v>40793.790266203701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tr">
        <f>VLOOKUP(G2488,'Country Codes'!C:D,2,FALSE)</f>
        <v>United States</v>
      </c>
      <c r="I2488" t="s">
        <v>8246</v>
      </c>
      <c r="J2488" s="15">
        <v>1335113976</v>
      </c>
      <c r="K2488" s="15">
        <v>1332521976</v>
      </c>
      <c r="L2488" t="b">
        <v>0</v>
      </c>
      <c r="M2488">
        <v>30</v>
      </c>
      <c r="N2488" t="b">
        <v>1</v>
      </c>
      <c r="O2488" t="s">
        <v>8279</v>
      </c>
      <c r="P2488" s="5">
        <f t="shared" si="190"/>
        <v>2.6566666666666667</v>
      </c>
      <c r="Q2488" s="5" t="str">
        <f t="shared" si="191"/>
        <v>Funded</v>
      </c>
      <c r="R2488" s="7">
        <f t="shared" si="192"/>
        <v>26.566666666666666</v>
      </c>
      <c r="S2488" t="s">
        <v>8324</v>
      </c>
      <c r="T2488" t="s">
        <v>8328</v>
      </c>
      <c r="U2488" s="17">
        <f t="shared" si="193"/>
        <v>41021.499722222223</v>
      </c>
      <c r="V2488" s="17">
        <f t="shared" si="194"/>
        <v>40991.499722222223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tr">
        <f>VLOOKUP(G2489,'Country Codes'!C:D,2,FALSE)</f>
        <v>United States</v>
      </c>
      <c r="I2489" t="s">
        <v>8246</v>
      </c>
      <c r="J2489" s="15">
        <v>1338083997</v>
      </c>
      <c r="K2489" s="15">
        <v>1335491997</v>
      </c>
      <c r="L2489" t="b">
        <v>0</v>
      </c>
      <c r="M2489">
        <v>38</v>
      </c>
      <c r="N2489" t="b">
        <v>1</v>
      </c>
      <c r="O2489" t="s">
        <v>8279</v>
      </c>
      <c r="P2489" s="5">
        <f t="shared" si="190"/>
        <v>1.0005066666666667</v>
      </c>
      <c r="Q2489" s="5" t="str">
        <f t="shared" si="191"/>
        <v>Funded</v>
      </c>
      <c r="R2489" s="7">
        <f t="shared" si="192"/>
        <v>39.493684210526318</v>
      </c>
      <c r="S2489" t="s">
        <v>8324</v>
      </c>
      <c r="T2489" t="s">
        <v>8328</v>
      </c>
      <c r="U2489" s="17">
        <f t="shared" si="193"/>
        <v>41055.874965277777</v>
      </c>
      <c r="V2489" s="17">
        <f t="shared" si="194"/>
        <v>41025.874965277777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tr">
        <f>VLOOKUP(G2490,'Country Codes'!C:D,2,FALSE)</f>
        <v>United States</v>
      </c>
      <c r="I2490" t="s">
        <v>8246</v>
      </c>
      <c r="J2490" s="15">
        <v>1321459908</v>
      </c>
      <c r="K2490" s="15">
        <v>1318864308</v>
      </c>
      <c r="L2490" t="b">
        <v>0</v>
      </c>
      <c r="M2490">
        <v>65</v>
      </c>
      <c r="N2490" t="b">
        <v>1</v>
      </c>
      <c r="O2490" t="s">
        <v>8279</v>
      </c>
      <c r="P2490" s="5">
        <f t="shared" si="190"/>
        <v>1.0669999999999999</v>
      </c>
      <c r="Q2490" s="5" t="str">
        <f t="shared" si="191"/>
        <v>Funded</v>
      </c>
      <c r="R2490" s="7">
        <f t="shared" si="192"/>
        <v>49.246153846153845</v>
      </c>
      <c r="S2490" t="s">
        <v>8324</v>
      </c>
      <c r="T2490" t="s">
        <v>8328</v>
      </c>
      <c r="U2490" s="17">
        <f t="shared" si="193"/>
        <v>40863.466527777775</v>
      </c>
      <c r="V2490" s="17">
        <f t="shared" si="194"/>
        <v>40833.424861111111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tr">
        <f>VLOOKUP(G2491,'Country Codes'!C:D,2,FALSE)</f>
        <v>United States</v>
      </c>
      <c r="I2491" t="s">
        <v>8246</v>
      </c>
      <c r="J2491" s="15">
        <v>1368117239</v>
      </c>
      <c r="K2491" s="15">
        <v>1365525239</v>
      </c>
      <c r="L2491" t="b">
        <v>0</v>
      </c>
      <c r="M2491">
        <v>75</v>
      </c>
      <c r="N2491" t="b">
        <v>1</v>
      </c>
      <c r="O2491" t="s">
        <v>8279</v>
      </c>
      <c r="P2491" s="5">
        <f t="shared" si="190"/>
        <v>1.3367142857142857</v>
      </c>
      <c r="Q2491" s="5" t="str">
        <f t="shared" si="191"/>
        <v>Funded</v>
      </c>
      <c r="R2491" s="7">
        <f t="shared" si="192"/>
        <v>62.38</v>
      </c>
      <c r="S2491" t="s">
        <v>8324</v>
      </c>
      <c r="T2491" t="s">
        <v>8328</v>
      </c>
      <c r="U2491" s="17">
        <f t="shared" si="193"/>
        <v>41403.481932870367</v>
      </c>
      <c r="V2491" s="17">
        <f t="shared" si="194"/>
        <v>41373.481932870367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tr">
        <f>VLOOKUP(G2492,'Country Codes'!C:D,2,FALSE)</f>
        <v>United States</v>
      </c>
      <c r="I2492" t="s">
        <v>8246</v>
      </c>
      <c r="J2492" s="15">
        <v>1340429276</v>
      </c>
      <c r="K2492" s="15">
        <v>1335245276</v>
      </c>
      <c r="L2492" t="b">
        <v>0</v>
      </c>
      <c r="M2492">
        <v>16</v>
      </c>
      <c r="N2492" t="b">
        <v>1</v>
      </c>
      <c r="O2492" t="s">
        <v>8279</v>
      </c>
      <c r="P2492" s="5">
        <f t="shared" si="190"/>
        <v>1.214</v>
      </c>
      <c r="Q2492" s="5" t="str">
        <f t="shared" si="191"/>
        <v>Funded</v>
      </c>
      <c r="R2492" s="7">
        <f t="shared" si="192"/>
        <v>37.9375</v>
      </c>
      <c r="S2492" t="s">
        <v>8324</v>
      </c>
      <c r="T2492" t="s">
        <v>8328</v>
      </c>
      <c r="U2492" s="17">
        <f t="shared" si="193"/>
        <v>41083.019398148142</v>
      </c>
      <c r="V2492" s="17">
        <f t="shared" si="194"/>
        <v>41023.019398148142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tr">
        <f>VLOOKUP(G2493,'Country Codes'!C:D,2,FALSE)</f>
        <v>United States</v>
      </c>
      <c r="I2493" t="s">
        <v>8246</v>
      </c>
      <c r="J2493" s="15">
        <v>1295142660</v>
      </c>
      <c r="K2493" s="15">
        <v>1293739714</v>
      </c>
      <c r="L2493" t="b">
        <v>0</v>
      </c>
      <c r="M2493">
        <v>10</v>
      </c>
      <c r="N2493" t="b">
        <v>1</v>
      </c>
      <c r="O2493" t="s">
        <v>8279</v>
      </c>
      <c r="P2493" s="5">
        <f t="shared" si="190"/>
        <v>1.032</v>
      </c>
      <c r="Q2493" s="5" t="str">
        <f t="shared" si="191"/>
        <v>Funded</v>
      </c>
      <c r="R2493" s="7">
        <f t="shared" si="192"/>
        <v>51.6</v>
      </c>
      <c r="S2493" t="s">
        <v>8324</v>
      </c>
      <c r="T2493" t="s">
        <v>8328</v>
      </c>
      <c r="U2493" s="17">
        <f t="shared" si="193"/>
        <v>40558.868749999994</v>
      </c>
      <c r="V2493" s="17">
        <f t="shared" si="194"/>
        <v>40542.630949074075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tr">
        <f>VLOOKUP(G2494,'Country Codes'!C:D,2,FALSE)</f>
        <v>United States</v>
      </c>
      <c r="I2494" t="s">
        <v>8246</v>
      </c>
      <c r="J2494" s="15">
        <v>1339840740</v>
      </c>
      <c r="K2494" s="15">
        <v>1335397188</v>
      </c>
      <c r="L2494" t="b">
        <v>0</v>
      </c>
      <c r="M2494">
        <v>27</v>
      </c>
      <c r="N2494" t="b">
        <v>1</v>
      </c>
      <c r="O2494" t="s">
        <v>8279</v>
      </c>
      <c r="P2494" s="5">
        <f t="shared" si="190"/>
        <v>1.25</v>
      </c>
      <c r="Q2494" s="5" t="str">
        <f t="shared" si="191"/>
        <v>Funded</v>
      </c>
      <c r="R2494" s="7">
        <f t="shared" si="192"/>
        <v>27.777777777777779</v>
      </c>
      <c r="S2494" t="s">
        <v>8324</v>
      </c>
      <c r="T2494" t="s">
        <v>8328</v>
      </c>
      <c r="U2494" s="17">
        <f t="shared" si="193"/>
        <v>41076.207638888889</v>
      </c>
      <c r="V2494" s="17">
        <f t="shared" si="194"/>
        <v>41024.777638888889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tr">
        <f>VLOOKUP(G2495,'Country Codes'!C:D,2,FALSE)</f>
        <v>United States</v>
      </c>
      <c r="I2495" t="s">
        <v>8246</v>
      </c>
      <c r="J2495" s="15">
        <v>1367208140</v>
      </c>
      <c r="K2495" s="15">
        <v>1363320140</v>
      </c>
      <c r="L2495" t="b">
        <v>0</v>
      </c>
      <c r="M2495">
        <v>259</v>
      </c>
      <c r="N2495" t="b">
        <v>1</v>
      </c>
      <c r="O2495" t="s">
        <v>8279</v>
      </c>
      <c r="P2495" s="5">
        <f t="shared" si="190"/>
        <v>1.2869999999999999</v>
      </c>
      <c r="Q2495" s="5" t="str">
        <f t="shared" si="191"/>
        <v>Funded</v>
      </c>
      <c r="R2495" s="7">
        <f t="shared" si="192"/>
        <v>99.382239382239376</v>
      </c>
      <c r="S2495" t="s">
        <v>8324</v>
      </c>
      <c r="T2495" t="s">
        <v>8328</v>
      </c>
      <c r="U2495" s="17">
        <f t="shared" si="193"/>
        <v>41392.959953703699</v>
      </c>
      <c r="V2495" s="17">
        <f t="shared" si="194"/>
        <v>41347.959953703699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tr">
        <f>VLOOKUP(G2496,'Country Codes'!C:D,2,FALSE)</f>
        <v>United States</v>
      </c>
      <c r="I2496" t="s">
        <v>8246</v>
      </c>
      <c r="J2496" s="15">
        <v>1337786944</v>
      </c>
      <c r="K2496" s="15">
        <v>1335194944</v>
      </c>
      <c r="L2496" t="b">
        <v>0</v>
      </c>
      <c r="M2496">
        <v>39</v>
      </c>
      <c r="N2496" t="b">
        <v>1</v>
      </c>
      <c r="O2496" t="s">
        <v>8279</v>
      </c>
      <c r="P2496" s="5">
        <f t="shared" si="190"/>
        <v>1.0100533333333332</v>
      </c>
      <c r="Q2496" s="5" t="str">
        <f t="shared" si="191"/>
        <v>Funded</v>
      </c>
      <c r="R2496" s="7">
        <f t="shared" si="192"/>
        <v>38.848205128205123</v>
      </c>
      <c r="S2496" t="s">
        <v>8324</v>
      </c>
      <c r="T2496" t="s">
        <v>8328</v>
      </c>
      <c r="U2496" s="17">
        <f t="shared" si="193"/>
        <v>41052.436851851846</v>
      </c>
      <c r="V2496" s="17">
        <f t="shared" si="194"/>
        <v>41022.436851851846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tr">
        <f>VLOOKUP(G2497,'Country Codes'!C:D,2,FALSE)</f>
        <v>United States</v>
      </c>
      <c r="I2497" t="s">
        <v>8246</v>
      </c>
      <c r="J2497" s="15">
        <v>1339022575</v>
      </c>
      <c r="K2497" s="15">
        <v>1336430575</v>
      </c>
      <c r="L2497" t="b">
        <v>0</v>
      </c>
      <c r="M2497">
        <v>42</v>
      </c>
      <c r="N2497" t="b">
        <v>1</v>
      </c>
      <c r="O2497" t="s">
        <v>8279</v>
      </c>
      <c r="P2497" s="5">
        <f t="shared" si="190"/>
        <v>1.2753666666666665</v>
      </c>
      <c r="Q2497" s="5" t="str">
        <f t="shared" si="191"/>
        <v>Funded</v>
      </c>
      <c r="R2497" s="7">
        <f t="shared" si="192"/>
        <v>45.548809523809524</v>
      </c>
      <c r="S2497" t="s">
        <v>8324</v>
      </c>
      <c r="T2497" t="s">
        <v>8328</v>
      </c>
      <c r="U2497" s="17">
        <f t="shared" si="193"/>
        <v>41066.738136574073</v>
      </c>
      <c r="V2497" s="17">
        <f t="shared" si="194"/>
        <v>41036.738136574073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tr">
        <f>VLOOKUP(G2498,'Country Codes'!C:D,2,FALSE)</f>
        <v>United States</v>
      </c>
      <c r="I2498" t="s">
        <v>8246</v>
      </c>
      <c r="J2498" s="15">
        <v>1364597692</v>
      </c>
      <c r="K2498" s="15">
        <v>1361577292</v>
      </c>
      <c r="L2498" t="b">
        <v>0</v>
      </c>
      <c r="M2498">
        <v>10</v>
      </c>
      <c r="N2498" t="b">
        <v>1</v>
      </c>
      <c r="O2498" t="s">
        <v>8279</v>
      </c>
      <c r="P2498" s="5">
        <f t="shared" si="190"/>
        <v>1</v>
      </c>
      <c r="Q2498" s="5" t="str">
        <f t="shared" si="191"/>
        <v>Funded</v>
      </c>
      <c r="R2498" s="7">
        <f t="shared" si="192"/>
        <v>600</v>
      </c>
      <c r="S2498" t="s">
        <v>8324</v>
      </c>
      <c r="T2498" t="s">
        <v>8328</v>
      </c>
      <c r="U2498" s="17">
        <f t="shared" si="193"/>
        <v>41362.746435185181</v>
      </c>
      <c r="V2498" s="17">
        <f t="shared" si="194"/>
        <v>41327.788101851853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tr">
        <f>VLOOKUP(G2499,'Country Codes'!C:D,2,FALSE)</f>
        <v>United States</v>
      </c>
      <c r="I2499" t="s">
        <v>8246</v>
      </c>
      <c r="J2499" s="15">
        <v>1312578338</v>
      </c>
      <c r="K2499" s="15">
        <v>1309986338</v>
      </c>
      <c r="L2499" t="b">
        <v>0</v>
      </c>
      <c r="M2499">
        <v>56</v>
      </c>
      <c r="N2499" t="b">
        <v>1</v>
      </c>
      <c r="O2499" t="s">
        <v>8279</v>
      </c>
      <c r="P2499" s="5">
        <f t="shared" ref="P2499:P2562" si="195">(E2499/D2499)</f>
        <v>1.127715</v>
      </c>
      <c r="Q2499" s="5" t="str">
        <f t="shared" ref="Q2499:Q2562" si="196">IF(P2499&gt;=1,"Funded","Not Funded")</f>
        <v>Funded</v>
      </c>
      <c r="R2499" s="7">
        <f t="shared" ref="R2499:R2562" si="197">(E2499/M2499)</f>
        <v>80.551071428571419</v>
      </c>
      <c r="S2499" t="s">
        <v>8324</v>
      </c>
      <c r="T2499" t="s">
        <v>8328</v>
      </c>
      <c r="U2499" s="17">
        <f t="shared" ref="U2499:U2562" si="198">(((J2499/60)/60)/24)+DATE(1970,1,1)+(-5/24)</f>
        <v>40760.670578703699</v>
      </c>
      <c r="V2499" s="17">
        <f t="shared" ref="V2499:V2562" si="199">(((K2499/60)/60)/24)+DATE(1970,1,1)+(-5/24)</f>
        <v>40730.670578703699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tr">
        <f>VLOOKUP(G2500,'Country Codes'!C:D,2,FALSE)</f>
        <v>United States</v>
      </c>
      <c r="I2500" t="s">
        <v>8246</v>
      </c>
      <c r="J2500" s="15">
        <v>1422400387</v>
      </c>
      <c r="K2500" s="15">
        <v>1421190787</v>
      </c>
      <c r="L2500" t="b">
        <v>0</v>
      </c>
      <c r="M2500">
        <v>20</v>
      </c>
      <c r="N2500" t="b">
        <v>1</v>
      </c>
      <c r="O2500" t="s">
        <v>8279</v>
      </c>
      <c r="P2500" s="5">
        <f t="shared" si="195"/>
        <v>1.056</v>
      </c>
      <c r="Q2500" s="5" t="str">
        <f t="shared" si="196"/>
        <v>Funded</v>
      </c>
      <c r="R2500" s="7">
        <f t="shared" si="197"/>
        <v>52.8</v>
      </c>
      <c r="S2500" t="s">
        <v>8324</v>
      </c>
      <c r="T2500" t="s">
        <v>8328</v>
      </c>
      <c r="U2500" s="17">
        <f t="shared" si="198"/>
        <v>42031.759108796294</v>
      </c>
      <c r="V2500" s="17">
        <f t="shared" si="199"/>
        <v>42017.759108796294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tr">
        <f>VLOOKUP(G2501,'Country Codes'!C:D,2,FALSE)</f>
        <v>United States</v>
      </c>
      <c r="I2501" t="s">
        <v>8246</v>
      </c>
      <c r="J2501" s="15">
        <v>1356976800</v>
      </c>
      <c r="K2501" s="15">
        <v>1352820837</v>
      </c>
      <c r="L2501" t="b">
        <v>0</v>
      </c>
      <c r="M2501">
        <v>170</v>
      </c>
      <c r="N2501" t="b">
        <v>1</v>
      </c>
      <c r="O2501" t="s">
        <v>8279</v>
      </c>
      <c r="P2501" s="5">
        <f t="shared" si="195"/>
        <v>2.0262500000000001</v>
      </c>
      <c r="Q2501" s="5" t="str">
        <f t="shared" si="196"/>
        <v>Funded</v>
      </c>
      <c r="R2501" s="7">
        <f t="shared" si="197"/>
        <v>47.676470588235297</v>
      </c>
      <c r="S2501" t="s">
        <v>8324</v>
      </c>
      <c r="T2501" t="s">
        <v>8328</v>
      </c>
      <c r="U2501" s="17">
        <f t="shared" si="198"/>
        <v>41274.541666666664</v>
      </c>
      <c r="V2501" s="17">
        <f t="shared" si="199"/>
        <v>41226.440243055549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tr">
        <f>VLOOKUP(G2502,'Country Codes'!C:D,2,FALSE)</f>
        <v>United States</v>
      </c>
      <c r="I2502" t="s">
        <v>8246</v>
      </c>
      <c r="J2502" s="15">
        <v>1340476375</v>
      </c>
      <c r="K2502" s="15">
        <v>1337884375</v>
      </c>
      <c r="L2502" t="b">
        <v>0</v>
      </c>
      <c r="M2502">
        <v>29</v>
      </c>
      <c r="N2502" t="b">
        <v>1</v>
      </c>
      <c r="O2502" t="s">
        <v>8279</v>
      </c>
      <c r="P2502" s="5">
        <f t="shared" si="195"/>
        <v>1.1333333333333333</v>
      </c>
      <c r="Q2502" s="5" t="str">
        <f t="shared" si="196"/>
        <v>Funded</v>
      </c>
      <c r="R2502" s="7">
        <f t="shared" si="197"/>
        <v>23.448275862068964</v>
      </c>
      <c r="S2502" t="s">
        <v>8324</v>
      </c>
      <c r="T2502" t="s">
        <v>8328</v>
      </c>
      <c r="U2502" s="17">
        <f t="shared" si="198"/>
        <v>41083.564525462964</v>
      </c>
      <c r="V2502" s="17">
        <f t="shared" si="199"/>
        <v>41053.564525462964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tr">
        <f>VLOOKUP(G2503,'Country Codes'!C:D,2,FALSE)</f>
        <v>Canada</v>
      </c>
      <c r="I2503" t="s">
        <v>8251</v>
      </c>
      <c r="J2503" s="15">
        <v>1443379104</v>
      </c>
      <c r="K2503" s="15">
        <v>1440787104</v>
      </c>
      <c r="L2503" t="b">
        <v>0</v>
      </c>
      <c r="M2503">
        <v>7</v>
      </c>
      <c r="N2503" t="b">
        <v>0</v>
      </c>
      <c r="O2503" t="s">
        <v>8299</v>
      </c>
      <c r="P2503" s="5">
        <f t="shared" si="195"/>
        <v>2.5545454545454545E-2</v>
      </c>
      <c r="Q2503" s="5" t="str">
        <f t="shared" si="196"/>
        <v>Not Funded</v>
      </c>
      <c r="R2503" s="7">
        <f t="shared" si="197"/>
        <v>40.142857142857146</v>
      </c>
      <c r="S2503" t="s">
        <v>8335</v>
      </c>
      <c r="T2503" t="s">
        <v>8352</v>
      </c>
      <c r="U2503" s="17">
        <f t="shared" si="198"/>
        <v>42274.568333333329</v>
      </c>
      <c r="V2503" s="17">
        <f t="shared" si="199"/>
        <v>42244.568333333329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tr">
        <f>VLOOKUP(G2504,'Country Codes'!C:D,2,FALSE)</f>
        <v>United States</v>
      </c>
      <c r="I2504" t="s">
        <v>8246</v>
      </c>
      <c r="J2504" s="15">
        <v>1411328918</v>
      </c>
      <c r="K2504" s="15">
        <v>1407440918</v>
      </c>
      <c r="L2504" t="b">
        <v>0</v>
      </c>
      <c r="M2504">
        <v>5</v>
      </c>
      <c r="N2504" t="b">
        <v>0</v>
      </c>
      <c r="O2504" t="s">
        <v>8299</v>
      </c>
      <c r="P2504" s="5">
        <f t="shared" si="195"/>
        <v>7.8181818181818181E-4</v>
      </c>
      <c r="Q2504" s="5" t="str">
        <f t="shared" si="196"/>
        <v>Not Funded</v>
      </c>
      <c r="R2504" s="7">
        <f t="shared" si="197"/>
        <v>17.2</v>
      </c>
      <c r="S2504" t="s">
        <v>8335</v>
      </c>
      <c r="T2504" t="s">
        <v>8352</v>
      </c>
      <c r="U2504" s="17">
        <f t="shared" si="198"/>
        <v>41903.617106481477</v>
      </c>
      <c r="V2504" s="17">
        <f t="shared" si="199"/>
        <v>41858.617106481477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tr">
        <f>VLOOKUP(G2505,'Country Codes'!C:D,2,FALSE)</f>
        <v>United States</v>
      </c>
      <c r="I2505" t="s">
        <v>8246</v>
      </c>
      <c r="J2505" s="15">
        <v>1465333560</v>
      </c>
      <c r="K2505" s="15">
        <v>1462743308</v>
      </c>
      <c r="L2505" t="b">
        <v>0</v>
      </c>
      <c r="M2505">
        <v>0</v>
      </c>
      <c r="N2505" t="b">
        <v>0</v>
      </c>
      <c r="O2505" t="s">
        <v>8299</v>
      </c>
      <c r="P2505" s="5">
        <f t="shared" si="195"/>
        <v>0</v>
      </c>
      <c r="Q2505" s="5" t="str">
        <f t="shared" si="196"/>
        <v>Not Funded</v>
      </c>
      <c r="R2505" s="7" t="e">
        <f t="shared" si="197"/>
        <v>#DIV/0!</v>
      </c>
      <c r="S2505" t="s">
        <v>8335</v>
      </c>
      <c r="T2505" t="s">
        <v>8352</v>
      </c>
      <c r="U2505" s="17">
        <f t="shared" si="198"/>
        <v>42528.67083333333</v>
      </c>
      <c r="V2505" s="17">
        <f t="shared" si="199"/>
        <v>42498.691064814811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tr">
        <f>VLOOKUP(G2506,'Country Codes'!C:D,2,FALSE)</f>
        <v>United States</v>
      </c>
      <c r="I2506" t="s">
        <v>8246</v>
      </c>
      <c r="J2506" s="15">
        <v>1416014534</v>
      </c>
      <c r="K2506" s="15">
        <v>1413418934</v>
      </c>
      <c r="L2506" t="b">
        <v>0</v>
      </c>
      <c r="M2506">
        <v>0</v>
      </c>
      <c r="N2506" t="b">
        <v>0</v>
      </c>
      <c r="O2506" t="s">
        <v>8299</v>
      </c>
      <c r="P2506" s="5">
        <f t="shared" si="195"/>
        <v>0</v>
      </c>
      <c r="Q2506" s="5" t="str">
        <f t="shared" si="196"/>
        <v>Not Funded</v>
      </c>
      <c r="R2506" s="7" t="e">
        <f t="shared" si="197"/>
        <v>#DIV/0!</v>
      </c>
      <c r="S2506" t="s">
        <v>8335</v>
      </c>
      <c r="T2506" t="s">
        <v>8352</v>
      </c>
      <c r="U2506" s="17">
        <f t="shared" si="198"/>
        <v>41957.848773148151</v>
      </c>
      <c r="V2506" s="17">
        <f t="shared" si="199"/>
        <v>41927.807106481479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tr">
        <f>VLOOKUP(G2507,'Country Codes'!C:D,2,FALSE)</f>
        <v>United States</v>
      </c>
      <c r="I2507" t="s">
        <v>8246</v>
      </c>
      <c r="J2507" s="15">
        <v>1426292416</v>
      </c>
      <c r="K2507" s="15">
        <v>1423704016</v>
      </c>
      <c r="L2507" t="b">
        <v>0</v>
      </c>
      <c r="M2507">
        <v>0</v>
      </c>
      <c r="N2507" t="b">
        <v>0</v>
      </c>
      <c r="O2507" t="s">
        <v>8299</v>
      </c>
      <c r="P2507" s="5">
        <f t="shared" si="195"/>
        <v>0</v>
      </c>
      <c r="Q2507" s="5" t="str">
        <f t="shared" si="196"/>
        <v>Not Funded</v>
      </c>
      <c r="R2507" s="7" t="e">
        <f t="shared" si="197"/>
        <v>#DIV/0!</v>
      </c>
      <c r="S2507" t="s">
        <v>8335</v>
      </c>
      <c r="T2507" t="s">
        <v>8352</v>
      </c>
      <c r="U2507" s="17">
        <f t="shared" si="198"/>
        <v>42076.80574074074</v>
      </c>
      <c r="V2507" s="17">
        <f t="shared" si="199"/>
        <v>42046.847407407404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tr">
        <f>VLOOKUP(G2508,'Country Codes'!C:D,2,FALSE)</f>
        <v>United Kingdom</v>
      </c>
      <c r="I2508" t="s">
        <v>8247</v>
      </c>
      <c r="J2508" s="15">
        <v>1443906000</v>
      </c>
      <c r="K2508" s="15">
        <v>1441955269</v>
      </c>
      <c r="L2508" t="b">
        <v>0</v>
      </c>
      <c r="M2508">
        <v>2</v>
      </c>
      <c r="N2508" t="b">
        <v>0</v>
      </c>
      <c r="O2508" t="s">
        <v>8299</v>
      </c>
      <c r="P2508" s="5">
        <f t="shared" si="195"/>
        <v>6.0000000000000001E-3</v>
      </c>
      <c r="Q2508" s="5" t="str">
        <f t="shared" si="196"/>
        <v>Not Funded</v>
      </c>
      <c r="R2508" s="7">
        <f t="shared" si="197"/>
        <v>15</v>
      </c>
      <c r="S2508" t="s">
        <v>8335</v>
      </c>
      <c r="T2508" t="s">
        <v>8352</v>
      </c>
      <c r="U2508" s="17">
        <f t="shared" si="198"/>
        <v>42280.666666666664</v>
      </c>
      <c r="V2508" s="17">
        <f t="shared" si="199"/>
        <v>42258.088761574072</v>
      </c>
    </row>
    <row r="2509" spans="1:22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tr">
        <f>VLOOKUP(G2509,'Country Codes'!C:D,2,FALSE)</f>
        <v>United States</v>
      </c>
      <c r="I2509" t="s">
        <v>8246</v>
      </c>
      <c r="J2509" s="15">
        <v>1431308704</v>
      </c>
      <c r="K2509" s="15">
        <v>1428716704</v>
      </c>
      <c r="L2509" t="b">
        <v>0</v>
      </c>
      <c r="M2509">
        <v>0</v>
      </c>
      <c r="N2509" t="b">
        <v>0</v>
      </c>
      <c r="O2509" t="s">
        <v>8299</v>
      </c>
      <c r="P2509" s="5">
        <f t="shared" si="195"/>
        <v>0</v>
      </c>
      <c r="Q2509" s="5" t="str">
        <f t="shared" si="196"/>
        <v>Not Funded</v>
      </c>
      <c r="R2509" s="7" t="e">
        <f t="shared" si="197"/>
        <v>#DIV/0!</v>
      </c>
      <c r="S2509" t="s">
        <v>8335</v>
      </c>
      <c r="T2509" t="s">
        <v>8352</v>
      </c>
      <c r="U2509" s="17">
        <f t="shared" si="198"/>
        <v>42134.864629629628</v>
      </c>
      <c r="V2509" s="17">
        <f t="shared" si="199"/>
        <v>42104.864629629628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tr">
        <f>VLOOKUP(G2510,'Country Codes'!C:D,2,FALSE)</f>
        <v>United States</v>
      </c>
      <c r="I2510" t="s">
        <v>8246</v>
      </c>
      <c r="J2510" s="15">
        <v>1408056634</v>
      </c>
      <c r="K2510" s="15">
        <v>1405464634</v>
      </c>
      <c r="L2510" t="b">
        <v>0</v>
      </c>
      <c r="M2510">
        <v>0</v>
      </c>
      <c r="N2510" t="b">
        <v>0</v>
      </c>
      <c r="O2510" t="s">
        <v>8299</v>
      </c>
      <c r="P2510" s="5">
        <f t="shared" si="195"/>
        <v>0</v>
      </c>
      <c r="Q2510" s="5" t="str">
        <f t="shared" si="196"/>
        <v>Not Funded</v>
      </c>
      <c r="R2510" s="7" t="e">
        <f t="shared" si="197"/>
        <v>#DIV/0!</v>
      </c>
      <c r="S2510" t="s">
        <v>8335</v>
      </c>
      <c r="T2510" t="s">
        <v>8352</v>
      </c>
      <c r="U2510" s="17">
        <f t="shared" si="198"/>
        <v>41865.743449074071</v>
      </c>
      <c r="V2510" s="17">
        <f t="shared" si="199"/>
        <v>41835.743449074071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tr">
        <f>VLOOKUP(G2511,'Country Codes'!C:D,2,FALSE)</f>
        <v>United Kingdom</v>
      </c>
      <c r="I2511" t="s">
        <v>8247</v>
      </c>
      <c r="J2511" s="15">
        <v>1429554349</v>
      </c>
      <c r="K2511" s="15">
        <v>1424719549</v>
      </c>
      <c r="L2511" t="b">
        <v>0</v>
      </c>
      <c r="M2511">
        <v>28</v>
      </c>
      <c r="N2511" t="b">
        <v>0</v>
      </c>
      <c r="O2511" t="s">
        <v>8299</v>
      </c>
      <c r="P2511" s="5">
        <f t="shared" si="195"/>
        <v>1.0526315789473684E-2</v>
      </c>
      <c r="Q2511" s="5" t="str">
        <f t="shared" si="196"/>
        <v>Not Funded</v>
      </c>
      <c r="R2511" s="7">
        <f t="shared" si="197"/>
        <v>35.714285714285715</v>
      </c>
      <c r="S2511" t="s">
        <v>8335</v>
      </c>
      <c r="T2511" t="s">
        <v>8352</v>
      </c>
      <c r="U2511" s="17">
        <f t="shared" si="198"/>
        <v>42114.559594907405</v>
      </c>
      <c r="V2511" s="17">
        <f t="shared" si="199"/>
        <v>42058.601261574069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tr">
        <f>VLOOKUP(G2512,'Country Codes'!C:D,2,FALSE)</f>
        <v>United States</v>
      </c>
      <c r="I2512" t="s">
        <v>8246</v>
      </c>
      <c r="J2512" s="15">
        <v>1431647772</v>
      </c>
      <c r="K2512" s="15">
        <v>1426463772</v>
      </c>
      <c r="L2512" t="b">
        <v>0</v>
      </c>
      <c r="M2512">
        <v>2</v>
      </c>
      <c r="N2512" t="b">
        <v>0</v>
      </c>
      <c r="O2512" t="s">
        <v>8299</v>
      </c>
      <c r="P2512" s="5">
        <f t="shared" si="195"/>
        <v>1.5E-3</v>
      </c>
      <c r="Q2512" s="5" t="str">
        <f t="shared" si="196"/>
        <v>Not Funded</v>
      </c>
      <c r="R2512" s="7">
        <f t="shared" si="197"/>
        <v>37.5</v>
      </c>
      <c r="S2512" t="s">
        <v>8335</v>
      </c>
      <c r="T2512" t="s">
        <v>8352</v>
      </c>
      <c r="U2512" s="17">
        <f t="shared" si="198"/>
        <v>42138.78902777777</v>
      </c>
      <c r="V2512" s="17">
        <f t="shared" si="199"/>
        <v>42078.78902777777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tr">
        <f>VLOOKUP(G2513,'Country Codes'!C:D,2,FALSE)</f>
        <v>United Kingdom</v>
      </c>
      <c r="I2513" t="s">
        <v>8247</v>
      </c>
      <c r="J2513" s="15">
        <v>1454323413</v>
      </c>
      <c r="K2513" s="15">
        <v>1451731413</v>
      </c>
      <c r="L2513" t="b">
        <v>0</v>
      </c>
      <c r="M2513">
        <v>0</v>
      </c>
      <c r="N2513" t="b">
        <v>0</v>
      </c>
      <c r="O2513" t="s">
        <v>8299</v>
      </c>
      <c r="P2513" s="5">
        <f t="shared" si="195"/>
        <v>0</v>
      </c>
      <c r="Q2513" s="5" t="str">
        <f t="shared" si="196"/>
        <v>Not Funded</v>
      </c>
      <c r="R2513" s="7" t="e">
        <f t="shared" si="197"/>
        <v>#DIV/0!</v>
      </c>
      <c r="S2513" t="s">
        <v>8335</v>
      </c>
      <c r="T2513" t="s">
        <v>8352</v>
      </c>
      <c r="U2513" s="17">
        <f t="shared" si="198"/>
        <v>42401.238576388881</v>
      </c>
      <c r="V2513" s="17">
        <f t="shared" si="199"/>
        <v>42371.238576388881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tr">
        <f>VLOOKUP(G2514,'Country Codes'!C:D,2,FALSE)</f>
        <v>United States</v>
      </c>
      <c r="I2514" t="s">
        <v>8246</v>
      </c>
      <c r="J2514" s="15">
        <v>1418504561</v>
      </c>
      <c r="K2514" s="15">
        <v>1417208561</v>
      </c>
      <c r="L2514" t="b">
        <v>0</v>
      </c>
      <c r="M2514">
        <v>0</v>
      </c>
      <c r="N2514" t="b">
        <v>0</v>
      </c>
      <c r="O2514" t="s">
        <v>8299</v>
      </c>
      <c r="P2514" s="5">
        <f t="shared" si="195"/>
        <v>0</v>
      </c>
      <c r="Q2514" s="5" t="str">
        <f t="shared" si="196"/>
        <v>Not Funded</v>
      </c>
      <c r="R2514" s="7" t="e">
        <f t="shared" si="197"/>
        <v>#DIV/0!</v>
      </c>
      <c r="S2514" t="s">
        <v>8335</v>
      </c>
      <c r="T2514" t="s">
        <v>8352</v>
      </c>
      <c r="U2514" s="17">
        <f t="shared" si="198"/>
        <v>41986.668530092589</v>
      </c>
      <c r="V2514" s="17">
        <f t="shared" si="199"/>
        <v>41971.668530092589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tr">
        <f>VLOOKUP(G2515,'Country Codes'!C:D,2,FALSE)</f>
        <v>Germany</v>
      </c>
      <c r="I2515" t="s">
        <v>8249</v>
      </c>
      <c r="J2515" s="15">
        <v>1488067789</v>
      </c>
      <c r="K2515" s="15">
        <v>1482883789</v>
      </c>
      <c r="L2515" t="b">
        <v>0</v>
      </c>
      <c r="M2515">
        <v>0</v>
      </c>
      <c r="N2515" t="b">
        <v>0</v>
      </c>
      <c r="O2515" t="s">
        <v>8299</v>
      </c>
      <c r="P2515" s="5">
        <f t="shared" si="195"/>
        <v>0</v>
      </c>
      <c r="Q2515" s="5" t="str">
        <f t="shared" si="196"/>
        <v>Not Funded</v>
      </c>
      <c r="R2515" s="7" t="e">
        <f t="shared" si="197"/>
        <v>#DIV/0!</v>
      </c>
      <c r="S2515" t="s">
        <v>8335</v>
      </c>
      <c r="T2515" t="s">
        <v>8352</v>
      </c>
      <c r="U2515" s="17">
        <f t="shared" si="198"/>
        <v>42791.798483796294</v>
      </c>
      <c r="V2515" s="17">
        <f t="shared" si="199"/>
        <v>42731.798483796294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tr">
        <f>VLOOKUP(G2516,'Country Codes'!C:D,2,FALSE)</f>
        <v>United States</v>
      </c>
      <c r="I2516" t="s">
        <v>8246</v>
      </c>
      <c r="J2516" s="15">
        <v>1408526477</v>
      </c>
      <c r="K2516" s="15">
        <v>1407057677</v>
      </c>
      <c r="L2516" t="b">
        <v>0</v>
      </c>
      <c r="M2516">
        <v>4</v>
      </c>
      <c r="N2516" t="b">
        <v>0</v>
      </c>
      <c r="O2516" t="s">
        <v>8299</v>
      </c>
      <c r="P2516" s="5">
        <f t="shared" si="195"/>
        <v>1.7500000000000002E-2</v>
      </c>
      <c r="Q2516" s="5" t="str">
        <f t="shared" si="196"/>
        <v>Not Funded</v>
      </c>
      <c r="R2516" s="7">
        <f t="shared" si="197"/>
        <v>52.5</v>
      </c>
      <c r="S2516" t="s">
        <v>8335</v>
      </c>
      <c r="T2516" t="s">
        <v>8352</v>
      </c>
      <c r="U2516" s="17">
        <f t="shared" si="198"/>
        <v>41871.181446759256</v>
      </c>
      <c r="V2516" s="17">
        <f t="shared" si="199"/>
        <v>41854.181446759256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tr">
        <f>VLOOKUP(G2517,'Country Codes'!C:D,2,FALSE)</f>
        <v>United States</v>
      </c>
      <c r="I2517" t="s">
        <v>8246</v>
      </c>
      <c r="J2517" s="15">
        <v>1424635753</v>
      </c>
      <c r="K2517" s="15">
        <v>1422043753</v>
      </c>
      <c r="L2517" t="b">
        <v>0</v>
      </c>
      <c r="M2517">
        <v>12</v>
      </c>
      <c r="N2517" t="b">
        <v>0</v>
      </c>
      <c r="O2517" t="s">
        <v>8299</v>
      </c>
      <c r="P2517" s="5">
        <f t="shared" si="195"/>
        <v>0.186</v>
      </c>
      <c r="Q2517" s="5" t="str">
        <f t="shared" si="196"/>
        <v>Not Funded</v>
      </c>
      <c r="R2517" s="7">
        <f t="shared" si="197"/>
        <v>77.5</v>
      </c>
      <c r="S2517" t="s">
        <v>8335</v>
      </c>
      <c r="T2517" t="s">
        <v>8352</v>
      </c>
      <c r="U2517" s="17">
        <f t="shared" si="198"/>
        <v>42057.63140046296</v>
      </c>
      <c r="V2517" s="17">
        <f t="shared" si="199"/>
        <v>42027.63140046296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tr">
        <f>VLOOKUP(G2518,'Country Codes'!C:D,2,FALSE)</f>
        <v>United States</v>
      </c>
      <c r="I2518" t="s">
        <v>8246</v>
      </c>
      <c r="J2518" s="15">
        <v>1417279252</v>
      </c>
      <c r="K2518" s="15">
        <v>1414683652</v>
      </c>
      <c r="L2518" t="b">
        <v>0</v>
      </c>
      <c r="M2518">
        <v>0</v>
      </c>
      <c r="N2518" t="b">
        <v>0</v>
      </c>
      <c r="O2518" t="s">
        <v>8299</v>
      </c>
      <c r="P2518" s="5">
        <f t="shared" si="195"/>
        <v>0</v>
      </c>
      <c r="Q2518" s="5" t="str">
        <f t="shared" si="196"/>
        <v>Not Funded</v>
      </c>
      <c r="R2518" s="7" t="e">
        <f t="shared" si="197"/>
        <v>#DIV/0!</v>
      </c>
      <c r="S2518" t="s">
        <v>8335</v>
      </c>
      <c r="T2518" t="s">
        <v>8352</v>
      </c>
      <c r="U2518" s="17">
        <f t="shared" si="198"/>
        <v>41972.486712962964</v>
      </c>
      <c r="V2518" s="17">
        <f t="shared" si="199"/>
        <v>41942.445046296292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tr">
        <f>VLOOKUP(G2519,'Country Codes'!C:D,2,FALSE)</f>
        <v>Canada</v>
      </c>
      <c r="I2519" t="s">
        <v>8251</v>
      </c>
      <c r="J2519" s="15">
        <v>1426788930</v>
      </c>
      <c r="K2519" s="15">
        <v>1424200530</v>
      </c>
      <c r="L2519" t="b">
        <v>0</v>
      </c>
      <c r="M2519">
        <v>33</v>
      </c>
      <c r="N2519" t="b">
        <v>0</v>
      </c>
      <c r="O2519" t="s">
        <v>8299</v>
      </c>
      <c r="P2519" s="5">
        <f t="shared" si="195"/>
        <v>9.8166666666666666E-2</v>
      </c>
      <c r="Q2519" s="5" t="str">
        <f t="shared" si="196"/>
        <v>Not Funded</v>
      </c>
      <c r="R2519" s="7">
        <f t="shared" si="197"/>
        <v>53.545454545454547</v>
      </c>
      <c r="S2519" t="s">
        <v>8335</v>
      </c>
      <c r="T2519" t="s">
        <v>8352</v>
      </c>
      <c r="U2519" s="17">
        <f t="shared" si="198"/>
        <v>42082.552430555552</v>
      </c>
      <c r="V2519" s="17">
        <f t="shared" si="199"/>
        <v>42052.594097222223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tr">
        <f>VLOOKUP(G2520,'Country Codes'!C:D,2,FALSE)</f>
        <v>United States</v>
      </c>
      <c r="I2520" t="s">
        <v>8246</v>
      </c>
      <c r="J2520" s="15">
        <v>1415899228</v>
      </c>
      <c r="K2520" s="15">
        <v>1413303628</v>
      </c>
      <c r="L2520" t="b">
        <v>0</v>
      </c>
      <c r="M2520">
        <v>0</v>
      </c>
      <c r="N2520" t="b">
        <v>0</v>
      </c>
      <c r="O2520" t="s">
        <v>8299</v>
      </c>
      <c r="P2520" s="5">
        <f t="shared" si="195"/>
        <v>0</v>
      </c>
      <c r="Q2520" s="5" t="str">
        <f t="shared" si="196"/>
        <v>Not Funded</v>
      </c>
      <c r="R2520" s="7" t="e">
        <f t="shared" si="197"/>
        <v>#DIV/0!</v>
      </c>
      <c r="S2520" t="s">
        <v>8335</v>
      </c>
      <c r="T2520" t="s">
        <v>8352</v>
      </c>
      <c r="U2520" s="17">
        <f t="shared" si="198"/>
        <v>41956.51421296296</v>
      </c>
      <c r="V2520" s="17">
        <f t="shared" si="199"/>
        <v>41926.472546296296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tr">
        <f>VLOOKUP(G2521,'Country Codes'!C:D,2,FALSE)</f>
        <v>United States</v>
      </c>
      <c r="I2521" t="s">
        <v>8246</v>
      </c>
      <c r="J2521" s="15">
        <v>1405741404</v>
      </c>
      <c r="K2521" s="15">
        <v>1403149404</v>
      </c>
      <c r="L2521" t="b">
        <v>0</v>
      </c>
      <c r="M2521">
        <v>4</v>
      </c>
      <c r="N2521" t="b">
        <v>0</v>
      </c>
      <c r="O2521" t="s">
        <v>8299</v>
      </c>
      <c r="P2521" s="5">
        <f t="shared" si="195"/>
        <v>4.3333333333333331E-4</v>
      </c>
      <c r="Q2521" s="5" t="str">
        <f t="shared" si="196"/>
        <v>Not Funded</v>
      </c>
      <c r="R2521" s="7">
        <f t="shared" si="197"/>
        <v>16.25</v>
      </c>
      <c r="S2521" t="s">
        <v>8335</v>
      </c>
      <c r="T2521" t="s">
        <v>8352</v>
      </c>
      <c r="U2521" s="17">
        <f t="shared" si="198"/>
        <v>41838.946805555555</v>
      </c>
      <c r="V2521" s="17">
        <f t="shared" si="199"/>
        <v>41808.946805555555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tr">
        <f>VLOOKUP(G2522,'Country Codes'!C:D,2,FALSE)</f>
        <v>United States</v>
      </c>
      <c r="I2522" t="s">
        <v>8246</v>
      </c>
      <c r="J2522" s="15">
        <v>1476559260</v>
      </c>
      <c r="K2522" s="15">
        <v>1472567085</v>
      </c>
      <c r="L2522" t="b">
        <v>0</v>
      </c>
      <c r="M2522">
        <v>0</v>
      </c>
      <c r="N2522" t="b">
        <v>0</v>
      </c>
      <c r="O2522" t="s">
        <v>8299</v>
      </c>
      <c r="P2522" s="5">
        <f t="shared" si="195"/>
        <v>0</v>
      </c>
      <c r="Q2522" s="5" t="str">
        <f t="shared" si="196"/>
        <v>Not Funded</v>
      </c>
      <c r="R2522" s="7" t="e">
        <f t="shared" si="197"/>
        <v>#DIV/0!</v>
      </c>
      <c r="S2522" t="s">
        <v>8335</v>
      </c>
      <c r="T2522" t="s">
        <v>8352</v>
      </c>
      <c r="U2522" s="17">
        <f t="shared" si="198"/>
        <v>42658.597916666658</v>
      </c>
      <c r="V2522" s="17">
        <f t="shared" si="199"/>
        <v>42612.392187500001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tr">
        <f>VLOOKUP(G2523,'Country Codes'!C:D,2,FALSE)</f>
        <v>United States</v>
      </c>
      <c r="I2523" t="s">
        <v>8246</v>
      </c>
      <c r="J2523" s="15">
        <v>1444778021</v>
      </c>
      <c r="K2523" s="15">
        <v>1442963621</v>
      </c>
      <c r="L2523" t="b">
        <v>0</v>
      </c>
      <c r="M2523">
        <v>132</v>
      </c>
      <c r="N2523" t="b">
        <v>1</v>
      </c>
      <c r="O2523" t="s">
        <v>8300</v>
      </c>
      <c r="P2523" s="5">
        <f t="shared" si="195"/>
        <v>1.0948792000000001</v>
      </c>
      <c r="Q2523" s="5" t="str">
        <f t="shared" si="196"/>
        <v>Funded</v>
      </c>
      <c r="R2523" s="7">
        <f t="shared" si="197"/>
        <v>103.68174242424243</v>
      </c>
      <c r="S2523" t="s">
        <v>8324</v>
      </c>
      <c r="T2523" t="s">
        <v>8353</v>
      </c>
      <c r="U2523" s="17">
        <f t="shared" si="198"/>
        <v>42290.75950231481</v>
      </c>
      <c r="V2523" s="17">
        <f t="shared" si="199"/>
        <v>42269.75950231481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tr">
        <f>VLOOKUP(G2524,'Country Codes'!C:D,2,FALSE)</f>
        <v>United States</v>
      </c>
      <c r="I2524" t="s">
        <v>8246</v>
      </c>
      <c r="J2524" s="15">
        <v>1461336720</v>
      </c>
      <c r="K2524" s="15">
        <v>1459431960</v>
      </c>
      <c r="L2524" t="b">
        <v>0</v>
      </c>
      <c r="M2524">
        <v>27</v>
      </c>
      <c r="N2524" t="b">
        <v>1</v>
      </c>
      <c r="O2524" t="s">
        <v>8300</v>
      </c>
      <c r="P2524" s="5">
        <f t="shared" si="195"/>
        <v>1</v>
      </c>
      <c r="Q2524" s="5" t="str">
        <f t="shared" si="196"/>
        <v>Funded</v>
      </c>
      <c r="R2524" s="7">
        <f t="shared" si="197"/>
        <v>185.18518518518519</v>
      </c>
      <c r="S2524" t="s">
        <v>8324</v>
      </c>
      <c r="T2524" t="s">
        <v>8353</v>
      </c>
      <c r="U2524" s="17">
        <f t="shared" si="198"/>
        <v>42482.411111111105</v>
      </c>
      <c r="V2524" s="17">
        <f t="shared" si="199"/>
        <v>42460.365277777775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tr">
        <f>VLOOKUP(G2525,'Country Codes'!C:D,2,FALSE)</f>
        <v>United States</v>
      </c>
      <c r="I2525" t="s">
        <v>8246</v>
      </c>
      <c r="J2525" s="15">
        <v>1416270292</v>
      </c>
      <c r="K2525" s="15">
        <v>1413674692</v>
      </c>
      <c r="L2525" t="b">
        <v>0</v>
      </c>
      <c r="M2525">
        <v>26</v>
      </c>
      <c r="N2525" t="b">
        <v>1</v>
      </c>
      <c r="O2525" t="s">
        <v>8300</v>
      </c>
      <c r="P2525" s="5">
        <f t="shared" si="195"/>
        <v>1.5644444444444445</v>
      </c>
      <c r="Q2525" s="5" t="str">
        <f t="shared" si="196"/>
        <v>Funded</v>
      </c>
      <c r="R2525" s="7">
        <f t="shared" si="197"/>
        <v>54.153846153846153</v>
      </c>
      <c r="S2525" t="s">
        <v>8324</v>
      </c>
      <c r="T2525" t="s">
        <v>8353</v>
      </c>
      <c r="U2525" s="17">
        <f t="shared" si="198"/>
        <v>41960.808935185189</v>
      </c>
      <c r="V2525" s="17">
        <f t="shared" si="199"/>
        <v>41930.767268518517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tr">
        <f>VLOOKUP(G2526,'Country Codes'!C:D,2,FALSE)</f>
        <v>United States</v>
      </c>
      <c r="I2526" t="s">
        <v>8246</v>
      </c>
      <c r="J2526" s="15">
        <v>1419136200</v>
      </c>
      <c r="K2526" s="15">
        <v>1416338557</v>
      </c>
      <c r="L2526" t="b">
        <v>0</v>
      </c>
      <c r="M2526">
        <v>43</v>
      </c>
      <c r="N2526" t="b">
        <v>1</v>
      </c>
      <c r="O2526" t="s">
        <v>8300</v>
      </c>
      <c r="P2526" s="5">
        <f t="shared" si="195"/>
        <v>1.016</v>
      </c>
      <c r="Q2526" s="5" t="str">
        <f t="shared" si="196"/>
        <v>Funded</v>
      </c>
      <c r="R2526" s="7">
        <f t="shared" si="197"/>
        <v>177.2093023255814</v>
      </c>
      <c r="S2526" t="s">
        <v>8324</v>
      </c>
      <c r="T2526" t="s">
        <v>8353</v>
      </c>
      <c r="U2526" s="17">
        <f t="shared" si="198"/>
        <v>41993.979166666664</v>
      </c>
      <c r="V2526" s="17">
        <f t="shared" si="199"/>
        <v>41961.599039351851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tr">
        <f>VLOOKUP(G2527,'Country Codes'!C:D,2,FALSE)</f>
        <v>United States</v>
      </c>
      <c r="I2527" t="s">
        <v>8246</v>
      </c>
      <c r="J2527" s="15">
        <v>1340914571</v>
      </c>
      <c r="K2527" s="15">
        <v>1338322571</v>
      </c>
      <c r="L2527" t="b">
        <v>0</v>
      </c>
      <c r="M2527">
        <v>80</v>
      </c>
      <c r="N2527" t="b">
        <v>1</v>
      </c>
      <c r="O2527" t="s">
        <v>8300</v>
      </c>
      <c r="P2527" s="5">
        <f t="shared" si="195"/>
        <v>1.00325</v>
      </c>
      <c r="Q2527" s="5" t="str">
        <f t="shared" si="196"/>
        <v>Funded</v>
      </c>
      <c r="R2527" s="7">
        <f t="shared" si="197"/>
        <v>100.325</v>
      </c>
      <c r="S2527" t="s">
        <v>8324</v>
      </c>
      <c r="T2527" t="s">
        <v>8353</v>
      </c>
      <c r="U2527" s="17">
        <f t="shared" si="198"/>
        <v>41088.636238425926</v>
      </c>
      <c r="V2527" s="17">
        <f t="shared" si="199"/>
        <v>41058.636238425926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tr">
        <f>VLOOKUP(G2528,'Country Codes'!C:D,2,FALSE)</f>
        <v>United States</v>
      </c>
      <c r="I2528" t="s">
        <v>8246</v>
      </c>
      <c r="J2528" s="15">
        <v>1418014740</v>
      </c>
      <c r="K2528" s="15">
        <v>1415585474</v>
      </c>
      <c r="L2528" t="b">
        <v>0</v>
      </c>
      <c r="M2528">
        <v>33</v>
      </c>
      <c r="N2528" t="b">
        <v>1</v>
      </c>
      <c r="O2528" t="s">
        <v>8300</v>
      </c>
      <c r="P2528" s="5">
        <f t="shared" si="195"/>
        <v>1.1294999999999999</v>
      </c>
      <c r="Q2528" s="5" t="str">
        <f t="shared" si="196"/>
        <v>Funded</v>
      </c>
      <c r="R2528" s="7">
        <f t="shared" si="197"/>
        <v>136.90909090909091</v>
      </c>
      <c r="S2528" t="s">
        <v>8324</v>
      </c>
      <c r="T2528" t="s">
        <v>8353</v>
      </c>
      <c r="U2528" s="17">
        <f t="shared" si="198"/>
        <v>41980.999305555553</v>
      </c>
      <c r="V2528" s="17">
        <f t="shared" si="199"/>
        <v>41952.882800925923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tr">
        <f>VLOOKUP(G2529,'Country Codes'!C:D,2,FALSE)</f>
        <v>United States</v>
      </c>
      <c r="I2529" t="s">
        <v>8246</v>
      </c>
      <c r="J2529" s="15">
        <v>1382068740</v>
      </c>
      <c r="K2529" s="15">
        <v>1380477691</v>
      </c>
      <c r="L2529" t="b">
        <v>0</v>
      </c>
      <c r="M2529">
        <v>71</v>
      </c>
      <c r="N2529" t="b">
        <v>1</v>
      </c>
      <c r="O2529" t="s">
        <v>8300</v>
      </c>
      <c r="P2529" s="5">
        <f t="shared" si="195"/>
        <v>1.02125</v>
      </c>
      <c r="Q2529" s="5" t="str">
        <f t="shared" si="196"/>
        <v>Funded</v>
      </c>
      <c r="R2529" s="7">
        <f t="shared" si="197"/>
        <v>57.535211267605632</v>
      </c>
      <c r="S2529" t="s">
        <v>8324</v>
      </c>
      <c r="T2529" t="s">
        <v>8353</v>
      </c>
      <c r="U2529" s="17">
        <f t="shared" si="198"/>
        <v>41564.957638888889</v>
      </c>
      <c r="V2529" s="17">
        <f t="shared" si="199"/>
        <v>41546.542719907404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tr">
        <f>VLOOKUP(G2530,'Country Codes'!C:D,2,FALSE)</f>
        <v>United Kingdom</v>
      </c>
      <c r="I2530" t="s">
        <v>8247</v>
      </c>
      <c r="J2530" s="15">
        <v>1440068400</v>
      </c>
      <c r="K2530" s="15">
        <v>1438459303</v>
      </c>
      <c r="L2530" t="b">
        <v>0</v>
      </c>
      <c r="M2530">
        <v>81</v>
      </c>
      <c r="N2530" t="b">
        <v>1</v>
      </c>
      <c r="O2530" t="s">
        <v>8300</v>
      </c>
      <c r="P2530" s="5">
        <f t="shared" si="195"/>
        <v>1.0724974999999999</v>
      </c>
      <c r="Q2530" s="5" t="str">
        <f t="shared" si="196"/>
        <v>Funded</v>
      </c>
      <c r="R2530" s="7">
        <f t="shared" si="197"/>
        <v>52.962839506172834</v>
      </c>
      <c r="S2530" t="s">
        <v>8324</v>
      </c>
      <c r="T2530" t="s">
        <v>8353</v>
      </c>
      <c r="U2530" s="17">
        <f t="shared" si="198"/>
        <v>42236.249999999993</v>
      </c>
      <c r="V2530" s="17">
        <f t="shared" si="199"/>
        <v>42217.626192129632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tr">
        <f>VLOOKUP(G2531,'Country Codes'!C:D,2,FALSE)</f>
        <v>United States</v>
      </c>
      <c r="I2531" t="s">
        <v>8246</v>
      </c>
      <c r="J2531" s="15">
        <v>1332636975</v>
      </c>
      <c r="K2531" s="15">
        <v>1328752575</v>
      </c>
      <c r="L2531" t="b">
        <v>0</v>
      </c>
      <c r="M2531">
        <v>76</v>
      </c>
      <c r="N2531" t="b">
        <v>1</v>
      </c>
      <c r="O2531" t="s">
        <v>8300</v>
      </c>
      <c r="P2531" s="5">
        <f t="shared" si="195"/>
        <v>1.0428333333333333</v>
      </c>
      <c r="Q2531" s="5" t="str">
        <f t="shared" si="196"/>
        <v>Funded</v>
      </c>
      <c r="R2531" s="7">
        <f t="shared" si="197"/>
        <v>82.328947368421055</v>
      </c>
      <c r="S2531" t="s">
        <v>8324</v>
      </c>
      <c r="T2531" t="s">
        <v>8353</v>
      </c>
      <c r="U2531" s="17">
        <f t="shared" si="198"/>
        <v>40992.830729166664</v>
      </c>
      <c r="V2531" s="17">
        <f t="shared" si="199"/>
        <v>40947.872395833328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tr">
        <f>VLOOKUP(G2532,'Country Codes'!C:D,2,FALSE)</f>
        <v>United States</v>
      </c>
      <c r="I2532" t="s">
        <v>8246</v>
      </c>
      <c r="J2532" s="15">
        <v>1429505400</v>
      </c>
      <c r="K2532" s="15">
        <v>1426711505</v>
      </c>
      <c r="L2532" t="b">
        <v>0</v>
      </c>
      <c r="M2532">
        <v>48</v>
      </c>
      <c r="N2532" t="b">
        <v>1</v>
      </c>
      <c r="O2532" t="s">
        <v>8300</v>
      </c>
      <c r="P2532" s="5">
        <f t="shared" si="195"/>
        <v>1</v>
      </c>
      <c r="Q2532" s="5" t="str">
        <f t="shared" si="196"/>
        <v>Funded</v>
      </c>
      <c r="R2532" s="7">
        <f t="shared" si="197"/>
        <v>135.41666666666666</v>
      </c>
      <c r="S2532" t="s">
        <v>8324</v>
      </c>
      <c r="T2532" t="s">
        <v>8353</v>
      </c>
      <c r="U2532" s="17">
        <f t="shared" si="198"/>
        <v>42113.993055555555</v>
      </c>
      <c r="V2532" s="17">
        <f t="shared" si="199"/>
        <v>42081.656307870369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tr">
        <f>VLOOKUP(G2533,'Country Codes'!C:D,2,FALSE)</f>
        <v>United States</v>
      </c>
      <c r="I2533" t="s">
        <v>8246</v>
      </c>
      <c r="J2533" s="15">
        <v>1439611140</v>
      </c>
      <c r="K2533" s="15">
        <v>1437668354</v>
      </c>
      <c r="L2533" t="b">
        <v>0</v>
      </c>
      <c r="M2533">
        <v>61</v>
      </c>
      <c r="N2533" t="b">
        <v>1</v>
      </c>
      <c r="O2533" t="s">
        <v>8300</v>
      </c>
      <c r="P2533" s="5">
        <f t="shared" si="195"/>
        <v>1.004</v>
      </c>
      <c r="Q2533" s="5" t="str">
        <f t="shared" si="196"/>
        <v>Funded</v>
      </c>
      <c r="R2533" s="7">
        <f t="shared" si="197"/>
        <v>74.06557377049181</v>
      </c>
      <c r="S2533" t="s">
        <v>8324</v>
      </c>
      <c r="T2533" t="s">
        <v>8353</v>
      </c>
      <c r="U2533" s="17">
        <f t="shared" si="198"/>
        <v>42230.957638888889</v>
      </c>
      <c r="V2533" s="17">
        <f t="shared" si="199"/>
        <v>42208.471689814811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tr">
        <f>VLOOKUP(G2534,'Country Codes'!C:D,2,FALSE)</f>
        <v>United States</v>
      </c>
      <c r="I2534" t="s">
        <v>8246</v>
      </c>
      <c r="J2534" s="15">
        <v>1345148566</v>
      </c>
      <c r="K2534" s="15">
        <v>1342556566</v>
      </c>
      <c r="L2534" t="b">
        <v>0</v>
      </c>
      <c r="M2534">
        <v>60</v>
      </c>
      <c r="N2534" t="b">
        <v>1</v>
      </c>
      <c r="O2534" t="s">
        <v>8300</v>
      </c>
      <c r="P2534" s="5">
        <f t="shared" si="195"/>
        <v>1.26125</v>
      </c>
      <c r="Q2534" s="5" t="str">
        <f t="shared" si="196"/>
        <v>Funded</v>
      </c>
      <c r="R2534" s="7">
        <f t="shared" si="197"/>
        <v>84.083333333333329</v>
      </c>
      <c r="S2534" t="s">
        <v>8324</v>
      </c>
      <c r="T2534" t="s">
        <v>8353</v>
      </c>
      <c r="U2534" s="17">
        <f t="shared" si="198"/>
        <v>41137.640810185185</v>
      </c>
      <c r="V2534" s="17">
        <f t="shared" si="199"/>
        <v>41107.640810185185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tr">
        <f>VLOOKUP(G2535,'Country Codes'!C:D,2,FALSE)</f>
        <v>United States</v>
      </c>
      <c r="I2535" t="s">
        <v>8246</v>
      </c>
      <c r="J2535" s="15">
        <v>1362160868</v>
      </c>
      <c r="K2535" s="15">
        <v>1359568911</v>
      </c>
      <c r="L2535" t="b">
        <v>0</v>
      </c>
      <c r="M2535">
        <v>136</v>
      </c>
      <c r="N2535" t="b">
        <v>1</v>
      </c>
      <c r="O2535" t="s">
        <v>8300</v>
      </c>
      <c r="P2535" s="5">
        <f t="shared" si="195"/>
        <v>1.1066666666666667</v>
      </c>
      <c r="Q2535" s="5" t="str">
        <f t="shared" si="196"/>
        <v>Funded</v>
      </c>
      <c r="R2535" s="7">
        <f t="shared" si="197"/>
        <v>61.029411764705884</v>
      </c>
      <c r="S2535" t="s">
        <v>8324</v>
      </c>
      <c r="T2535" t="s">
        <v>8353</v>
      </c>
      <c r="U2535" s="17">
        <f t="shared" si="198"/>
        <v>41334.542453703703</v>
      </c>
      <c r="V2535" s="17">
        <f t="shared" si="199"/>
        <v>41304.542951388888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tr">
        <f>VLOOKUP(G2536,'Country Codes'!C:D,2,FALSE)</f>
        <v>United States</v>
      </c>
      <c r="I2536" t="s">
        <v>8246</v>
      </c>
      <c r="J2536" s="15">
        <v>1262325600</v>
      </c>
      <c r="K2536" s="15">
        <v>1257871712</v>
      </c>
      <c r="L2536" t="b">
        <v>0</v>
      </c>
      <c r="M2536">
        <v>14</v>
      </c>
      <c r="N2536" t="b">
        <v>1</v>
      </c>
      <c r="O2536" t="s">
        <v>8300</v>
      </c>
      <c r="P2536" s="5">
        <f t="shared" si="195"/>
        <v>1.05</v>
      </c>
      <c r="Q2536" s="5" t="str">
        <f t="shared" si="196"/>
        <v>Funded</v>
      </c>
      <c r="R2536" s="7">
        <f t="shared" si="197"/>
        <v>150</v>
      </c>
      <c r="S2536" t="s">
        <v>8324</v>
      </c>
      <c r="T2536" t="s">
        <v>8353</v>
      </c>
      <c r="U2536" s="17">
        <f t="shared" si="198"/>
        <v>40179.041666666664</v>
      </c>
      <c r="V2536" s="17">
        <f t="shared" si="199"/>
        <v>40127.492037037038</v>
      </c>
    </row>
    <row r="2537" spans="1:22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tr">
        <f>VLOOKUP(G2537,'Country Codes'!C:D,2,FALSE)</f>
        <v>United States</v>
      </c>
      <c r="I2537" t="s">
        <v>8246</v>
      </c>
      <c r="J2537" s="15">
        <v>1417463945</v>
      </c>
      <c r="K2537" s="15">
        <v>1414781945</v>
      </c>
      <c r="L2537" t="b">
        <v>0</v>
      </c>
      <c r="M2537">
        <v>78</v>
      </c>
      <c r="N2537" t="b">
        <v>1</v>
      </c>
      <c r="O2537" t="s">
        <v>8300</v>
      </c>
      <c r="P2537" s="5">
        <f t="shared" si="195"/>
        <v>1.03775</v>
      </c>
      <c r="Q2537" s="5" t="str">
        <f t="shared" si="196"/>
        <v>Funded</v>
      </c>
      <c r="R2537" s="7">
        <f t="shared" si="197"/>
        <v>266.08974358974359</v>
      </c>
      <c r="S2537" t="s">
        <v>8324</v>
      </c>
      <c r="T2537" t="s">
        <v>8353</v>
      </c>
      <c r="U2537" s="17">
        <f t="shared" si="198"/>
        <v>41974.624363425923</v>
      </c>
      <c r="V2537" s="17">
        <f t="shared" si="199"/>
        <v>41943.582696759258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tr">
        <f>VLOOKUP(G2538,'Country Codes'!C:D,2,FALSE)</f>
        <v>United States</v>
      </c>
      <c r="I2538" t="s">
        <v>8246</v>
      </c>
      <c r="J2538" s="15">
        <v>1375151566</v>
      </c>
      <c r="K2538" s="15">
        <v>1373337166</v>
      </c>
      <c r="L2538" t="b">
        <v>0</v>
      </c>
      <c r="M2538">
        <v>4</v>
      </c>
      <c r="N2538" t="b">
        <v>1</v>
      </c>
      <c r="O2538" t="s">
        <v>8300</v>
      </c>
      <c r="P2538" s="5">
        <f t="shared" si="195"/>
        <v>1.1599999999999999</v>
      </c>
      <c r="Q2538" s="5" t="str">
        <f t="shared" si="196"/>
        <v>Funded</v>
      </c>
      <c r="R2538" s="7">
        <f t="shared" si="197"/>
        <v>7.25</v>
      </c>
      <c r="S2538" t="s">
        <v>8324</v>
      </c>
      <c r="T2538" t="s">
        <v>8353</v>
      </c>
      <c r="U2538" s="17">
        <f t="shared" si="198"/>
        <v>41484.89775462963</v>
      </c>
      <c r="V2538" s="17">
        <f t="shared" si="199"/>
        <v>41463.89775462963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tr">
        <f>VLOOKUP(G2539,'Country Codes'!C:D,2,FALSE)</f>
        <v>United States</v>
      </c>
      <c r="I2539" t="s">
        <v>8246</v>
      </c>
      <c r="J2539" s="15">
        <v>1312212855</v>
      </c>
      <c r="K2539" s="15">
        <v>1307028855</v>
      </c>
      <c r="L2539" t="b">
        <v>0</v>
      </c>
      <c r="M2539">
        <v>11</v>
      </c>
      <c r="N2539" t="b">
        <v>1</v>
      </c>
      <c r="O2539" t="s">
        <v>8300</v>
      </c>
      <c r="P2539" s="5">
        <f t="shared" si="195"/>
        <v>1.1000000000000001</v>
      </c>
      <c r="Q2539" s="5" t="str">
        <f t="shared" si="196"/>
        <v>Funded</v>
      </c>
      <c r="R2539" s="7">
        <f t="shared" si="197"/>
        <v>100</v>
      </c>
      <c r="S2539" t="s">
        <v>8324</v>
      </c>
      <c r="T2539" t="s">
        <v>8353</v>
      </c>
      <c r="U2539" s="17">
        <f t="shared" si="198"/>
        <v>40756.440451388888</v>
      </c>
      <c r="V2539" s="17">
        <f t="shared" si="199"/>
        <v>40696.440451388888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tr">
        <f>VLOOKUP(G2540,'Country Codes'!C:D,2,FALSE)</f>
        <v>United States</v>
      </c>
      <c r="I2540" t="s">
        <v>8246</v>
      </c>
      <c r="J2540" s="15">
        <v>1361681940</v>
      </c>
      <c r="K2540" s="15">
        <v>1359029661</v>
      </c>
      <c r="L2540" t="b">
        <v>0</v>
      </c>
      <c r="M2540">
        <v>185</v>
      </c>
      <c r="N2540" t="b">
        <v>1</v>
      </c>
      <c r="O2540" t="s">
        <v>8300</v>
      </c>
      <c r="P2540" s="5">
        <f t="shared" si="195"/>
        <v>1.130176111111111</v>
      </c>
      <c r="Q2540" s="5" t="str">
        <f t="shared" si="196"/>
        <v>Funded</v>
      </c>
      <c r="R2540" s="7">
        <f t="shared" si="197"/>
        <v>109.96308108108107</v>
      </c>
      <c r="S2540" t="s">
        <v>8324</v>
      </c>
      <c r="T2540" t="s">
        <v>8353</v>
      </c>
      <c r="U2540" s="17">
        <f t="shared" si="198"/>
        <v>41328.999305555553</v>
      </c>
      <c r="V2540" s="17">
        <f t="shared" si="199"/>
        <v>41298.301631944443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tr">
        <f>VLOOKUP(G2541,'Country Codes'!C:D,2,FALSE)</f>
        <v>United States</v>
      </c>
      <c r="I2541" t="s">
        <v>8246</v>
      </c>
      <c r="J2541" s="15">
        <v>1422913152</v>
      </c>
      <c r="K2541" s="15">
        <v>1417729152</v>
      </c>
      <c r="L2541" t="b">
        <v>0</v>
      </c>
      <c r="M2541">
        <v>59</v>
      </c>
      <c r="N2541" t="b">
        <v>1</v>
      </c>
      <c r="O2541" t="s">
        <v>8300</v>
      </c>
      <c r="P2541" s="5">
        <f t="shared" si="195"/>
        <v>1.0024999999999999</v>
      </c>
      <c r="Q2541" s="5" t="str">
        <f t="shared" si="196"/>
        <v>Funded</v>
      </c>
      <c r="R2541" s="7">
        <f t="shared" si="197"/>
        <v>169.91525423728814</v>
      </c>
      <c r="S2541" t="s">
        <v>8324</v>
      </c>
      <c r="T2541" t="s">
        <v>8353</v>
      </c>
      <c r="U2541" s="17">
        <f t="shared" si="198"/>
        <v>42037.693888888891</v>
      </c>
      <c r="V2541" s="17">
        <f t="shared" si="199"/>
        <v>41977.693888888891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tr">
        <f>VLOOKUP(G2542,'Country Codes'!C:D,2,FALSE)</f>
        <v>United States</v>
      </c>
      <c r="I2542" t="s">
        <v>8246</v>
      </c>
      <c r="J2542" s="15">
        <v>1319904721</v>
      </c>
      <c r="K2542" s="15">
        <v>1314720721</v>
      </c>
      <c r="L2542" t="b">
        <v>0</v>
      </c>
      <c r="M2542">
        <v>27</v>
      </c>
      <c r="N2542" t="b">
        <v>1</v>
      </c>
      <c r="O2542" t="s">
        <v>8300</v>
      </c>
      <c r="P2542" s="5">
        <f t="shared" si="195"/>
        <v>1.034</v>
      </c>
      <c r="Q2542" s="5" t="str">
        <f t="shared" si="196"/>
        <v>Funded</v>
      </c>
      <c r="R2542" s="7">
        <f t="shared" si="197"/>
        <v>95.740740740740748</v>
      </c>
      <c r="S2542" t="s">
        <v>8324</v>
      </c>
      <c r="T2542" t="s">
        <v>8353</v>
      </c>
      <c r="U2542" s="17">
        <f t="shared" si="198"/>
        <v>40845.466678240737</v>
      </c>
      <c r="V2542" s="17">
        <f t="shared" si="199"/>
        <v>40785.466678240737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tr">
        <f>VLOOKUP(G2543,'Country Codes'!C:D,2,FALSE)</f>
        <v>United Kingdom</v>
      </c>
      <c r="I2543" t="s">
        <v>8247</v>
      </c>
      <c r="J2543" s="15">
        <v>1380192418</v>
      </c>
      <c r="K2543" s="15">
        <v>1375008418</v>
      </c>
      <c r="L2543" t="b">
        <v>0</v>
      </c>
      <c r="M2543">
        <v>63</v>
      </c>
      <c r="N2543" t="b">
        <v>1</v>
      </c>
      <c r="O2543" t="s">
        <v>8300</v>
      </c>
      <c r="P2543" s="5">
        <f t="shared" si="195"/>
        <v>1.0702857142857143</v>
      </c>
      <c r="Q2543" s="5" t="str">
        <f t="shared" si="196"/>
        <v>Funded</v>
      </c>
      <c r="R2543" s="7">
        <f t="shared" si="197"/>
        <v>59.460317460317462</v>
      </c>
      <c r="S2543" t="s">
        <v>8324</v>
      </c>
      <c r="T2543" t="s">
        <v>8353</v>
      </c>
      <c r="U2543" s="17">
        <f t="shared" si="198"/>
        <v>41543.240949074068</v>
      </c>
      <c r="V2543" s="17">
        <f t="shared" si="199"/>
        <v>41483.240949074068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tr">
        <f>VLOOKUP(G2544,'Country Codes'!C:D,2,FALSE)</f>
        <v>United States</v>
      </c>
      <c r="I2544" t="s">
        <v>8246</v>
      </c>
      <c r="J2544" s="15">
        <v>1380599940</v>
      </c>
      <c r="K2544" s="15">
        <v>1377252857</v>
      </c>
      <c r="L2544" t="b">
        <v>0</v>
      </c>
      <c r="M2544">
        <v>13</v>
      </c>
      <c r="N2544" t="b">
        <v>1</v>
      </c>
      <c r="O2544" t="s">
        <v>8300</v>
      </c>
      <c r="P2544" s="5">
        <f t="shared" si="195"/>
        <v>1.0357142857142858</v>
      </c>
      <c r="Q2544" s="5" t="str">
        <f t="shared" si="196"/>
        <v>Funded</v>
      </c>
      <c r="R2544" s="7">
        <f t="shared" si="197"/>
        <v>55.769230769230766</v>
      </c>
      <c r="S2544" t="s">
        <v>8324</v>
      </c>
      <c r="T2544" t="s">
        <v>8353</v>
      </c>
      <c r="U2544" s="17">
        <f t="shared" si="198"/>
        <v>41547.957638888889</v>
      </c>
      <c r="V2544" s="17">
        <f t="shared" si="199"/>
        <v>41509.218252314815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tr">
        <f>VLOOKUP(G2545,'Country Codes'!C:D,2,FALSE)</f>
        <v>United States</v>
      </c>
      <c r="I2545" t="s">
        <v>8246</v>
      </c>
      <c r="J2545" s="15">
        <v>1293937200</v>
      </c>
      <c r="K2545" s="15">
        <v>1291257298</v>
      </c>
      <c r="L2545" t="b">
        <v>0</v>
      </c>
      <c r="M2545">
        <v>13</v>
      </c>
      <c r="N2545" t="b">
        <v>1</v>
      </c>
      <c r="O2545" t="s">
        <v>8300</v>
      </c>
      <c r="P2545" s="5">
        <f t="shared" si="195"/>
        <v>1.5640000000000001</v>
      </c>
      <c r="Q2545" s="5" t="str">
        <f t="shared" si="196"/>
        <v>Funded</v>
      </c>
      <c r="R2545" s="7">
        <f t="shared" si="197"/>
        <v>30.076923076923077</v>
      </c>
      <c r="S2545" t="s">
        <v>8324</v>
      </c>
      <c r="T2545" t="s">
        <v>8353</v>
      </c>
      <c r="U2545" s="17">
        <f t="shared" si="198"/>
        <v>40544.916666666664</v>
      </c>
      <c r="V2545" s="17">
        <f t="shared" si="199"/>
        <v>40513.899282407401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tr">
        <f>VLOOKUP(G2546,'Country Codes'!C:D,2,FALSE)</f>
        <v>United States</v>
      </c>
      <c r="I2546" t="s">
        <v>8246</v>
      </c>
      <c r="J2546" s="15">
        <v>1341750569</v>
      </c>
      <c r="K2546" s="15">
        <v>1339158569</v>
      </c>
      <c r="L2546" t="b">
        <v>0</v>
      </c>
      <c r="M2546">
        <v>57</v>
      </c>
      <c r="N2546" t="b">
        <v>1</v>
      </c>
      <c r="O2546" t="s">
        <v>8300</v>
      </c>
      <c r="P2546" s="5">
        <f t="shared" si="195"/>
        <v>1.0082</v>
      </c>
      <c r="Q2546" s="5" t="str">
        <f t="shared" si="196"/>
        <v>Funded</v>
      </c>
      <c r="R2546" s="7">
        <f t="shared" si="197"/>
        <v>88.438596491228068</v>
      </c>
      <c r="S2546" t="s">
        <v>8324</v>
      </c>
      <c r="T2546" t="s">
        <v>8353</v>
      </c>
      <c r="U2546" s="17">
        <f t="shared" si="198"/>
        <v>41098.3121412037</v>
      </c>
      <c r="V2546" s="17">
        <f t="shared" si="199"/>
        <v>41068.3121412037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tr">
        <f>VLOOKUP(G2547,'Country Codes'!C:D,2,FALSE)</f>
        <v>United States</v>
      </c>
      <c r="I2547" t="s">
        <v>8246</v>
      </c>
      <c r="J2547" s="15">
        <v>1424997000</v>
      </c>
      <c r="K2547" s="15">
        <v>1421983138</v>
      </c>
      <c r="L2547" t="b">
        <v>0</v>
      </c>
      <c r="M2547">
        <v>61</v>
      </c>
      <c r="N2547" t="b">
        <v>1</v>
      </c>
      <c r="O2547" t="s">
        <v>8300</v>
      </c>
      <c r="P2547" s="5">
        <f t="shared" si="195"/>
        <v>1.9530000000000001</v>
      </c>
      <c r="Q2547" s="5" t="str">
        <f t="shared" si="196"/>
        <v>Funded</v>
      </c>
      <c r="R2547" s="7">
        <f t="shared" si="197"/>
        <v>64.032786885245898</v>
      </c>
      <c r="S2547" t="s">
        <v>8324</v>
      </c>
      <c r="T2547" t="s">
        <v>8353</v>
      </c>
      <c r="U2547" s="17">
        <f t="shared" si="198"/>
        <v>42061.812499999993</v>
      </c>
      <c r="V2547" s="17">
        <f t="shared" si="199"/>
        <v>42026.929837962954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tr">
        <f>VLOOKUP(G2548,'Country Codes'!C:D,2,FALSE)</f>
        <v>United States</v>
      </c>
      <c r="I2548" t="s">
        <v>8246</v>
      </c>
      <c r="J2548" s="15">
        <v>1380949200</v>
      </c>
      <c r="K2548" s="15">
        <v>1378586179</v>
      </c>
      <c r="L2548" t="b">
        <v>0</v>
      </c>
      <c r="M2548">
        <v>65</v>
      </c>
      <c r="N2548" t="b">
        <v>1</v>
      </c>
      <c r="O2548" t="s">
        <v>8300</v>
      </c>
      <c r="P2548" s="5">
        <f t="shared" si="195"/>
        <v>1.1171428571428572</v>
      </c>
      <c r="Q2548" s="5" t="str">
        <f t="shared" si="196"/>
        <v>Funded</v>
      </c>
      <c r="R2548" s="7">
        <f t="shared" si="197"/>
        <v>60.153846153846153</v>
      </c>
      <c r="S2548" t="s">
        <v>8324</v>
      </c>
      <c r="T2548" t="s">
        <v>8353</v>
      </c>
      <c r="U2548" s="17">
        <f t="shared" si="198"/>
        <v>41552</v>
      </c>
      <c r="V2548" s="17">
        <f t="shared" si="199"/>
        <v>41524.650219907402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tr">
        <f>VLOOKUP(G2549,'Country Codes'!C:D,2,FALSE)</f>
        <v>United States</v>
      </c>
      <c r="I2549" t="s">
        <v>8246</v>
      </c>
      <c r="J2549" s="15">
        <v>1333560803</v>
      </c>
      <c r="K2549" s="15">
        <v>1330972403</v>
      </c>
      <c r="L2549" t="b">
        <v>0</v>
      </c>
      <c r="M2549">
        <v>134</v>
      </c>
      <c r="N2549" t="b">
        <v>1</v>
      </c>
      <c r="O2549" t="s">
        <v>8300</v>
      </c>
      <c r="P2549" s="5">
        <f t="shared" si="195"/>
        <v>1.1985454545454546</v>
      </c>
      <c r="Q2549" s="5" t="str">
        <f t="shared" si="196"/>
        <v>Funded</v>
      </c>
      <c r="R2549" s="7">
        <f t="shared" si="197"/>
        <v>49.194029850746269</v>
      </c>
      <c r="S2549" t="s">
        <v>8324</v>
      </c>
      <c r="T2549" t="s">
        <v>8353</v>
      </c>
      <c r="U2549" s="17">
        <f t="shared" si="198"/>
        <v>41003.523182870369</v>
      </c>
      <c r="V2549" s="17">
        <f t="shared" si="199"/>
        <v>40973.564849537033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tr">
        <f>VLOOKUP(G2550,'Country Codes'!C:D,2,FALSE)</f>
        <v>France</v>
      </c>
      <c r="I2550" t="s">
        <v>8249</v>
      </c>
      <c r="J2550" s="15">
        <v>1475209620</v>
      </c>
      <c r="K2550" s="15">
        <v>1473087637</v>
      </c>
      <c r="L2550" t="b">
        <v>0</v>
      </c>
      <c r="M2550">
        <v>37</v>
      </c>
      <c r="N2550" t="b">
        <v>1</v>
      </c>
      <c r="O2550" t="s">
        <v>8300</v>
      </c>
      <c r="P2550" s="5">
        <f t="shared" si="195"/>
        <v>1.0185</v>
      </c>
      <c r="Q2550" s="5" t="str">
        <f t="shared" si="196"/>
        <v>Funded</v>
      </c>
      <c r="R2550" s="7">
        <f t="shared" si="197"/>
        <v>165.16216216216216</v>
      </c>
      <c r="S2550" t="s">
        <v>8324</v>
      </c>
      <c r="T2550" t="s">
        <v>8353</v>
      </c>
      <c r="U2550" s="17">
        <f t="shared" si="198"/>
        <v>42642.977083333331</v>
      </c>
      <c r="V2550" s="17">
        <f t="shared" si="199"/>
        <v>42618.417094907411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tr">
        <f>VLOOKUP(G2551,'Country Codes'!C:D,2,FALSE)</f>
        <v>United Kingdom</v>
      </c>
      <c r="I2551" t="s">
        <v>8247</v>
      </c>
      <c r="J2551" s="15">
        <v>1370019600</v>
      </c>
      <c r="K2551" s="15">
        <v>1366999870</v>
      </c>
      <c r="L2551" t="b">
        <v>0</v>
      </c>
      <c r="M2551">
        <v>37</v>
      </c>
      <c r="N2551" t="b">
        <v>1</v>
      </c>
      <c r="O2551" t="s">
        <v>8300</v>
      </c>
      <c r="P2551" s="5">
        <f t="shared" si="195"/>
        <v>1.0280254777070064</v>
      </c>
      <c r="Q2551" s="5" t="str">
        <f t="shared" si="196"/>
        <v>Funded</v>
      </c>
      <c r="R2551" s="7">
        <f t="shared" si="197"/>
        <v>43.621621621621621</v>
      </c>
      <c r="S2551" t="s">
        <v>8324</v>
      </c>
      <c r="T2551" t="s">
        <v>8353</v>
      </c>
      <c r="U2551" s="17">
        <f t="shared" si="198"/>
        <v>41425.5</v>
      </c>
      <c r="V2551" s="17">
        <f t="shared" si="199"/>
        <v>41390.549421296295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tr">
        <f>VLOOKUP(G2552,'Country Codes'!C:D,2,FALSE)</f>
        <v>United States</v>
      </c>
      <c r="I2552" t="s">
        <v>8246</v>
      </c>
      <c r="J2552" s="15">
        <v>1444276740</v>
      </c>
      <c r="K2552" s="15">
        <v>1439392406</v>
      </c>
      <c r="L2552" t="b">
        <v>0</v>
      </c>
      <c r="M2552">
        <v>150</v>
      </c>
      <c r="N2552" t="b">
        <v>1</v>
      </c>
      <c r="O2552" t="s">
        <v>8300</v>
      </c>
      <c r="P2552" s="5">
        <f t="shared" si="195"/>
        <v>1.0084615384615385</v>
      </c>
      <c r="Q2552" s="5" t="str">
        <f t="shared" si="196"/>
        <v>Funded</v>
      </c>
      <c r="R2552" s="7">
        <f t="shared" si="197"/>
        <v>43.7</v>
      </c>
      <c r="S2552" t="s">
        <v>8324</v>
      </c>
      <c r="T2552" t="s">
        <v>8353</v>
      </c>
      <c r="U2552" s="17">
        <f t="shared" si="198"/>
        <v>42284.957638888889</v>
      </c>
      <c r="V2552" s="17">
        <f t="shared" si="199"/>
        <v>42228.425995370366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tr">
        <f>VLOOKUP(G2553,'Country Codes'!C:D,2,FALSE)</f>
        <v>United States</v>
      </c>
      <c r="I2553" t="s">
        <v>8246</v>
      </c>
      <c r="J2553" s="15">
        <v>1332362880</v>
      </c>
      <c r="K2553" s="15">
        <v>1329890585</v>
      </c>
      <c r="L2553" t="b">
        <v>0</v>
      </c>
      <c r="M2553">
        <v>56</v>
      </c>
      <c r="N2553" t="b">
        <v>1</v>
      </c>
      <c r="O2553" t="s">
        <v>8300</v>
      </c>
      <c r="P2553" s="5">
        <f t="shared" si="195"/>
        <v>1.0273469387755103</v>
      </c>
      <c r="Q2553" s="5" t="str">
        <f t="shared" si="196"/>
        <v>Funded</v>
      </c>
      <c r="R2553" s="7">
        <f t="shared" si="197"/>
        <v>67.419642857142861</v>
      </c>
      <c r="S2553" t="s">
        <v>8324</v>
      </c>
      <c r="T2553" t="s">
        <v>8353</v>
      </c>
      <c r="U2553" s="17">
        <f t="shared" si="198"/>
        <v>40989.658333333333</v>
      </c>
      <c r="V2553" s="17">
        <f t="shared" si="199"/>
        <v>40961.043807870366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tr">
        <f>VLOOKUP(G2554,'Country Codes'!C:D,2,FALSE)</f>
        <v>United States</v>
      </c>
      <c r="I2554" t="s">
        <v>8246</v>
      </c>
      <c r="J2554" s="15">
        <v>1488741981</v>
      </c>
      <c r="K2554" s="15">
        <v>1486149981</v>
      </c>
      <c r="L2554" t="b">
        <v>0</v>
      </c>
      <c r="M2554">
        <v>18</v>
      </c>
      <c r="N2554" t="b">
        <v>1</v>
      </c>
      <c r="O2554" t="s">
        <v>8300</v>
      </c>
      <c r="P2554" s="5">
        <f t="shared" si="195"/>
        <v>1.0649999999999999</v>
      </c>
      <c r="Q2554" s="5" t="str">
        <f t="shared" si="196"/>
        <v>Funded</v>
      </c>
      <c r="R2554" s="7">
        <f t="shared" si="197"/>
        <v>177.5</v>
      </c>
      <c r="S2554" t="s">
        <v>8324</v>
      </c>
      <c r="T2554" t="s">
        <v>8353</v>
      </c>
      <c r="U2554" s="17">
        <f t="shared" si="198"/>
        <v>42799.601631944439</v>
      </c>
      <c r="V2554" s="17">
        <f t="shared" si="199"/>
        <v>42769.601631944439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tr">
        <f>VLOOKUP(G2555,'Country Codes'!C:D,2,FALSE)</f>
        <v>United States</v>
      </c>
      <c r="I2555" t="s">
        <v>8246</v>
      </c>
      <c r="J2555" s="15">
        <v>1348202807</v>
      </c>
      <c r="K2555" s="15">
        <v>1343018807</v>
      </c>
      <c r="L2555" t="b">
        <v>0</v>
      </c>
      <c r="M2555">
        <v>60</v>
      </c>
      <c r="N2555" t="b">
        <v>1</v>
      </c>
      <c r="O2555" t="s">
        <v>8300</v>
      </c>
      <c r="P2555" s="5">
        <f t="shared" si="195"/>
        <v>1.5553333333333332</v>
      </c>
      <c r="Q2555" s="5" t="str">
        <f t="shared" si="196"/>
        <v>Funded</v>
      </c>
      <c r="R2555" s="7">
        <f t="shared" si="197"/>
        <v>38.883333333333333</v>
      </c>
      <c r="S2555" t="s">
        <v>8324</v>
      </c>
      <c r="T2555" t="s">
        <v>8353</v>
      </c>
      <c r="U2555" s="17">
        <f t="shared" si="198"/>
        <v>41172.99082175926</v>
      </c>
      <c r="V2555" s="17">
        <f t="shared" si="199"/>
        <v>41112.99082175926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tr">
        <f>VLOOKUP(G2556,'Country Codes'!C:D,2,FALSE)</f>
        <v>United States</v>
      </c>
      <c r="I2556" t="s">
        <v>8246</v>
      </c>
      <c r="J2556" s="15">
        <v>1433131140</v>
      </c>
      <c r="K2556" s="15">
        <v>1430445163</v>
      </c>
      <c r="L2556" t="b">
        <v>0</v>
      </c>
      <c r="M2556">
        <v>67</v>
      </c>
      <c r="N2556" t="b">
        <v>1</v>
      </c>
      <c r="O2556" t="s">
        <v>8300</v>
      </c>
      <c r="P2556" s="5">
        <f t="shared" si="195"/>
        <v>1.228</v>
      </c>
      <c r="Q2556" s="5" t="str">
        <f t="shared" si="196"/>
        <v>Funded</v>
      </c>
      <c r="R2556" s="7">
        <f t="shared" si="197"/>
        <v>54.985074626865675</v>
      </c>
      <c r="S2556" t="s">
        <v>8324</v>
      </c>
      <c r="T2556" t="s">
        <v>8353</v>
      </c>
      <c r="U2556" s="17">
        <f t="shared" si="198"/>
        <v>42155.957638888889</v>
      </c>
      <c r="V2556" s="17">
        <f t="shared" si="199"/>
        <v>42124.869942129626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tr">
        <f>VLOOKUP(G2557,'Country Codes'!C:D,2,FALSE)</f>
        <v>United States</v>
      </c>
      <c r="I2557" t="s">
        <v>8246</v>
      </c>
      <c r="J2557" s="15">
        <v>1338219793</v>
      </c>
      <c r="K2557" s="15">
        <v>1335541393</v>
      </c>
      <c r="L2557" t="b">
        <v>0</v>
      </c>
      <c r="M2557">
        <v>35</v>
      </c>
      <c r="N2557" t="b">
        <v>1</v>
      </c>
      <c r="O2557" t="s">
        <v>8300</v>
      </c>
      <c r="P2557" s="5">
        <f t="shared" si="195"/>
        <v>1.0734999999999999</v>
      </c>
      <c r="Q2557" s="5" t="str">
        <f t="shared" si="196"/>
        <v>Funded</v>
      </c>
      <c r="R2557" s="7">
        <f t="shared" si="197"/>
        <v>61.342857142857142</v>
      </c>
      <c r="S2557" t="s">
        <v>8324</v>
      </c>
      <c r="T2557" t="s">
        <v>8353</v>
      </c>
      <c r="U2557" s="17">
        <f t="shared" si="198"/>
        <v>41057.44667824074</v>
      </c>
      <c r="V2557" s="17">
        <f t="shared" si="199"/>
        <v>41026.44667824074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tr">
        <f>VLOOKUP(G2558,'Country Codes'!C:D,2,FALSE)</f>
        <v>United States</v>
      </c>
      <c r="I2558" t="s">
        <v>8246</v>
      </c>
      <c r="J2558" s="15">
        <v>1356392857</v>
      </c>
      <c r="K2558" s="15">
        <v>1352504857</v>
      </c>
      <c r="L2558" t="b">
        <v>0</v>
      </c>
      <c r="M2558">
        <v>34</v>
      </c>
      <c r="N2558" t="b">
        <v>1</v>
      </c>
      <c r="O2558" t="s">
        <v>8300</v>
      </c>
      <c r="P2558" s="5">
        <f t="shared" si="195"/>
        <v>1.0550335570469798</v>
      </c>
      <c r="Q2558" s="5" t="str">
        <f t="shared" si="196"/>
        <v>Funded</v>
      </c>
      <c r="R2558" s="7">
        <f t="shared" si="197"/>
        <v>23.117647058823529</v>
      </c>
      <c r="S2558" t="s">
        <v>8324</v>
      </c>
      <c r="T2558" t="s">
        <v>8353</v>
      </c>
      <c r="U2558" s="17">
        <f t="shared" si="198"/>
        <v>41267.783067129625</v>
      </c>
      <c r="V2558" s="17">
        <f t="shared" si="199"/>
        <v>41222.783067129625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tr">
        <f>VLOOKUP(G2559,'Country Codes'!C:D,2,FALSE)</f>
        <v>United Kingdom</v>
      </c>
      <c r="I2559" t="s">
        <v>8247</v>
      </c>
      <c r="J2559" s="15">
        <v>1400176386</v>
      </c>
      <c r="K2559" s="15">
        <v>1397584386</v>
      </c>
      <c r="L2559" t="b">
        <v>0</v>
      </c>
      <c r="M2559">
        <v>36</v>
      </c>
      <c r="N2559" t="b">
        <v>1</v>
      </c>
      <c r="O2559" t="s">
        <v>8300</v>
      </c>
      <c r="P2559" s="5">
        <f t="shared" si="195"/>
        <v>1.1844444444444444</v>
      </c>
      <c r="Q2559" s="5" t="str">
        <f t="shared" si="196"/>
        <v>Funded</v>
      </c>
      <c r="R2559" s="7">
        <f t="shared" si="197"/>
        <v>29.611111111111111</v>
      </c>
      <c r="S2559" t="s">
        <v>8324</v>
      </c>
      <c r="T2559" t="s">
        <v>8353</v>
      </c>
      <c r="U2559" s="17">
        <f t="shared" si="198"/>
        <v>41774.536874999998</v>
      </c>
      <c r="V2559" s="17">
        <f t="shared" si="199"/>
        <v>41744.536874999998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tr">
        <f>VLOOKUP(G2560,'Country Codes'!C:D,2,FALSE)</f>
        <v>Australia</v>
      </c>
      <c r="I2560" t="s">
        <v>8248</v>
      </c>
      <c r="J2560" s="15">
        <v>1430488740</v>
      </c>
      <c r="K2560" s="15">
        <v>1427747906</v>
      </c>
      <c r="L2560" t="b">
        <v>0</v>
      </c>
      <c r="M2560">
        <v>18</v>
      </c>
      <c r="N2560" t="b">
        <v>1</v>
      </c>
      <c r="O2560" t="s">
        <v>8300</v>
      </c>
      <c r="P2560" s="5">
        <f t="shared" si="195"/>
        <v>1.0888</v>
      </c>
      <c r="Q2560" s="5" t="str">
        <f t="shared" si="196"/>
        <v>Funded</v>
      </c>
      <c r="R2560" s="7">
        <f t="shared" si="197"/>
        <v>75.611111111111114</v>
      </c>
      <c r="S2560" t="s">
        <v>8324</v>
      </c>
      <c r="T2560" t="s">
        <v>8353</v>
      </c>
      <c r="U2560" s="17">
        <f t="shared" si="198"/>
        <v>42125.374305555553</v>
      </c>
      <c r="V2560" s="17">
        <f t="shared" si="199"/>
        <v>42093.651689814818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tr">
        <f>VLOOKUP(G2561,'Country Codes'!C:D,2,FALSE)</f>
        <v>United States</v>
      </c>
      <c r="I2561" t="s">
        <v>8246</v>
      </c>
      <c r="J2561" s="15">
        <v>1321385820</v>
      </c>
      <c r="K2561" s="15">
        <v>1318539484</v>
      </c>
      <c r="L2561" t="b">
        <v>0</v>
      </c>
      <c r="M2561">
        <v>25</v>
      </c>
      <c r="N2561" t="b">
        <v>1</v>
      </c>
      <c r="O2561" t="s">
        <v>8300</v>
      </c>
      <c r="P2561" s="5">
        <f t="shared" si="195"/>
        <v>1.1125</v>
      </c>
      <c r="Q2561" s="5" t="str">
        <f t="shared" si="196"/>
        <v>Funded</v>
      </c>
      <c r="R2561" s="7">
        <f t="shared" si="197"/>
        <v>35.6</v>
      </c>
      <c r="S2561" t="s">
        <v>8324</v>
      </c>
      <c r="T2561" t="s">
        <v>8353</v>
      </c>
      <c r="U2561" s="17">
        <f t="shared" si="198"/>
        <v>40862.609027777777</v>
      </c>
      <c r="V2561" s="17">
        <f t="shared" si="199"/>
        <v>40829.665324074071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tr">
        <f>VLOOKUP(G2562,'Country Codes'!C:D,2,FALSE)</f>
        <v>United Kingdom</v>
      </c>
      <c r="I2562" t="s">
        <v>8247</v>
      </c>
      <c r="J2562" s="15">
        <v>1425682174</v>
      </c>
      <c r="K2562" s="15">
        <v>1423090174</v>
      </c>
      <c r="L2562" t="b">
        <v>0</v>
      </c>
      <c r="M2562">
        <v>21</v>
      </c>
      <c r="N2562" t="b">
        <v>1</v>
      </c>
      <c r="O2562" t="s">
        <v>8300</v>
      </c>
      <c r="P2562" s="5">
        <f t="shared" si="195"/>
        <v>1.0009999999999999</v>
      </c>
      <c r="Q2562" s="5" t="str">
        <f t="shared" si="196"/>
        <v>Funded</v>
      </c>
      <c r="R2562" s="7">
        <f t="shared" si="197"/>
        <v>143</v>
      </c>
      <c r="S2562" t="s">
        <v>8324</v>
      </c>
      <c r="T2562" t="s">
        <v>8353</v>
      </c>
      <c r="U2562" s="17">
        <f t="shared" si="198"/>
        <v>42069.742754629631</v>
      </c>
      <c r="V2562" s="17">
        <f t="shared" si="199"/>
        <v>42039.742754629631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tr">
        <f>VLOOKUP(G2563,'Country Codes'!C:D,2,FALSE)</f>
        <v>Canada</v>
      </c>
      <c r="I2563" t="s">
        <v>8251</v>
      </c>
      <c r="J2563" s="15">
        <v>1444740089</v>
      </c>
      <c r="K2563" s="15">
        <v>1442148089</v>
      </c>
      <c r="L2563" t="b">
        <v>0</v>
      </c>
      <c r="M2563">
        <v>0</v>
      </c>
      <c r="N2563" t="b">
        <v>0</v>
      </c>
      <c r="O2563" t="s">
        <v>8284</v>
      </c>
      <c r="P2563" s="5">
        <f t="shared" ref="P2563:P2626" si="200">(E2563/D2563)</f>
        <v>0</v>
      </c>
      <c r="Q2563" s="5" t="str">
        <f t="shared" ref="Q2563:Q2626" si="201">IF(P2563&gt;=1,"Funded","Not Funded")</f>
        <v>Not Funded</v>
      </c>
      <c r="R2563" s="7" t="e">
        <f t="shared" ref="R2563:R2626" si="202">(E2563/M2563)</f>
        <v>#DIV/0!</v>
      </c>
      <c r="S2563" t="s">
        <v>8335</v>
      </c>
      <c r="T2563" t="s">
        <v>8336</v>
      </c>
      <c r="U2563" s="17">
        <f t="shared" ref="U2563:U2626" si="203">(((J2563/60)/60)/24)+DATE(1970,1,1)+(-5/24)</f>
        <v>42290.320474537039</v>
      </c>
      <c r="V2563" s="17">
        <f t="shared" ref="V2563:V2626" si="204">(((K2563/60)/60)/24)+DATE(1970,1,1)+(-5/24)</f>
        <v>42260.320474537039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tr">
        <f>VLOOKUP(G2564,'Country Codes'!C:D,2,FALSE)</f>
        <v>Germany</v>
      </c>
      <c r="I2564" t="s">
        <v>8249</v>
      </c>
      <c r="J2564" s="15">
        <v>1476189339</v>
      </c>
      <c r="K2564" s="15">
        <v>1471005339</v>
      </c>
      <c r="L2564" t="b">
        <v>0</v>
      </c>
      <c r="M2564">
        <v>3</v>
      </c>
      <c r="N2564" t="b">
        <v>0</v>
      </c>
      <c r="O2564" t="s">
        <v>8284</v>
      </c>
      <c r="P2564" s="5">
        <f t="shared" si="200"/>
        <v>7.4999999999999997E-3</v>
      </c>
      <c r="Q2564" s="5" t="str">
        <f t="shared" si="201"/>
        <v>Not Funded</v>
      </c>
      <c r="R2564" s="7">
        <f t="shared" si="202"/>
        <v>25</v>
      </c>
      <c r="S2564" t="s">
        <v>8335</v>
      </c>
      <c r="T2564" t="s">
        <v>8336</v>
      </c>
      <c r="U2564" s="17">
        <f t="shared" si="203"/>
        <v>42654.316423611112</v>
      </c>
      <c r="V2564" s="17">
        <f t="shared" si="204"/>
        <v>42594.316423611112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tr">
        <f>VLOOKUP(G2565,'Country Codes'!C:D,2,FALSE)</f>
        <v>United States</v>
      </c>
      <c r="I2565" t="s">
        <v>8246</v>
      </c>
      <c r="J2565" s="15">
        <v>1438226451</v>
      </c>
      <c r="K2565" s="15">
        <v>1433042451</v>
      </c>
      <c r="L2565" t="b">
        <v>0</v>
      </c>
      <c r="M2565">
        <v>0</v>
      </c>
      <c r="N2565" t="b">
        <v>0</v>
      </c>
      <c r="O2565" t="s">
        <v>8284</v>
      </c>
      <c r="P2565" s="5">
        <f t="shared" si="200"/>
        <v>0</v>
      </c>
      <c r="Q2565" s="5" t="str">
        <f t="shared" si="201"/>
        <v>Not Funded</v>
      </c>
      <c r="R2565" s="7" t="e">
        <f t="shared" si="202"/>
        <v>#DIV/0!</v>
      </c>
      <c r="S2565" t="s">
        <v>8335</v>
      </c>
      <c r="T2565" t="s">
        <v>8336</v>
      </c>
      <c r="U2565" s="17">
        <f t="shared" si="203"/>
        <v>42214.931145833332</v>
      </c>
      <c r="V2565" s="17">
        <f t="shared" si="204"/>
        <v>42154.931145833332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tr">
        <f>VLOOKUP(G2566,'Country Codes'!C:D,2,FALSE)</f>
        <v>Canada</v>
      </c>
      <c r="I2566" t="s">
        <v>8251</v>
      </c>
      <c r="J2566" s="15">
        <v>1406854699</v>
      </c>
      <c r="K2566" s="15">
        <v>1404262699</v>
      </c>
      <c r="L2566" t="b">
        <v>0</v>
      </c>
      <c r="M2566">
        <v>0</v>
      </c>
      <c r="N2566" t="b">
        <v>0</v>
      </c>
      <c r="O2566" t="s">
        <v>8284</v>
      </c>
      <c r="P2566" s="5">
        <f t="shared" si="200"/>
        <v>0</v>
      </c>
      <c r="Q2566" s="5" t="str">
        <f t="shared" si="201"/>
        <v>Not Funded</v>
      </c>
      <c r="R2566" s="7" t="e">
        <f t="shared" si="202"/>
        <v>#DIV/0!</v>
      </c>
      <c r="S2566" t="s">
        <v>8335</v>
      </c>
      <c r="T2566" t="s">
        <v>8336</v>
      </c>
      <c r="U2566" s="17">
        <f t="shared" si="203"/>
        <v>41851.83216435185</v>
      </c>
      <c r="V2566" s="17">
        <f t="shared" si="204"/>
        <v>41821.83216435185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tr">
        <f>VLOOKUP(G2567,'Country Codes'!C:D,2,FALSE)</f>
        <v>United States</v>
      </c>
      <c r="I2567" t="s">
        <v>8246</v>
      </c>
      <c r="J2567" s="15">
        <v>1462827000</v>
      </c>
      <c r="K2567" s="15">
        <v>1457710589</v>
      </c>
      <c r="L2567" t="b">
        <v>0</v>
      </c>
      <c r="M2567">
        <v>1</v>
      </c>
      <c r="N2567" t="b">
        <v>0</v>
      </c>
      <c r="O2567" t="s">
        <v>8284</v>
      </c>
      <c r="P2567" s="5">
        <f t="shared" si="200"/>
        <v>0.01</v>
      </c>
      <c r="Q2567" s="5" t="str">
        <f t="shared" si="201"/>
        <v>Not Funded</v>
      </c>
      <c r="R2567" s="7">
        <f t="shared" si="202"/>
        <v>100</v>
      </c>
      <c r="S2567" t="s">
        <v>8335</v>
      </c>
      <c r="T2567" t="s">
        <v>8336</v>
      </c>
      <c r="U2567" s="17">
        <f t="shared" si="203"/>
        <v>42499.659722222219</v>
      </c>
      <c r="V2567" s="17">
        <f t="shared" si="204"/>
        <v>42440.442002314812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tr">
        <f>VLOOKUP(G2568,'Country Codes'!C:D,2,FALSE)</f>
        <v>United States</v>
      </c>
      <c r="I2568" t="s">
        <v>8246</v>
      </c>
      <c r="J2568" s="15">
        <v>1408663948</v>
      </c>
      <c r="K2568" s="15">
        <v>1406071948</v>
      </c>
      <c r="L2568" t="b">
        <v>0</v>
      </c>
      <c r="M2568">
        <v>0</v>
      </c>
      <c r="N2568" t="b">
        <v>0</v>
      </c>
      <c r="O2568" t="s">
        <v>8284</v>
      </c>
      <c r="P2568" s="5">
        <f t="shared" si="200"/>
        <v>0</v>
      </c>
      <c r="Q2568" s="5" t="str">
        <f t="shared" si="201"/>
        <v>Not Funded</v>
      </c>
      <c r="R2568" s="7" t="e">
        <f t="shared" si="202"/>
        <v>#DIV/0!</v>
      </c>
      <c r="S2568" t="s">
        <v>8335</v>
      </c>
      <c r="T2568" t="s">
        <v>8336</v>
      </c>
      <c r="U2568" s="17">
        <f t="shared" si="203"/>
        <v>41872.772546296292</v>
      </c>
      <c r="V2568" s="17">
        <f t="shared" si="204"/>
        <v>41842.772546296292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tr">
        <f>VLOOKUP(G2569,'Country Codes'!C:D,2,FALSE)</f>
        <v>United States</v>
      </c>
      <c r="I2569" t="s">
        <v>8246</v>
      </c>
      <c r="J2569" s="15">
        <v>1429823138</v>
      </c>
      <c r="K2569" s="15">
        <v>1427231138</v>
      </c>
      <c r="L2569" t="b">
        <v>0</v>
      </c>
      <c r="M2569">
        <v>2</v>
      </c>
      <c r="N2569" t="b">
        <v>0</v>
      </c>
      <c r="O2569" t="s">
        <v>8284</v>
      </c>
      <c r="P2569" s="5">
        <f t="shared" si="200"/>
        <v>2.6666666666666666E-3</v>
      </c>
      <c r="Q2569" s="5" t="str">
        <f t="shared" si="201"/>
        <v>Not Funded</v>
      </c>
      <c r="R2569" s="7">
        <f t="shared" si="202"/>
        <v>60</v>
      </c>
      <c r="S2569" t="s">
        <v>8335</v>
      </c>
      <c r="T2569" t="s">
        <v>8336</v>
      </c>
      <c r="U2569" s="17">
        <f t="shared" si="203"/>
        <v>42117.670578703699</v>
      </c>
      <c r="V2569" s="17">
        <f t="shared" si="204"/>
        <v>42087.670578703699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tr">
        <f>VLOOKUP(G2570,'Country Codes'!C:D,2,FALSE)</f>
        <v>United Kingdom</v>
      </c>
      <c r="I2570" t="s">
        <v>8247</v>
      </c>
      <c r="J2570" s="15">
        <v>1472745594</v>
      </c>
      <c r="K2570" s="15">
        <v>1470153594</v>
      </c>
      <c r="L2570" t="b">
        <v>0</v>
      </c>
      <c r="M2570">
        <v>1</v>
      </c>
      <c r="N2570" t="b">
        <v>0</v>
      </c>
      <c r="O2570" t="s">
        <v>8284</v>
      </c>
      <c r="P2570" s="5">
        <f t="shared" si="200"/>
        <v>5.0000000000000001E-3</v>
      </c>
      <c r="Q2570" s="5" t="str">
        <f t="shared" si="201"/>
        <v>Not Funded</v>
      </c>
      <c r="R2570" s="7">
        <f t="shared" si="202"/>
        <v>50</v>
      </c>
      <c r="S2570" t="s">
        <v>8335</v>
      </c>
      <c r="T2570" t="s">
        <v>8336</v>
      </c>
      <c r="U2570" s="17">
        <f t="shared" si="203"/>
        <v>42614.45826388889</v>
      </c>
      <c r="V2570" s="17">
        <f t="shared" si="204"/>
        <v>42584.45826388889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tr">
        <f>VLOOKUP(G2571,'Country Codes'!C:D,2,FALSE)</f>
        <v>United States</v>
      </c>
      <c r="I2571" t="s">
        <v>8246</v>
      </c>
      <c r="J2571" s="15">
        <v>1442457112</v>
      </c>
      <c r="K2571" s="15">
        <v>1439865112</v>
      </c>
      <c r="L2571" t="b">
        <v>0</v>
      </c>
      <c r="M2571">
        <v>2</v>
      </c>
      <c r="N2571" t="b">
        <v>0</v>
      </c>
      <c r="O2571" t="s">
        <v>8284</v>
      </c>
      <c r="P2571" s="5">
        <f t="shared" si="200"/>
        <v>2.2307692307692306E-2</v>
      </c>
      <c r="Q2571" s="5" t="str">
        <f t="shared" si="201"/>
        <v>Not Funded</v>
      </c>
      <c r="R2571" s="7">
        <f t="shared" si="202"/>
        <v>72.5</v>
      </c>
      <c r="S2571" t="s">
        <v>8335</v>
      </c>
      <c r="T2571" t="s">
        <v>8336</v>
      </c>
      <c r="U2571" s="17">
        <f t="shared" si="203"/>
        <v>42263.897129629629</v>
      </c>
      <c r="V2571" s="17">
        <f t="shared" si="204"/>
        <v>42233.897129629629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tr">
        <f>VLOOKUP(G2572,'Country Codes'!C:D,2,FALSE)</f>
        <v>United States</v>
      </c>
      <c r="I2572" t="s">
        <v>8246</v>
      </c>
      <c r="J2572" s="15">
        <v>1486590035</v>
      </c>
      <c r="K2572" s="15">
        <v>1483998035</v>
      </c>
      <c r="L2572" t="b">
        <v>0</v>
      </c>
      <c r="M2572">
        <v>2</v>
      </c>
      <c r="N2572" t="b">
        <v>0</v>
      </c>
      <c r="O2572" t="s">
        <v>8284</v>
      </c>
      <c r="P2572" s="5">
        <f t="shared" si="200"/>
        <v>8.4285714285714294E-3</v>
      </c>
      <c r="Q2572" s="5" t="str">
        <f t="shared" si="201"/>
        <v>Not Funded</v>
      </c>
      <c r="R2572" s="7">
        <f t="shared" si="202"/>
        <v>29.5</v>
      </c>
      <c r="S2572" t="s">
        <v>8335</v>
      </c>
      <c r="T2572" t="s">
        <v>8336</v>
      </c>
      <c r="U2572" s="17">
        <f t="shared" si="203"/>
        <v>42774.694849537038</v>
      </c>
      <c r="V2572" s="17">
        <f t="shared" si="204"/>
        <v>42744.694849537038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tr">
        <f>VLOOKUP(G2573,'Country Codes'!C:D,2,FALSE)</f>
        <v>Australia</v>
      </c>
      <c r="I2573" t="s">
        <v>8248</v>
      </c>
      <c r="J2573" s="15">
        <v>1463645521</v>
      </c>
      <c r="K2573" s="15">
        <v>1458461521</v>
      </c>
      <c r="L2573" t="b">
        <v>0</v>
      </c>
      <c r="M2573">
        <v>4</v>
      </c>
      <c r="N2573" t="b">
        <v>0</v>
      </c>
      <c r="O2573" t="s">
        <v>8284</v>
      </c>
      <c r="P2573" s="5">
        <f t="shared" si="200"/>
        <v>2.5000000000000001E-3</v>
      </c>
      <c r="Q2573" s="5" t="str">
        <f t="shared" si="201"/>
        <v>Not Funded</v>
      </c>
      <c r="R2573" s="7">
        <f t="shared" si="202"/>
        <v>62.5</v>
      </c>
      <c r="S2573" t="s">
        <v>8335</v>
      </c>
      <c r="T2573" t="s">
        <v>8336</v>
      </c>
      <c r="U2573" s="17">
        <f t="shared" si="203"/>
        <v>42509.133344907408</v>
      </c>
      <c r="V2573" s="17">
        <f t="shared" si="204"/>
        <v>42449.133344907408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tr">
        <f>VLOOKUP(G2574,'Country Codes'!C:D,2,FALSE)</f>
        <v>United States</v>
      </c>
      <c r="I2574" t="s">
        <v>8246</v>
      </c>
      <c r="J2574" s="15">
        <v>1428893517</v>
      </c>
      <c r="K2574" s="15">
        <v>1426301517</v>
      </c>
      <c r="L2574" t="b">
        <v>0</v>
      </c>
      <c r="M2574">
        <v>0</v>
      </c>
      <c r="N2574" t="b">
        <v>0</v>
      </c>
      <c r="O2574" t="s">
        <v>8284</v>
      </c>
      <c r="P2574" s="5">
        <f t="shared" si="200"/>
        <v>0</v>
      </c>
      <c r="Q2574" s="5" t="str">
        <f t="shared" si="201"/>
        <v>Not Funded</v>
      </c>
      <c r="R2574" s="7" t="e">
        <f t="shared" si="202"/>
        <v>#DIV/0!</v>
      </c>
      <c r="S2574" t="s">
        <v>8335</v>
      </c>
      <c r="T2574" t="s">
        <v>8336</v>
      </c>
      <c r="U2574" s="17">
        <f t="shared" si="203"/>
        <v>42106.911076388882</v>
      </c>
      <c r="V2574" s="17">
        <f t="shared" si="204"/>
        <v>42076.911076388882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tr">
        <f>VLOOKUP(G2575,'Country Codes'!C:D,2,FALSE)</f>
        <v>United States</v>
      </c>
      <c r="I2575" t="s">
        <v>8246</v>
      </c>
      <c r="J2575" s="15">
        <v>1408803149</v>
      </c>
      <c r="K2575" s="15">
        <v>1404915149</v>
      </c>
      <c r="L2575" t="b">
        <v>0</v>
      </c>
      <c r="M2575">
        <v>0</v>
      </c>
      <c r="N2575" t="b">
        <v>0</v>
      </c>
      <c r="O2575" t="s">
        <v>8284</v>
      </c>
      <c r="P2575" s="5">
        <f t="shared" si="200"/>
        <v>0</v>
      </c>
      <c r="Q2575" s="5" t="str">
        <f t="shared" si="201"/>
        <v>Not Funded</v>
      </c>
      <c r="R2575" s="7" t="e">
        <f t="shared" si="202"/>
        <v>#DIV/0!</v>
      </c>
      <c r="S2575" t="s">
        <v>8335</v>
      </c>
      <c r="T2575" t="s">
        <v>8336</v>
      </c>
      <c r="U2575" s="17">
        <f t="shared" si="203"/>
        <v>41874.383668981478</v>
      </c>
      <c r="V2575" s="17">
        <f t="shared" si="204"/>
        <v>41829.383668981478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tr">
        <f>VLOOKUP(G2576,'Country Codes'!C:D,2,FALSE)</f>
        <v>United States</v>
      </c>
      <c r="I2576" t="s">
        <v>8246</v>
      </c>
      <c r="J2576" s="15">
        <v>1463600945</v>
      </c>
      <c r="K2576" s="15">
        <v>1461786545</v>
      </c>
      <c r="L2576" t="b">
        <v>0</v>
      </c>
      <c r="M2576">
        <v>0</v>
      </c>
      <c r="N2576" t="b">
        <v>0</v>
      </c>
      <c r="O2576" t="s">
        <v>8284</v>
      </c>
      <c r="P2576" s="5">
        <f t="shared" si="200"/>
        <v>0</v>
      </c>
      <c r="Q2576" s="5" t="str">
        <f t="shared" si="201"/>
        <v>Not Funded</v>
      </c>
      <c r="R2576" s="7" t="e">
        <f t="shared" si="202"/>
        <v>#DIV/0!</v>
      </c>
      <c r="S2576" t="s">
        <v>8335</v>
      </c>
      <c r="T2576" t="s">
        <v>8336</v>
      </c>
      <c r="U2576" s="17">
        <f t="shared" si="203"/>
        <v>42508.617418981477</v>
      </c>
      <c r="V2576" s="17">
        <f t="shared" si="204"/>
        <v>42487.617418981477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tr">
        <f>VLOOKUP(G2577,'Country Codes'!C:D,2,FALSE)</f>
        <v>United States</v>
      </c>
      <c r="I2577" t="s">
        <v>8246</v>
      </c>
      <c r="J2577" s="15">
        <v>1421030194</v>
      </c>
      <c r="K2577" s="15">
        <v>1418438194</v>
      </c>
      <c r="L2577" t="b">
        <v>0</v>
      </c>
      <c r="M2577">
        <v>0</v>
      </c>
      <c r="N2577" t="b">
        <v>0</v>
      </c>
      <c r="O2577" t="s">
        <v>8284</v>
      </c>
      <c r="P2577" s="5">
        <f t="shared" si="200"/>
        <v>0</v>
      </c>
      <c r="Q2577" s="5" t="str">
        <f t="shared" si="201"/>
        <v>Not Funded</v>
      </c>
      <c r="R2577" s="7" t="e">
        <f t="shared" si="202"/>
        <v>#DIV/0!</v>
      </c>
      <c r="S2577" t="s">
        <v>8335</v>
      </c>
      <c r="T2577" t="s">
        <v>8336</v>
      </c>
      <c r="U2577" s="17">
        <f t="shared" si="203"/>
        <v>42015.90039351851</v>
      </c>
      <c r="V2577" s="17">
        <f t="shared" si="204"/>
        <v>41985.90039351851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tr">
        <f>VLOOKUP(G2578,'Country Codes'!C:D,2,FALSE)</f>
        <v>United States</v>
      </c>
      <c r="I2578" t="s">
        <v>8246</v>
      </c>
      <c r="J2578" s="15">
        <v>1428707647</v>
      </c>
      <c r="K2578" s="15">
        <v>1424823247</v>
      </c>
      <c r="L2578" t="b">
        <v>0</v>
      </c>
      <c r="M2578">
        <v>0</v>
      </c>
      <c r="N2578" t="b">
        <v>0</v>
      </c>
      <c r="O2578" t="s">
        <v>8284</v>
      </c>
      <c r="P2578" s="5">
        <f t="shared" si="200"/>
        <v>0</v>
      </c>
      <c r="Q2578" s="5" t="str">
        <f t="shared" si="201"/>
        <v>Not Funded</v>
      </c>
      <c r="R2578" s="7" t="e">
        <f t="shared" si="202"/>
        <v>#DIV/0!</v>
      </c>
      <c r="S2578" t="s">
        <v>8335</v>
      </c>
      <c r="T2578" t="s">
        <v>8336</v>
      </c>
      <c r="U2578" s="17">
        <f t="shared" si="203"/>
        <v>42104.759803240733</v>
      </c>
      <c r="V2578" s="17">
        <f t="shared" si="204"/>
        <v>42059.801469907405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tr">
        <f>VLOOKUP(G2579,'Country Codes'!C:D,2,FALSE)</f>
        <v>United States</v>
      </c>
      <c r="I2579" t="s">
        <v>8246</v>
      </c>
      <c r="J2579" s="15">
        <v>1407181297</v>
      </c>
      <c r="K2579" s="15">
        <v>1405021297</v>
      </c>
      <c r="L2579" t="b">
        <v>0</v>
      </c>
      <c r="M2579">
        <v>0</v>
      </c>
      <c r="N2579" t="b">
        <v>0</v>
      </c>
      <c r="O2579" t="s">
        <v>8284</v>
      </c>
      <c r="P2579" s="5">
        <f t="shared" si="200"/>
        <v>0</v>
      </c>
      <c r="Q2579" s="5" t="str">
        <f t="shared" si="201"/>
        <v>Not Funded</v>
      </c>
      <c r="R2579" s="7" t="e">
        <f t="shared" si="202"/>
        <v>#DIV/0!</v>
      </c>
      <c r="S2579" t="s">
        <v>8335</v>
      </c>
      <c r="T2579" t="s">
        <v>8336</v>
      </c>
      <c r="U2579" s="17">
        <f t="shared" si="203"/>
        <v>41855.612233796295</v>
      </c>
      <c r="V2579" s="17">
        <f t="shared" si="204"/>
        <v>41830.612233796295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tr">
        <f>VLOOKUP(G2580,'Country Codes'!C:D,2,FALSE)</f>
        <v>United States</v>
      </c>
      <c r="I2580" t="s">
        <v>8246</v>
      </c>
      <c r="J2580" s="15">
        <v>1444410000</v>
      </c>
      <c r="K2580" s="15">
        <v>1440203579</v>
      </c>
      <c r="L2580" t="b">
        <v>0</v>
      </c>
      <c r="M2580">
        <v>0</v>
      </c>
      <c r="N2580" t="b">
        <v>0</v>
      </c>
      <c r="O2580" t="s">
        <v>8284</v>
      </c>
      <c r="P2580" s="5">
        <f t="shared" si="200"/>
        <v>0</v>
      </c>
      <c r="Q2580" s="5" t="str">
        <f t="shared" si="201"/>
        <v>Not Funded</v>
      </c>
      <c r="R2580" s="7" t="e">
        <f t="shared" si="202"/>
        <v>#DIV/0!</v>
      </c>
      <c r="S2580" t="s">
        <v>8335</v>
      </c>
      <c r="T2580" t="s">
        <v>8336</v>
      </c>
      <c r="U2580" s="17">
        <f t="shared" si="203"/>
        <v>42286.499999999993</v>
      </c>
      <c r="V2580" s="17">
        <f t="shared" si="204"/>
        <v>42237.814571759263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tr">
        <f>VLOOKUP(G2581,'Country Codes'!C:D,2,FALSE)</f>
        <v>United States</v>
      </c>
      <c r="I2581" t="s">
        <v>8246</v>
      </c>
      <c r="J2581" s="15">
        <v>1410810903</v>
      </c>
      <c r="K2581" s="15">
        <v>1405626903</v>
      </c>
      <c r="L2581" t="b">
        <v>0</v>
      </c>
      <c r="M2581">
        <v>12</v>
      </c>
      <c r="N2581" t="b">
        <v>0</v>
      </c>
      <c r="O2581" t="s">
        <v>8284</v>
      </c>
      <c r="P2581" s="5">
        <f t="shared" si="200"/>
        <v>1.3849999999999999E-3</v>
      </c>
      <c r="Q2581" s="5" t="str">
        <f t="shared" si="201"/>
        <v>Not Funded</v>
      </c>
      <c r="R2581" s="7">
        <f t="shared" si="202"/>
        <v>23.083333333333332</v>
      </c>
      <c r="S2581" t="s">
        <v>8335</v>
      </c>
      <c r="T2581" t="s">
        <v>8336</v>
      </c>
      <c r="U2581" s="17">
        <f t="shared" si="203"/>
        <v>41897.621562499997</v>
      </c>
      <c r="V2581" s="17">
        <f t="shared" si="204"/>
        <v>41837.621562499997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tr">
        <f>VLOOKUP(G2582,'Country Codes'!C:D,2,FALSE)</f>
        <v>United States</v>
      </c>
      <c r="I2582" t="s">
        <v>8246</v>
      </c>
      <c r="J2582" s="15">
        <v>1431745200</v>
      </c>
      <c r="K2582" s="15">
        <v>1429170603</v>
      </c>
      <c r="L2582" t="b">
        <v>0</v>
      </c>
      <c r="M2582">
        <v>2</v>
      </c>
      <c r="N2582" t="b">
        <v>0</v>
      </c>
      <c r="O2582" t="s">
        <v>8284</v>
      </c>
      <c r="P2582" s="5">
        <f t="shared" si="200"/>
        <v>6.0000000000000001E-3</v>
      </c>
      <c r="Q2582" s="5" t="str">
        <f t="shared" si="201"/>
        <v>Not Funded</v>
      </c>
      <c r="R2582" s="7">
        <f t="shared" si="202"/>
        <v>25.5</v>
      </c>
      <c r="S2582" t="s">
        <v>8335</v>
      </c>
      <c r="T2582" t="s">
        <v>8336</v>
      </c>
      <c r="U2582" s="17">
        <f t="shared" si="203"/>
        <v>42139.916666666664</v>
      </c>
      <c r="V2582" s="17">
        <f t="shared" si="204"/>
        <v>42110.118090277778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tr">
        <f>VLOOKUP(G2583,'Country Codes'!C:D,2,FALSE)</f>
        <v>United States</v>
      </c>
      <c r="I2583" t="s">
        <v>8246</v>
      </c>
      <c r="J2583" s="15">
        <v>1447689898</v>
      </c>
      <c r="K2583" s="15">
        <v>1445094298</v>
      </c>
      <c r="L2583" t="b">
        <v>0</v>
      </c>
      <c r="M2583">
        <v>11</v>
      </c>
      <c r="N2583" t="b">
        <v>0</v>
      </c>
      <c r="O2583" t="s">
        <v>8284</v>
      </c>
      <c r="P2583" s="5">
        <f t="shared" si="200"/>
        <v>0.106</v>
      </c>
      <c r="Q2583" s="5" t="str">
        <f t="shared" si="201"/>
        <v>Not Funded</v>
      </c>
      <c r="R2583" s="7">
        <f t="shared" si="202"/>
        <v>48.18181818181818</v>
      </c>
      <c r="S2583" t="s">
        <v>8335</v>
      </c>
      <c r="T2583" t="s">
        <v>8336</v>
      </c>
      <c r="U2583" s="17">
        <f t="shared" si="203"/>
        <v>42324.461782407401</v>
      </c>
      <c r="V2583" s="17">
        <f t="shared" si="204"/>
        <v>42294.420115740737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tr">
        <f>VLOOKUP(G2584,'Country Codes'!C:D,2,FALSE)</f>
        <v>United States</v>
      </c>
      <c r="I2584" t="s">
        <v>8246</v>
      </c>
      <c r="J2584" s="15">
        <v>1477784634</v>
      </c>
      <c r="K2584" s="15">
        <v>1475192634</v>
      </c>
      <c r="L2584" t="b">
        <v>0</v>
      </c>
      <c r="M2584">
        <v>1</v>
      </c>
      <c r="N2584" t="b">
        <v>0</v>
      </c>
      <c r="O2584" t="s">
        <v>8284</v>
      </c>
      <c r="P2584" s="5">
        <f t="shared" si="200"/>
        <v>1.1111111111111112E-5</v>
      </c>
      <c r="Q2584" s="5" t="str">
        <f t="shared" si="201"/>
        <v>Not Funded</v>
      </c>
      <c r="R2584" s="7">
        <f t="shared" si="202"/>
        <v>1</v>
      </c>
      <c r="S2584" t="s">
        <v>8335</v>
      </c>
      <c r="T2584" t="s">
        <v>8336</v>
      </c>
      <c r="U2584" s="17">
        <f t="shared" si="203"/>
        <v>42672.780486111107</v>
      </c>
      <c r="V2584" s="17">
        <f t="shared" si="204"/>
        <v>42642.780486111107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tr">
        <f>VLOOKUP(G2585,'Country Codes'!C:D,2,FALSE)</f>
        <v>United States</v>
      </c>
      <c r="I2585" t="s">
        <v>8246</v>
      </c>
      <c r="J2585" s="15">
        <v>1426526880</v>
      </c>
      <c r="K2585" s="15">
        <v>1421346480</v>
      </c>
      <c r="L2585" t="b">
        <v>0</v>
      </c>
      <c r="M2585">
        <v>5</v>
      </c>
      <c r="N2585" t="b">
        <v>0</v>
      </c>
      <c r="O2585" t="s">
        <v>8284</v>
      </c>
      <c r="P2585" s="5">
        <f t="shared" si="200"/>
        <v>5.0000000000000001E-3</v>
      </c>
      <c r="Q2585" s="5" t="str">
        <f t="shared" si="201"/>
        <v>Not Funded</v>
      </c>
      <c r="R2585" s="7">
        <f t="shared" si="202"/>
        <v>1</v>
      </c>
      <c r="S2585" t="s">
        <v>8335</v>
      </c>
      <c r="T2585" t="s">
        <v>8336</v>
      </c>
      <c r="U2585" s="17">
        <f t="shared" si="203"/>
        <v>42079.519444444442</v>
      </c>
      <c r="V2585" s="17">
        <f t="shared" si="204"/>
        <v>42019.561111111114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tr">
        <f>VLOOKUP(G2586,'Country Codes'!C:D,2,FALSE)</f>
        <v>United States</v>
      </c>
      <c r="I2586" t="s">
        <v>8246</v>
      </c>
      <c r="J2586" s="15">
        <v>1434341369</v>
      </c>
      <c r="K2586" s="15">
        <v>1431749369</v>
      </c>
      <c r="L2586" t="b">
        <v>0</v>
      </c>
      <c r="M2586">
        <v>0</v>
      </c>
      <c r="N2586" t="b">
        <v>0</v>
      </c>
      <c r="O2586" t="s">
        <v>8284</v>
      </c>
      <c r="P2586" s="5">
        <f t="shared" si="200"/>
        <v>0</v>
      </c>
      <c r="Q2586" s="5" t="str">
        <f t="shared" si="201"/>
        <v>Not Funded</v>
      </c>
      <c r="R2586" s="7" t="e">
        <f t="shared" si="202"/>
        <v>#DIV/0!</v>
      </c>
      <c r="S2586" t="s">
        <v>8335</v>
      </c>
      <c r="T2586" t="s">
        <v>8336</v>
      </c>
      <c r="U2586" s="17">
        <f t="shared" si="203"/>
        <v>42169.964918981481</v>
      </c>
      <c r="V2586" s="17">
        <f t="shared" si="204"/>
        <v>42139.964918981481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tr">
        <f>VLOOKUP(G2587,'Country Codes'!C:D,2,FALSE)</f>
        <v>United States</v>
      </c>
      <c r="I2587" t="s">
        <v>8246</v>
      </c>
      <c r="J2587" s="15">
        <v>1404601632</v>
      </c>
      <c r="K2587" s="15">
        <v>1402009632</v>
      </c>
      <c r="L2587" t="b">
        <v>0</v>
      </c>
      <c r="M2587">
        <v>1</v>
      </c>
      <c r="N2587" t="b">
        <v>0</v>
      </c>
      <c r="O2587" t="s">
        <v>8284</v>
      </c>
      <c r="P2587" s="5">
        <f t="shared" si="200"/>
        <v>1.6666666666666668E-3</v>
      </c>
      <c r="Q2587" s="5" t="str">
        <f t="shared" si="201"/>
        <v>Not Funded</v>
      </c>
      <c r="R2587" s="7">
        <f t="shared" si="202"/>
        <v>50</v>
      </c>
      <c r="S2587" t="s">
        <v>8335</v>
      </c>
      <c r="T2587" t="s">
        <v>8336</v>
      </c>
      <c r="U2587" s="17">
        <f t="shared" si="203"/>
        <v>41825.754999999997</v>
      </c>
      <c r="V2587" s="17">
        <f t="shared" si="204"/>
        <v>41795.754999999997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tr">
        <f>VLOOKUP(G2588,'Country Codes'!C:D,2,FALSE)</f>
        <v>United Kingdom</v>
      </c>
      <c r="I2588" t="s">
        <v>8247</v>
      </c>
      <c r="J2588" s="15">
        <v>1451030136</v>
      </c>
      <c r="K2588" s="15">
        <v>1448438136</v>
      </c>
      <c r="L2588" t="b">
        <v>0</v>
      </c>
      <c r="M2588">
        <v>1</v>
      </c>
      <c r="N2588" t="b">
        <v>0</v>
      </c>
      <c r="O2588" t="s">
        <v>8284</v>
      </c>
      <c r="P2588" s="5">
        <f t="shared" si="200"/>
        <v>1.6666666666666668E-3</v>
      </c>
      <c r="Q2588" s="5" t="str">
        <f t="shared" si="201"/>
        <v>Not Funded</v>
      </c>
      <c r="R2588" s="7">
        <f t="shared" si="202"/>
        <v>5</v>
      </c>
      <c r="S2588" t="s">
        <v>8335</v>
      </c>
      <c r="T2588" t="s">
        <v>8336</v>
      </c>
      <c r="U2588" s="17">
        <f t="shared" si="203"/>
        <v>42363.121944444443</v>
      </c>
      <c r="V2588" s="17">
        <f t="shared" si="204"/>
        <v>42333.121944444443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tr">
        <f>VLOOKUP(G2589,'Country Codes'!C:D,2,FALSE)</f>
        <v>United States</v>
      </c>
      <c r="I2589" t="s">
        <v>8246</v>
      </c>
      <c r="J2589" s="15">
        <v>1451491953</v>
      </c>
      <c r="K2589" s="15">
        <v>1448899953</v>
      </c>
      <c r="L2589" t="b">
        <v>0</v>
      </c>
      <c r="M2589">
        <v>6</v>
      </c>
      <c r="N2589" t="b">
        <v>0</v>
      </c>
      <c r="O2589" t="s">
        <v>8284</v>
      </c>
      <c r="P2589" s="5">
        <f t="shared" si="200"/>
        <v>2.4340000000000001E-2</v>
      </c>
      <c r="Q2589" s="5" t="str">
        <f t="shared" si="201"/>
        <v>Not Funded</v>
      </c>
      <c r="R2589" s="7">
        <f t="shared" si="202"/>
        <v>202.83333333333334</v>
      </c>
      <c r="S2589" t="s">
        <v>8335</v>
      </c>
      <c r="T2589" t="s">
        <v>8336</v>
      </c>
      <c r="U2589" s="17">
        <f t="shared" si="203"/>
        <v>42368.467048611106</v>
      </c>
      <c r="V2589" s="17">
        <f t="shared" si="204"/>
        <v>42338.467048611106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tr">
        <f>VLOOKUP(G2590,'Country Codes'!C:D,2,FALSE)</f>
        <v>United States</v>
      </c>
      <c r="I2590" t="s">
        <v>8246</v>
      </c>
      <c r="J2590" s="15">
        <v>1427807640</v>
      </c>
      <c r="K2590" s="15">
        <v>1423325626</v>
      </c>
      <c r="L2590" t="b">
        <v>0</v>
      </c>
      <c r="M2590">
        <v>8</v>
      </c>
      <c r="N2590" t="b">
        <v>0</v>
      </c>
      <c r="O2590" t="s">
        <v>8284</v>
      </c>
      <c r="P2590" s="5">
        <f t="shared" si="200"/>
        <v>3.8833333333333331E-2</v>
      </c>
      <c r="Q2590" s="5" t="str">
        <f t="shared" si="201"/>
        <v>Not Funded</v>
      </c>
      <c r="R2590" s="7">
        <f t="shared" si="202"/>
        <v>29.125</v>
      </c>
      <c r="S2590" t="s">
        <v>8335</v>
      </c>
      <c r="T2590" t="s">
        <v>8336</v>
      </c>
      <c r="U2590" s="17">
        <f t="shared" si="203"/>
        <v>42094.343055555553</v>
      </c>
      <c r="V2590" s="17">
        <f t="shared" si="204"/>
        <v>42042.467893518515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tr">
        <f>VLOOKUP(G2591,'Country Codes'!C:D,2,FALSE)</f>
        <v>Denmark</v>
      </c>
      <c r="I2591" t="s">
        <v>8253</v>
      </c>
      <c r="J2591" s="15">
        <v>1458733927</v>
      </c>
      <c r="K2591" s="15">
        <v>1456145527</v>
      </c>
      <c r="L2591" t="b">
        <v>0</v>
      </c>
      <c r="M2591">
        <v>1</v>
      </c>
      <c r="N2591" t="b">
        <v>0</v>
      </c>
      <c r="O2591" t="s">
        <v>8284</v>
      </c>
      <c r="P2591" s="5">
        <f t="shared" si="200"/>
        <v>1E-4</v>
      </c>
      <c r="Q2591" s="5" t="str">
        <f t="shared" si="201"/>
        <v>Not Funded</v>
      </c>
      <c r="R2591" s="7">
        <f t="shared" si="202"/>
        <v>5</v>
      </c>
      <c r="S2591" t="s">
        <v>8335</v>
      </c>
      <c r="T2591" t="s">
        <v>8336</v>
      </c>
      <c r="U2591" s="17">
        <f t="shared" si="203"/>
        <v>42452.286192129628</v>
      </c>
      <c r="V2591" s="17">
        <f t="shared" si="204"/>
        <v>42422.327858796292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tr">
        <f>VLOOKUP(G2592,'Country Codes'!C:D,2,FALSE)</f>
        <v>Australia</v>
      </c>
      <c r="I2592" t="s">
        <v>8248</v>
      </c>
      <c r="J2592" s="15">
        <v>1453817297</v>
      </c>
      <c r="K2592" s="15">
        <v>1453212497</v>
      </c>
      <c r="L2592" t="b">
        <v>0</v>
      </c>
      <c r="M2592">
        <v>0</v>
      </c>
      <c r="N2592" t="b">
        <v>0</v>
      </c>
      <c r="O2592" t="s">
        <v>8284</v>
      </c>
      <c r="P2592" s="5">
        <f t="shared" si="200"/>
        <v>0</v>
      </c>
      <c r="Q2592" s="5" t="str">
        <f t="shared" si="201"/>
        <v>Not Funded</v>
      </c>
      <c r="R2592" s="7" t="e">
        <f t="shared" si="202"/>
        <v>#DIV/0!</v>
      </c>
      <c r="S2592" t="s">
        <v>8335</v>
      </c>
      <c r="T2592" t="s">
        <v>8336</v>
      </c>
      <c r="U2592" s="17">
        <f t="shared" si="203"/>
        <v>42395.380752314813</v>
      </c>
      <c r="V2592" s="17">
        <f t="shared" si="204"/>
        <v>42388.380752314813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tr">
        <f>VLOOKUP(G2593,'Country Codes'!C:D,2,FALSE)</f>
        <v>United States</v>
      </c>
      <c r="I2593" t="s">
        <v>8246</v>
      </c>
      <c r="J2593" s="15">
        <v>1457901924</v>
      </c>
      <c r="K2593" s="15">
        <v>1452721524</v>
      </c>
      <c r="L2593" t="b">
        <v>0</v>
      </c>
      <c r="M2593">
        <v>2</v>
      </c>
      <c r="N2593" t="b">
        <v>0</v>
      </c>
      <c r="O2593" t="s">
        <v>8284</v>
      </c>
      <c r="P2593" s="5">
        <f t="shared" si="200"/>
        <v>1.7333333333333333E-2</v>
      </c>
      <c r="Q2593" s="5" t="str">
        <f t="shared" si="201"/>
        <v>Not Funded</v>
      </c>
      <c r="R2593" s="7">
        <f t="shared" si="202"/>
        <v>13</v>
      </c>
      <c r="S2593" t="s">
        <v>8335</v>
      </c>
      <c r="T2593" t="s">
        <v>8336</v>
      </c>
      <c r="U2593" s="17">
        <f t="shared" si="203"/>
        <v>42442.656527777777</v>
      </c>
      <c r="V2593" s="17">
        <f t="shared" si="204"/>
        <v>42382.698194444441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tr">
        <f>VLOOKUP(G2594,'Country Codes'!C:D,2,FALSE)</f>
        <v>United States</v>
      </c>
      <c r="I2594" t="s">
        <v>8246</v>
      </c>
      <c r="J2594" s="15">
        <v>1412536421</v>
      </c>
      <c r="K2594" s="15">
        <v>1409944421</v>
      </c>
      <c r="L2594" t="b">
        <v>0</v>
      </c>
      <c r="M2594">
        <v>1</v>
      </c>
      <c r="N2594" t="b">
        <v>0</v>
      </c>
      <c r="O2594" t="s">
        <v>8284</v>
      </c>
      <c r="P2594" s="5">
        <f t="shared" si="200"/>
        <v>1.6666666666666668E-3</v>
      </c>
      <c r="Q2594" s="5" t="str">
        <f t="shared" si="201"/>
        <v>Not Funded</v>
      </c>
      <c r="R2594" s="7">
        <f t="shared" si="202"/>
        <v>50</v>
      </c>
      <c r="S2594" t="s">
        <v>8335</v>
      </c>
      <c r="T2594" t="s">
        <v>8336</v>
      </c>
      <c r="U2594" s="17">
        <f t="shared" si="203"/>
        <v>41917.592835648145</v>
      </c>
      <c r="V2594" s="17">
        <f t="shared" si="204"/>
        <v>41887.592835648145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tr">
        <f>VLOOKUP(G2595,'Country Codes'!C:D,2,FALSE)</f>
        <v>United States</v>
      </c>
      <c r="I2595" t="s">
        <v>8246</v>
      </c>
      <c r="J2595" s="15">
        <v>1429993026</v>
      </c>
      <c r="K2595" s="15">
        <v>1427401026</v>
      </c>
      <c r="L2595" t="b">
        <v>0</v>
      </c>
      <c r="M2595">
        <v>0</v>
      </c>
      <c r="N2595" t="b">
        <v>0</v>
      </c>
      <c r="O2595" t="s">
        <v>8284</v>
      </c>
      <c r="P2595" s="5">
        <f t="shared" si="200"/>
        <v>0</v>
      </c>
      <c r="Q2595" s="5" t="str">
        <f t="shared" si="201"/>
        <v>Not Funded</v>
      </c>
      <c r="R2595" s="7" t="e">
        <f t="shared" si="202"/>
        <v>#DIV/0!</v>
      </c>
      <c r="S2595" t="s">
        <v>8335</v>
      </c>
      <c r="T2595" t="s">
        <v>8336</v>
      </c>
      <c r="U2595" s="17">
        <f t="shared" si="203"/>
        <v>42119.636875000004</v>
      </c>
      <c r="V2595" s="17">
        <f t="shared" si="204"/>
        <v>42089.636875000004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tr">
        <f>VLOOKUP(G2596,'Country Codes'!C:D,2,FALSE)</f>
        <v>United States</v>
      </c>
      <c r="I2596" t="s">
        <v>8246</v>
      </c>
      <c r="J2596" s="15">
        <v>1407453228</v>
      </c>
      <c r="K2596" s="15">
        <v>1404861228</v>
      </c>
      <c r="L2596" t="b">
        <v>0</v>
      </c>
      <c r="M2596">
        <v>1</v>
      </c>
      <c r="N2596" t="b">
        <v>0</v>
      </c>
      <c r="O2596" t="s">
        <v>8284</v>
      </c>
      <c r="P2596" s="5">
        <f t="shared" si="200"/>
        <v>1.2500000000000001E-5</v>
      </c>
      <c r="Q2596" s="5" t="str">
        <f t="shared" si="201"/>
        <v>Not Funded</v>
      </c>
      <c r="R2596" s="7">
        <f t="shared" si="202"/>
        <v>1</v>
      </c>
      <c r="S2596" t="s">
        <v>8335</v>
      </c>
      <c r="T2596" t="s">
        <v>8336</v>
      </c>
      <c r="U2596" s="17">
        <f t="shared" si="203"/>
        <v>41858.759583333333</v>
      </c>
      <c r="V2596" s="17">
        <f t="shared" si="204"/>
        <v>41828.759583333333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tr">
        <f>VLOOKUP(G2597,'Country Codes'!C:D,2,FALSE)</f>
        <v>United States</v>
      </c>
      <c r="I2597" t="s">
        <v>8246</v>
      </c>
      <c r="J2597" s="15">
        <v>1487915500</v>
      </c>
      <c r="K2597" s="15">
        <v>1485323500</v>
      </c>
      <c r="L2597" t="b">
        <v>0</v>
      </c>
      <c r="M2597">
        <v>19</v>
      </c>
      <c r="N2597" t="b">
        <v>0</v>
      </c>
      <c r="O2597" t="s">
        <v>8284</v>
      </c>
      <c r="P2597" s="5">
        <f t="shared" si="200"/>
        <v>0.12166666666666667</v>
      </c>
      <c r="Q2597" s="5" t="str">
        <f t="shared" si="201"/>
        <v>Not Funded</v>
      </c>
      <c r="R2597" s="7">
        <f t="shared" si="202"/>
        <v>96.05263157894737</v>
      </c>
      <c r="S2597" t="s">
        <v>8335</v>
      </c>
      <c r="T2597" t="s">
        <v>8336</v>
      </c>
      <c r="U2597" s="17">
        <f t="shared" si="203"/>
        <v>42790.035879629628</v>
      </c>
      <c r="V2597" s="17">
        <f t="shared" si="204"/>
        <v>42760.035879629628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tr">
        <f>VLOOKUP(G2598,'Country Codes'!C:D,2,FALSE)</f>
        <v>Canada</v>
      </c>
      <c r="I2598" t="s">
        <v>8251</v>
      </c>
      <c r="J2598" s="15">
        <v>1407427009</v>
      </c>
      <c r="K2598" s="15">
        <v>1404835009</v>
      </c>
      <c r="L2598" t="b">
        <v>0</v>
      </c>
      <c r="M2598">
        <v>27</v>
      </c>
      <c r="N2598" t="b">
        <v>0</v>
      </c>
      <c r="O2598" t="s">
        <v>8284</v>
      </c>
      <c r="P2598" s="5">
        <f t="shared" si="200"/>
        <v>0.23588571428571428</v>
      </c>
      <c r="Q2598" s="5" t="str">
        <f t="shared" si="201"/>
        <v>Not Funded</v>
      </c>
      <c r="R2598" s="7">
        <f t="shared" si="202"/>
        <v>305.77777777777777</v>
      </c>
      <c r="S2598" t="s">
        <v>8335</v>
      </c>
      <c r="T2598" t="s">
        <v>8336</v>
      </c>
      <c r="U2598" s="17">
        <f t="shared" si="203"/>
        <v>41858.45612268518</v>
      </c>
      <c r="V2598" s="17">
        <f t="shared" si="204"/>
        <v>41828.45612268518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tr">
        <f>VLOOKUP(G2599,'Country Codes'!C:D,2,FALSE)</f>
        <v>United Kingdom</v>
      </c>
      <c r="I2599" t="s">
        <v>8247</v>
      </c>
      <c r="J2599" s="15">
        <v>1466323917</v>
      </c>
      <c r="K2599" s="15">
        <v>1463731917</v>
      </c>
      <c r="L2599" t="b">
        <v>0</v>
      </c>
      <c r="M2599">
        <v>7</v>
      </c>
      <c r="N2599" t="b">
        <v>0</v>
      </c>
      <c r="O2599" t="s">
        <v>8284</v>
      </c>
      <c r="P2599" s="5">
        <f t="shared" si="200"/>
        <v>5.6666666666666664E-2</v>
      </c>
      <c r="Q2599" s="5" t="str">
        <f t="shared" si="201"/>
        <v>Not Funded</v>
      </c>
      <c r="R2599" s="7">
        <f t="shared" si="202"/>
        <v>12.142857142857142</v>
      </c>
      <c r="S2599" t="s">
        <v>8335</v>
      </c>
      <c r="T2599" t="s">
        <v>8336</v>
      </c>
      <c r="U2599" s="17">
        <f t="shared" si="203"/>
        <v>42540.133298611108</v>
      </c>
      <c r="V2599" s="17">
        <f t="shared" si="204"/>
        <v>42510.133298611108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tr">
        <f>VLOOKUP(G2600,'Country Codes'!C:D,2,FALSE)</f>
        <v>United States</v>
      </c>
      <c r="I2600" t="s">
        <v>8246</v>
      </c>
      <c r="J2600" s="15">
        <v>1443039001</v>
      </c>
      <c r="K2600" s="15">
        <v>1440447001</v>
      </c>
      <c r="L2600" t="b">
        <v>0</v>
      </c>
      <c r="M2600">
        <v>14</v>
      </c>
      <c r="N2600" t="b">
        <v>0</v>
      </c>
      <c r="O2600" t="s">
        <v>8284</v>
      </c>
      <c r="P2600" s="5">
        <f t="shared" si="200"/>
        <v>0.39</v>
      </c>
      <c r="Q2600" s="5" t="str">
        <f t="shared" si="201"/>
        <v>Not Funded</v>
      </c>
      <c r="R2600" s="7">
        <f t="shared" si="202"/>
        <v>83.571428571428569</v>
      </c>
      <c r="S2600" t="s">
        <v>8335</v>
      </c>
      <c r="T2600" t="s">
        <v>8336</v>
      </c>
      <c r="U2600" s="17">
        <f t="shared" si="203"/>
        <v>42270.631956018515</v>
      </c>
      <c r="V2600" s="17">
        <f t="shared" si="204"/>
        <v>42240.631956018515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tr">
        <f>VLOOKUP(G2601,'Country Codes'!C:D,2,FALSE)</f>
        <v>United States</v>
      </c>
      <c r="I2601" t="s">
        <v>8246</v>
      </c>
      <c r="J2601" s="15">
        <v>1407089147</v>
      </c>
      <c r="K2601" s="15">
        <v>1403201147</v>
      </c>
      <c r="L2601" t="b">
        <v>0</v>
      </c>
      <c r="M2601">
        <v>5</v>
      </c>
      <c r="N2601" t="b">
        <v>0</v>
      </c>
      <c r="O2601" t="s">
        <v>8284</v>
      </c>
      <c r="P2601" s="5">
        <f t="shared" si="200"/>
        <v>9.9546510341776348E-3</v>
      </c>
      <c r="Q2601" s="5" t="str">
        <f t="shared" si="201"/>
        <v>Not Funded</v>
      </c>
      <c r="R2601" s="7">
        <f t="shared" si="202"/>
        <v>18</v>
      </c>
      <c r="S2601" t="s">
        <v>8335</v>
      </c>
      <c r="T2601" t="s">
        <v>8336</v>
      </c>
      <c r="U2601" s="17">
        <f t="shared" si="203"/>
        <v>41854.545682870368</v>
      </c>
      <c r="V2601" s="17">
        <f t="shared" si="204"/>
        <v>41809.545682870368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tr">
        <f>VLOOKUP(G2602,'Country Codes'!C:D,2,FALSE)</f>
        <v>United States</v>
      </c>
      <c r="I2602" t="s">
        <v>8246</v>
      </c>
      <c r="J2602" s="15">
        <v>1458938200</v>
      </c>
      <c r="K2602" s="15">
        <v>1453757800</v>
      </c>
      <c r="L2602" t="b">
        <v>0</v>
      </c>
      <c r="M2602">
        <v>30</v>
      </c>
      <c r="N2602" t="b">
        <v>0</v>
      </c>
      <c r="O2602" t="s">
        <v>8284</v>
      </c>
      <c r="P2602" s="5">
        <f t="shared" si="200"/>
        <v>6.9320000000000007E-2</v>
      </c>
      <c r="Q2602" s="5" t="str">
        <f t="shared" si="201"/>
        <v>Not Funded</v>
      </c>
      <c r="R2602" s="7">
        <f t="shared" si="202"/>
        <v>115.53333333333333</v>
      </c>
      <c r="S2602" t="s">
        <v>8335</v>
      </c>
      <c r="T2602" t="s">
        <v>8336</v>
      </c>
      <c r="U2602" s="17">
        <f t="shared" si="203"/>
        <v>42454.650462962956</v>
      </c>
      <c r="V2602" s="17">
        <f t="shared" si="204"/>
        <v>42394.692129629628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tr">
        <f>VLOOKUP(G2603,'Country Codes'!C:D,2,FALSE)</f>
        <v>United States</v>
      </c>
      <c r="I2603" t="s">
        <v>8246</v>
      </c>
      <c r="J2603" s="15">
        <v>1347508740</v>
      </c>
      <c r="K2603" s="15">
        <v>1346276349</v>
      </c>
      <c r="L2603" t="b">
        <v>1</v>
      </c>
      <c r="M2603">
        <v>151</v>
      </c>
      <c r="N2603" t="b">
        <v>1</v>
      </c>
      <c r="O2603" t="s">
        <v>8301</v>
      </c>
      <c r="P2603" s="5">
        <f t="shared" si="200"/>
        <v>6.6139999999999999</v>
      </c>
      <c r="Q2603" s="5" t="str">
        <f t="shared" si="201"/>
        <v>Funded</v>
      </c>
      <c r="R2603" s="7">
        <f t="shared" si="202"/>
        <v>21.900662251655628</v>
      </c>
      <c r="S2603" t="s">
        <v>8318</v>
      </c>
      <c r="T2603" t="s">
        <v>8354</v>
      </c>
      <c r="U2603" s="17">
        <f t="shared" si="203"/>
        <v>41164.957638888889</v>
      </c>
      <c r="V2603" s="17">
        <f t="shared" si="204"/>
        <v>41150.69385416666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tr">
        <f>VLOOKUP(G2604,'Country Codes'!C:D,2,FALSE)</f>
        <v>United States</v>
      </c>
      <c r="I2604" t="s">
        <v>8246</v>
      </c>
      <c r="J2604" s="15">
        <v>1415827200</v>
      </c>
      <c r="K2604" s="15">
        <v>1412358968</v>
      </c>
      <c r="L2604" t="b">
        <v>1</v>
      </c>
      <c r="M2604">
        <v>489</v>
      </c>
      <c r="N2604" t="b">
        <v>1</v>
      </c>
      <c r="O2604" t="s">
        <v>8301</v>
      </c>
      <c r="P2604" s="5">
        <f t="shared" si="200"/>
        <v>3.2609166666666667</v>
      </c>
      <c r="Q2604" s="5" t="str">
        <f t="shared" si="201"/>
        <v>Funded</v>
      </c>
      <c r="R2604" s="7">
        <f t="shared" si="202"/>
        <v>80.022494887525568</v>
      </c>
      <c r="S2604" t="s">
        <v>8318</v>
      </c>
      <c r="T2604" t="s">
        <v>8354</v>
      </c>
      <c r="U2604" s="17">
        <f t="shared" si="203"/>
        <v>41955.680555555555</v>
      </c>
      <c r="V2604" s="17">
        <f t="shared" si="204"/>
        <v>41915.538981481477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tr">
        <f>VLOOKUP(G2605,'Country Codes'!C:D,2,FALSE)</f>
        <v>United States</v>
      </c>
      <c r="I2605" t="s">
        <v>8246</v>
      </c>
      <c r="J2605" s="15">
        <v>1387835654</v>
      </c>
      <c r="K2605" s="15">
        <v>1386626054</v>
      </c>
      <c r="L2605" t="b">
        <v>1</v>
      </c>
      <c r="M2605">
        <v>50</v>
      </c>
      <c r="N2605" t="b">
        <v>1</v>
      </c>
      <c r="O2605" t="s">
        <v>8301</v>
      </c>
      <c r="P2605" s="5">
        <f t="shared" si="200"/>
        <v>1.0148571428571429</v>
      </c>
      <c r="Q2605" s="5" t="str">
        <f t="shared" si="201"/>
        <v>Funded</v>
      </c>
      <c r="R2605" s="7">
        <f t="shared" si="202"/>
        <v>35.520000000000003</v>
      </c>
      <c r="S2605" t="s">
        <v>8318</v>
      </c>
      <c r="T2605" t="s">
        <v>8354</v>
      </c>
      <c r="U2605" s="17">
        <f t="shared" si="203"/>
        <v>41631.704328703701</v>
      </c>
      <c r="V2605" s="17">
        <f t="shared" si="204"/>
        <v>41617.704328703701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tr">
        <f>VLOOKUP(G2606,'Country Codes'!C:D,2,FALSE)</f>
        <v>United States</v>
      </c>
      <c r="I2606" t="s">
        <v>8246</v>
      </c>
      <c r="J2606" s="15">
        <v>1335662023</v>
      </c>
      <c r="K2606" s="15">
        <v>1333070023</v>
      </c>
      <c r="L2606" t="b">
        <v>1</v>
      </c>
      <c r="M2606">
        <v>321</v>
      </c>
      <c r="N2606" t="b">
        <v>1</v>
      </c>
      <c r="O2606" t="s">
        <v>8301</v>
      </c>
      <c r="P2606" s="5">
        <f t="shared" si="200"/>
        <v>1.0421799999999999</v>
      </c>
      <c r="Q2606" s="5" t="str">
        <f t="shared" si="201"/>
        <v>Funded</v>
      </c>
      <c r="R2606" s="7">
        <f t="shared" si="202"/>
        <v>64.933333333333323</v>
      </c>
      <c r="S2606" t="s">
        <v>8318</v>
      </c>
      <c r="T2606" t="s">
        <v>8354</v>
      </c>
      <c r="U2606" s="17">
        <f t="shared" si="203"/>
        <v>41027.842858796292</v>
      </c>
      <c r="V2606" s="17">
        <f t="shared" si="204"/>
        <v>40997.842858796292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tr">
        <f>VLOOKUP(G2607,'Country Codes'!C:D,2,FALSE)</f>
        <v>United States</v>
      </c>
      <c r="I2607" t="s">
        <v>8246</v>
      </c>
      <c r="J2607" s="15">
        <v>1466168390</v>
      </c>
      <c r="K2607" s="15">
        <v>1463576390</v>
      </c>
      <c r="L2607" t="b">
        <v>1</v>
      </c>
      <c r="M2607">
        <v>1762</v>
      </c>
      <c r="N2607" t="b">
        <v>1</v>
      </c>
      <c r="O2607" t="s">
        <v>8301</v>
      </c>
      <c r="P2607" s="5">
        <f t="shared" si="200"/>
        <v>1.0742157000000001</v>
      </c>
      <c r="Q2607" s="5" t="str">
        <f t="shared" si="201"/>
        <v>Funded</v>
      </c>
      <c r="R2607" s="7">
        <f t="shared" si="202"/>
        <v>60.965703745743475</v>
      </c>
      <c r="S2607" t="s">
        <v>8318</v>
      </c>
      <c r="T2607" t="s">
        <v>8354</v>
      </c>
      <c r="U2607" s="17">
        <f t="shared" si="203"/>
        <v>42538.33321759259</v>
      </c>
      <c r="V2607" s="17">
        <f t="shared" si="204"/>
        <v>42508.33321759259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tr">
        <f>VLOOKUP(G2608,'Country Codes'!C:D,2,FALSE)</f>
        <v>United States</v>
      </c>
      <c r="I2608" t="s">
        <v>8246</v>
      </c>
      <c r="J2608" s="15">
        <v>1398791182</v>
      </c>
      <c r="K2608" s="15">
        <v>1396026382</v>
      </c>
      <c r="L2608" t="b">
        <v>1</v>
      </c>
      <c r="M2608">
        <v>385</v>
      </c>
      <c r="N2608" t="b">
        <v>1</v>
      </c>
      <c r="O2608" t="s">
        <v>8301</v>
      </c>
      <c r="P2608" s="5">
        <f t="shared" si="200"/>
        <v>1.1005454545454545</v>
      </c>
      <c r="Q2608" s="5" t="str">
        <f t="shared" si="201"/>
        <v>Funded</v>
      </c>
      <c r="R2608" s="7">
        <f t="shared" si="202"/>
        <v>31.444155844155844</v>
      </c>
      <c r="S2608" t="s">
        <v>8318</v>
      </c>
      <c r="T2608" t="s">
        <v>8354</v>
      </c>
      <c r="U2608" s="17">
        <f t="shared" si="203"/>
        <v>41758.504421296297</v>
      </c>
      <c r="V2608" s="17">
        <f t="shared" si="204"/>
        <v>41726.504421296297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tr">
        <f>VLOOKUP(G2609,'Country Codes'!C:D,2,FALSE)</f>
        <v>United States</v>
      </c>
      <c r="I2609" t="s">
        <v>8246</v>
      </c>
      <c r="J2609" s="15">
        <v>1439344800</v>
      </c>
      <c r="K2609" s="15">
        <v>1435611572</v>
      </c>
      <c r="L2609" t="b">
        <v>1</v>
      </c>
      <c r="M2609">
        <v>398</v>
      </c>
      <c r="N2609" t="b">
        <v>1</v>
      </c>
      <c r="O2609" t="s">
        <v>8301</v>
      </c>
      <c r="P2609" s="5">
        <f t="shared" si="200"/>
        <v>4.077</v>
      </c>
      <c r="Q2609" s="5" t="str">
        <f t="shared" si="201"/>
        <v>Funded</v>
      </c>
      <c r="R2609" s="7">
        <f t="shared" si="202"/>
        <v>81.949748743718587</v>
      </c>
      <c r="S2609" t="s">
        <v>8318</v>
      </c>
      <c r="T2609" t="s">
        <v>8354</v>
      </c>
      <c r="U2609" s="17">
        <f t="shared" si="203"/>
        <v>42227.874999999993</v>
      </c>
      <c r="V2609" s="17">
        <f t="shared" si="204"/>
        <v>42184.666342592587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tr">
        <f>VLOOKUP(G2610,'Country Codes'!C:D,2,FALSE)</f>
        <v>United States</v>
      </c>
      <c r="I2610" t="s">
        <v>8246</v>
      </c>
      <c r="J2610" s="15">
        <v>1489536000</v>
      </c>
      <c r="K2610" s="15">
        <v>1485976468</v>
      </c>
      <c r="L2610" t="b">
        <v>1</v>
      </c>
      <c r="M2610">
        <v>304</v>
      </c>
      <c r="N2610" t="b">
        <v>1</v>
      </c>
      <c r="O2610" t="s">
        <v>8301</v>
      </c>
      <c r="P2610" s="5">
        <f t="shared" si="200"/>
        <v>2.2392500000000002</v>
      </c>
      <c r="Q2610" s="5" t="str">
        <f t="shared" si="201"/>
        <v>Funded</v>
      </c>
      <c r="R2610" s="7">
        <f t="shared" si="202"/>
        <v>58.92763157894737</v>
      </c>
      <c r="S2610" t="s">
        <v>8318</v>
      </c>
      <c r="T2610" t="s">
        <v>8354</v>
      </c>
      <c r="U2610" s="17">
        <f t="shared" si="203"/>
        <v>42808.791666666664</v>
      </c>
      <c r="V2610" s="17">
        <f t="shared" si="204"/>
        <v>42767.593379629623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tr">
        <f>VLOOKUP(G2611,'Country Codes'!C:D,2,FALSE)</f>
        <v>United States</v>
      </c>
      <c r="I2611" t="s">
        <v>8246</v>
      </c>
      <c r="J2611" s="15">
        <v>1342330951</v>
      </c>
      <c r="K2611" s="15">
        <v>1339738951</v>
      </c>
      <c r="L2611" t="b">
        <v>1</v>
      </c>
      <c r="M2611">
        <v>676</v>
      </c>
      <c r="N2611" t="b">
        <v>1</v>
      </c>
      <c r="O2611" t="s">
        <v>8301</v>
      </c>
      <c r="P2611" s="5">
        <f t="shared" si="200"/>
        <v>3.038011142857143</v>
      </c>
      <c r="Q2611" s="5" t="str">
        <f t="shared" si="201"/>
        <v>Funded</v>
      </c>
      <c r="R2611" s="7">
        <f t="shared" si="202"/>
        <v>157.29347633136095</v>
      </c>
      <c r="S2611" t="s">
        <v>8318</v>
      </c>
      <c r="T2611" t="s">
        <v>8354</v>
      </c>
      <c r="U2611" s="17">
        <f t="shared" si="203"/>
        <v>41105.02952546296</v>
      </c>
      <c r="V2611" s="17">
        <f t="shared" si="204"/>
        <v>41075.02952546296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tr">
        <f>VLOOKUP(G2612,'Country Codes'!C:D,2,FALSE)</f>
        <v>United States</v>
      </c>
      <c r="I2612" t="s">
        <v>8246</v>
      </c>
      <c r="J2612" s="15">
        <v>1471849140</v>
      </c>
      <c r="K2612" s="15">
        <v>1468444125</v>
      </c>
      <c r="L2612" t="b">
        <v>1</v>
      </c>
      <c r="M2612">
        <v>577</v>
      </c>
      <c r="N2612" t="b">
        <v>1</v>
      </c>
      <c r="O2612" t="s">
        <v>8301</v>
      </c>
      <c r="P2612" s="5">
        <f t="shared" si="200"/>
        <v>1.4132510432681749</v>
      </c>
      <c r="Q2612" s="5" t="str">
        <f t="shared" si="201"/>
        <v>Funded</v>
      </c>
      <c r="R2612" s="7">
        <f t="shared" si="202"/>
        <v>55.758509532062391</v>
      </c>
      <c r="S2612" t="s">
        <v>8318</v>
      </c>
      <c r="T2612" t="s">
        <v>8354</v>
      </c>
      <c r="U2612" s="17">
        <f t="shared" si="203"/>
        <v>42604.082638888889</v>
      </c>
      <c r="V2612" s="17">
        <f t="shared" si="204"/>
        <v>42564.672743055555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tr">
        <f>VLOOKUP(G2613,'Country Codes'!C:D,2,FALSE)</f>
        <v>Germany</v>
      </c>
      <c r="I2613" t="s">
        <v>8249</v>
      </c>
      <c r="J2613" s="15">
        <v>1483397940</v>
      </c>
      <c r="K2613" s="15">
        <v>1480493014</v>
      </c>
      <c r="L2613" t="b">
        <v>1</v>
      </c>
      <c r="M2613">
        <v>3663</v>
      </c>
      <c r="N2613" t="b">
        <v>1</v>
      </c>
      <c r="O2613" t="s">
        <v>8301</v>
      </c>
      <c r="P2613" s="5">
        <f t="shared" si="200"/>
        <v>27.906363636363636</v>
      </c>
      <c r="Q2613" s="5" t="str">
        <f t="shared" si="201"/>
        <v>Funded</v>
      </c>
      <c r="R2613" s="7">
        <f t="shared" si="202"/>
        <v>83.802893802893806</v>
      </c>
      <c r="S2613" t="s">
        <v>8318</v>
      </c>
      <c r="T2613" t="s">
        <v>8354</v>
      </c>
      <c r="U2613" s="17">
        <f t="shared" si="203"/>
        <v>42737.749305555553</v>
      </c>
      <c r="V2613" s="17">
        <f t="shared" si="204"/>
        <v>42704.127476851849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tr">
        <f>VLOOKUP(G2614,'Country Codes'!C:D,2,FALSE)</f>
        <v>United States</v>
      </c>
      <c r="I2614" t="s">
        <v>8246</v>
      </c>
      <c r="J2614" s="15">
        <v>1420773970</v>
      </c>
      <c r="K2614" s="15">
        <v>1418095570</v>
      </c>
      <c r="L2614" t="b">
        <v>1</v>
      </c>
      <c r="M2614">
        <v>294</v>
      </c>
      <c r="N2614" t="b">
        <v>1</v>
      </c>
      <c r="O2614" t="s">
        <v>8301</v>
      </c>
      <c r="P2614" s="5">
        <f t="shared" si="200"/>
        <v>1.7176130000000001</v>
      </c>
      <c r="Q2614" s="5" t="str">
        <f t="shared" si="201"/>
        <v>Funded</v>
      </c>
      <c r="R2614" s="7">
        <f t="shared" si="202"/>
        <v>58.422210884353746</v>
      </c>
      <c r="S2614" t="s">
        <v>8318</v>
      </c>
      <c r="T2614" t="s">
        <v>8354</v>
      </c>
      <c r="U2614" s="17">
        <f t="shared" si="203"/>
        <v>42012.934837962959</v>
      </c>
      <c r="V2614" s="17">
        <f t="shared" si="204"/>
        <v>41981.934837962959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tr">
        <f>VLOOKUP(G2615,'Country Codes'!C:D,2,FALSE)</f>
        <v>United States</v>
      </c>
      <c r="I2615" t="s">
        <v>8246</v>
      </c>
      <c r="J2615" s="15">
        <v>1348256294</v>
      </c>
      <c r="K2615" s="15">
        <v>1345664294</v>
      </c>
      <c r="L2615" t="b">
        <v>1</v>
      </c>
      <c r="M2615">
        <v>28</v>
      </c>
      <c r="N2615" t="b">
        <v>1</v>
      </c>
      <c r="O2615" t="s">
        <v>8301</v>
      </c>
      <c r="P2615" s="5">
        <f t="shared" si="200"/>
        <v>1.0101333333333333</v>
      </c>
      <c r="Q2615" s="5" t="str">
        <f t="shared" si="201"/>
        <v>Funded</v>
      </c>
      <c r="R2615" s="7">
        <f t="shared" si="202"/>
        <v>270.57142857142856</v>
      </c>
      <c r="S2615" t="s">
        <v>8318</v>
      </c>
      <c r="T2615" t="s">
        <v>8354</v>
      </c>
      <c r="U2615" s="17">
        <f t="shared" si="203"/>
        <v>41173.609884259255</v>
      </c>
      <c r="V2615" s="17">
        <f t="shared" si="204"/>
        <v>41143.609884259255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tr">
        <f>VLOOKUP(G2616,'Country Codes'!C:D,2,FALSE)</f>
        <v>United States</v>
      </c>
      <c r="I2616" t="s">
        <v>8246</v>
      </c>
      <c r="J2616" s="15">
        <v>1398834000</v>
      </c>
      <c r="K2616" s="15">
        <v>1396371612</v>
      </c>
      <c r="L2616" t="b">
        <v>1</v>
      </c>
      <c r="M2616">
        <v>100</v>
      </c>
      <c r="N2616" t="b">
        <v>1</v>
      </c>
      <c r="O2616" t="s">
        <v>8301</v>
      </c>
      <c r="P2616" s="5">
        <f t="shared" si="200"/>
        <v>1.02</v>
      </c>
      <c r="Q2616" s="5" t="str">
        <f t="shared" si="201"/>
        <v>Funded</v>
      </c>
      <c r="R2616" s="7">
        <f t="shared" si="202"/>
        <v>107.1</v>
      </c>
      <c r="S2616" t="s">
        <v>8318</v>
      </c>
      <c r="T2616" t="s">
        <v>8354</v>
      </c>
      <c r="U2616" s="17">
        <f t="shared" si="203"/>
        <v>41759</v>
      </c>
      <c r="V2616" s="17">
        <f t="shared" si="204"/>
        <v>41730.500138888885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tr">
        <f>VLOOKUP(G2617,'Country Codes'!C:D,2,FALSE)</f>
        <v>United Kingdom</v>
      </c>
      <c r="I2617" t="s">
        <v>8247</v>
      </c>
      <c r="J2617" s="15">
        <v>1462017600</v>
      </c>
      <c r="K2617" s="15">
        <v>1458820564</v>
      </c>
      <c r="L2617" t="b">
        <v>0</v>
      </c>
      <c r="M2617">
        <v>72</v>
      </c>
      <c r="N2617" t="b">
        <v>1</v>
      </c>
      <c r="O2617" t="s">
        <v>8301</v>
      </c>
      <c r="P2617" s="5">
        <f t="shared" si="200"/>
        <v>1.6976511744127936</v>
      </c>
      <c r="Q2617" s="5" t="str">
        <f t="shared" si="201"/>
        <v>Funded</v>
      </c>
      <c r="R2617" s="7">
        <f t="shared" si="202"/>
        <v>47.180555555555557</v>
      </c>
      <c r="S2617" t="s">
        <v>8318</v>
      </c>
      <c r="T2617" t="s">
        <v>8354</v>
      </c>
      <c r="U2617" s="17">
        <f t="shared" si="203"/>
        <v>42490.291666666664</v>
      </c>
      <c r="V2617" s="17">
        <f t="shared" si="204"/>
        <v>42453.288935185185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tr">
        <f>VLOOKUP(G2618,'Country Codes'!C:D,2,FALSE)</f>
        <v>United States</v>
      </c>
      <c r="I2618" t="s">
        <v>8246</v>
      </c>
      <c r="J2618" s="15">
        <v>1440546729</v>
      </c>
      <c r="K2618" s="15">
        <v>1437954729</v>
      </c>
      <c r="L2618" t="b">
        <v>1</v>
      </c>
      <c r="M2618">
        <v>238</v>
      </c>
      <c r="N2618" t="b">
        <v>1</v>
      </c>
      <c r="O2618" t="s">
        <v>8301</v>
      </c>
      <c r="P2618" s="5">
        <f t="shared" si="200"/>
        <v>1.14534</v>
      </c>
      <c r="Q2618" s="5" t="str">
        <f t="shared" si="201"/>
        <v>Funded</v>
      </c>
      <c r="R2618" s="7">
        <f t="shared" si="202"/>
        <v>120.30882352941177</v>
      </c>
      <c r="S2618" t="s">
        <v>8318</v>
      </c>
      <c r="T2618" t="s">
        <v>8354</v>
      </c>
      <c r="U2618" s="17">
        <f t="shared" si="203"/>
        <v>42241.786215277774</v>
      </c>
      <c r="V2618" s="17">
        <f t="shared" si="204"/>
        <v>42211.786215277774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tr">
        <f>VLOOKUP(G2619,'Country Codes'!C:D,2,FALSE)</f>
        <v>United States</v>
      </c>
      <c r="I2619" t="s">
        <v>8246</v>
      </c>
      <c r="J2619" s="15">
        <v>1413838751</v>
      </c>
      <c r="K2619" s="15">
        <v>1411246751</v>
      </c>
      <c r="L2619" t="b">
        <v>1</v>
      </c>
      <c r="M2619">
        <v>159</v>
      </c>
      <c r="N2619" t="b">
        <v>1</v>
      </c>
      <c r="O2619" t="s">
        <v>8301</v>
      </c>
      <c r="P2619" s="5">
        <f t="shared" si="200"/>
        <v>8.7759999999999998</v>
      </c>
      <c r="Q2619" s="5" t="str">
        <f t="shared" si="201"/>
        <v>Funded</v>
      </c>
      <c r="R2619" s="7">
        <f t="shared" si="202"/>
        <v>27.59748427672956</v>
      </c>
      <c r="S2619" t="s">
        <v>8318</v>
      </c>
      <c r="T2619" t="s">
        <v>8354</v>
      </c>
      <c r="U2619" s="17">
        <f t="shared" si="203"/>
        <v>41932.666099537033</v>
      </c>
      <c r="V2619" s="17">
        <f t="shared" si="204"/>
        <v>41902.666099537033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tr">
        <f>VLOOKUP(G2620,'Country Codes'!C:D,2,FALSE)</f>
        <v>United States</v>
      </c>
      <c r="I2620" t="s">
        <v>8246</v>
      </c>
      <c r="J2620" s="15">
        <v>1449000061</v>
      </c>
      <c r="K2620" s="15">
        <v>1443812461</v>
      </c>
      <c r="L2620" t="b">
        <v>1</v>
      </c>
      <c r="M2620">
        <v>77</v>
      </c>
      <c r="N2620" t="b">
        <v>1</v>
      </c>
      <c r="O2620" t="s">
        <v>8301</v>
      </c>
      <c r="P2620" s="5">
        <f t="shared" si="200"/>
        <v>1.0538666666666667</v>
      </c>
      <c r="Q2620" s="5" t="str">
        <f t="shared" si="201"/>
        <v>Funded</v>
      </c>
      <c r="R2620" s="7">
        <f t="shared" si="202"/>
        <v>205.2987012987013</v>
      </c>
      <c r="S2620" t="s">
        <v>8318</v>
      </c>
      <c r="T2620" t="s">
        <v>8354</v>
      </c>
      <c r="U2620" s="17">
        <f t="shared" si="203"/>
        <v>42339.625706018516</v>
      </c>
      <c r="V2620" s="17">
        <f t="shared" si="204"/>
        <v>42279.584039351852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tr">
        <f>VLOOKUP(G2621,'Country Codes'!C:D,2,FALSE)</f>
        <v>United States</v>
      </c>
      <c r="I2621" t="s">
        <v>8246</v>
      </c>
      <c r="J2621" s="15">
        <v>1445598000</v>
      </c>
      <c r="K2621" s="15">
        <v>1443302004</v>
      </c>
      <c r="L2621" t="b">
        <v>1</v>
      </c>
      <c r="M2621">
        <v>53</v>
      </c>
      <c r="N2621" t="b">
        <v>1</v>
      </c>
      <c r="O2621" t="s">
        <v>8301</v>
      </c>
      <c r="P2621" s="5">
        <f t="shared" si="200"/>
        <v>1.8839999999999999</v>
      </c>
      <c r="Q2621" s="5" t="str">
        <f t="shared" si="201"/>
        <v>Funded</v>
      </c>
      <c r="R2621" s="7">
        <f t="shared" si="202"/>
        <v>35.547169811320757</v>
      </c>
      <c r="S2621" t="s">
        <v>8318</v>
      </c>
      <c r="T2621" t="s">
        <v>8354</v>
      </c>
      <c r="U2621" s="17">
        <f t="shared" si="203"/>
        <v>42300.249999999993</v>
      </c>
      <c r="V2621" s="17">
        <f t="shared" si="204"/>
        <v>42273.67597222222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tr">
        <f>VLOOKUP(G2622,'Country Codes'!C:D,2,FALSE)</f>
        <v>Australia</v>
      </c>
      <c r="I2622" t="s">
        <v>8248</v>
      </c>
      <c r="J2622" s="15">
        <v>1444525200</v>
      </c>
      <c r="K2622" s="15">
        <v>1441339242</v>
      </c>
      <c r="L2622" t="b">
        <v>1</v>
      </c>
      <c r="M2622">
        <v>1251</v>
      </c>
      <c r="N2622" t="b">
        <v>1</v>
      </c>
      <c r="O2622" t="s">
        <v>8301</v>
      </c>
      <c r="P2622" s="5">
        <f t="shared" si="200"/>
        <v>1.436523076923077</v>
      </c>
      <c r="Q2622" s="5" t="str">
        <f t="shared" si="201"/>
        <v>Funded</v>
      </c>
      <c r="R2622" s="7">
        <f t="shared" si="202"/>
        <v>74.639488409272587</v>
      </c>
      <c r="S2622" t="s">
        <v>8318</v>
      </c>
      <c r="T2622" t="s">
        <v>8354</v>
      </c>
      <c r="U2622" s="17">
        <f t="shared" si="203"/>
        <v>42287.833333333336</v>
      </c>
      <c r="V2622" s="17">
        <f t="shared" si="204"/>
        <v>42250.958819444444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tr">
        <f>VLOOKUP(G2623,'Country Codes'!C:D,2,FALSE)</f>
        <v>United States</v>
      </c>
      <c r="I2623" t="s">
        <v>8246</v>
      </c>
      <c r="J2623" s="15">
        <v>1432230988</v>
      </c>
      <c r="K2623" s="15">
        <v>1429638988</v>
      </c>
      <c r="L2623" t="b">
        <v>1</v>
      </c>
      <c r="M2623">
        <v>465</v>
      </c>
      <c r="N2623" t="b">
        <v>1</v>
      </c>
      <c r="O2623" t="s">
        <v>8301</v>
      </c>
      <c r="P2623" s="5">
        <f t="shared" si="200"/>
        <v>1.4588000000000001</v>
      </c>
      <c r="Q2623" s="5" t="str">
        <f t="shared" si="201"/>
        <v>Funded</v>
      </c>
      <c r="R2623" s="7">
        <f t="shared" si="202"/>
        <v>47.058064516129029</v>
      </c>
      <c r="S2623" t="s">
        <v>8318</v>
      </c>
      <c r="T2623" t="s">
        <v>8354</v>
      </c>
      <c r="U2623" s="17">
        <f t="shared" si="203"/>
        <v>42145.539212962954</v>
      </c>
      <c r="V2623" s="17">
        <f t="shared" si="204"/>
        <v>42115.539212962954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tr">
        <f>VLOOKUP(G2624,'Country Codes'!C:D,2,FALSE)</f>
        <v>Italy</v>
      </c>
      <c r="I2624" t="s">
        <v>8249</v>
      </c>
      <c r="J2624" s="15">
        <v>1483120216</v>
      </c>
      <c r="K2624" s="15">
        <v>1479232216</v>
      </c>
      <c r="L2624" t="b">
        <v>0</v>
      </c>
      <c r="M2624">
        <v>74</v>
      </c>
      <c r="N2624" t="b">
        <v>1</v>
      </c>
      <c r="O2624" t="s">
        <v>8301</v>
      </c>
      <c r="P2624" s="5">
        <f t="shared" si="200"/>
        <v>1.3118399999999999</v>
      </c>
      <c r="Q2624" s="5" t="str">
        <f t="shared" si="201"/>
        <v>Funded</v>
      </c>
      <c r="R2624" s="7">
        <f t="shared" si="202"/>
        <v>26.591351351351353</v>
      </c>
      <c r="S2624" t="s">
        <v>8318</v>
      </c>
      <c r="T2624" t="s">
        <v>8354</v>
      </c>
      <c r="U2624" s="17">
        <f t="shared" si="203"/>
        <v>42734.534907407404</v>
      </c>
      <c r="V2624" s="17">
        <f t="shared" si="204"/>
        <v>42689.534907407404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tr">
        <f>VLOOKUP(G2625,'Country Codes'!C:D,2,FALSE)</f>
        <v>United States</v>
      </c>
      <c r="I2625" t="s">
        <v>8246</v>
      </c>
      <c r="J2625" s="15">
        <v>1480658966</v>
      </c>
      <c r="K2625" s="15">
        <v>1479449366</v>
      </c>
      <c r="L2625" t="b">
        <v>0</v>
      </c>
      <c r="M2625">
        <v>62</v>
      </c>
      <c r="N2625" t="b">
        <v>1</v>
      </c>
      <c r="O2625" t="s">
        <v>8301</v>
      </c>
      <c r="P2625" s="5">
        <f t="shared" si="200"/>
        <v>1.1399999999999999</v>
      </c>
      <c r="Q2625" s="5" t="str">
        <f t="shared" si="201"/>
        <v>Funded</v>
      </c>
      <c r="R2625" s="7">
        <f t="shared" si="202"/>
        <v>36.774193548387096</v>
      </c>
      <c r="S2625" t="s">
        <v>8318</v>
      </c>
      <c r="T2625" t="s">
        <v>8354</v>
      </c>
      <c r="U2625" s="17">
        <f t="shared" si="203"/>
        <v>42706.048217592594</v>
      </c>
      <c r="V2625" s="17">
        <f t="shared" si="204"/>
        <v>42692.048217592594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tr">
        <f>VLOOKUP(G2626,'Country Codes'!C:D,2,FALSE)</f>
        <v>United States</v>
      </c>
      <c r="I2626" t="s">
        <v>8246</v>
      </c>
      <c r="J2626" s="15">
        <v>1347530822</v>
      </c>
      <c r="K2626" s="15">
        <v>1345716422</v>
      </c>
      <c r="L2626" t="b">
        <v>0</v>
      </c>
      <c r="M2626">
        <v>3468</v>
      </c>
      <c r="N2626" t="b">
        <v>1</v>
      </c>
      <c r="O2626" t="s">
        <v>8301</v>
      </c>
      <c r="P2626" s="5">
        <f t="shared" si="200"/>
        <v>13.794206249999998</v>
      </c>
      <c r="Q2626" s="5" t="str">
        <f t="shared" si="201"/>
        <v>Funded</v>
      </c>
      <c r="R2626" s="7">
        <f t="shared" si="202"/>
        <v>31.820544982698959</v>
      </c>
      <c r="S2626" t="s">
        <v>8318</v>
      </c>
      <c r="T2626" t="s">
        <v>8354</v>
      </c>
      <c r="U2626" s="17">
        <f t="shared" si="203"/>
        <v>41165.213217592594</v>
      </c>
      <c r="V2626" s="17">
        <f t="shared" si="204"/>
        <v>41144.213217592594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tr">
        <f>VLOOKUP(G2627,'Country Codes'!C:D,2,FALSE)</f>
        <v>Germany</v>
      </c>
      <c r="I2627" t="s">
        <v>8249</v>
      </c>
      <c r="J2627" s="15">
        <v>1478723208</v>
      </c>
      <c r="K2627" s="15">
        <v>1476559608</v>
      </c>
      <c r="L2627" t="b">
        <v>0</v>
      </c>
      <c r="M2627">
        <v>52</v>
      </c>
      <c r="N2627" t="b">
        <v>1</v>
      </c>
      <c r="O2627" t="s">
        <v>8301</v>
      </c>
      <c r="P2627" s="5">
        <f t="shared" ref="P2627:P2690" si="205">(E2627/D2627)</f>
        <v>9.56</v>
      </c>
      <c r="Q2627" s="5" t="str">
        <f t="shared" ref="Q2627:Q2690" si="206">IF(P2627&gt;=1,"Funded","Not Funded")</f>
        <v>Funded</v>
      </c>
      <c r="R2627" s="7">
        <f t="shared" ref="R2627:R2690" si="207">(E2627/M2627)</f>
        <v>27.576923076923077</v>
      </c>
      <c r="S2627" t="s">
        <v>8318</v>
      </c>
      <c r="T2627" t="s">
        <v>8354</v>
      </c>
      <c r="U2627" s="17">
        <f t="shared" ref="U2627:U2690" si="208">(((J2627/60)/60)/24)+DATE(1970,1,1)+(-5/24)</f>
        <v>42683.643611111103</v>
      </c>
      <c r="V2627" s="17">
        <f t="shared" ref="V2627:V2690" si="209">(((K2627/60)/60)/24)+DATE(1970,1,1)+(-5/24)</f>
        <v>42658.601944444446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tr">
        <f>VLOOKUP(G2628,'Country Codes'!C:D,2,FALSE)</f>
        <v>United States</v>
      </c>
      <c r="I2628" t="s">
        <v>8246</v>
      </c>
      <c r="J2628" s="15">
        <v>1433343869</v>
      </c>
      <c r="K2628" s="15">
        <v>1430751869</v>
      </c>
      <c r="L2628" t="b">
        <v>0</v>
      </c>
      <c r="M2628">
        <v>50</v>
      </c>
      <c r="N2628" t="b">
        <v>1</v>
      </c>
      <c r="O2628" t="s">
        <v>8301</v>
      </c>
      <c r="P2628" s="5">
        <f t="shared" si="205"/>
        <v>1.1200000000000001</v>
      </c>
      <c r="Q2628" s="5" t="str">
        <f t="shared" si="206"/>
        <v>Funded</v>
      </c>
      <c r="R2628" s="7">
        <f t="shared" si="207"/>
        <v>56</v>
      </c>
      <c r="S2628" t="s">
        <v>8318</v>
      </c>
      <c r="T2628" t="s">
        <v>8354</v>
      </c>
      <c r="U2628" s="17">
        <f t="shared" si="208"/>
        <v>42158.41978009259</v>
      </c>
      <c r="V2628" s="17">
        <f t="shared" si="209"/>
        <v>42128.41978009259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tr">
        <f>VLOOKUP(G2629,'Country Codes'!C:D,2,FALSE)</f>
        <v>United States</v>
      </c>
      <c r="I2629" t="s">
        <v>8246</v>
      </c>
      <c r="J2629" s="15">
        <v>1448571261</v>
      </c>
      <c r="K2629" s="15">
        <v>1445975661</v>
      </c>
      <c r="L2629" t="b">
        <v>0</v>
      </c>
      <c r="M2629">
        <v>45</v>
      </c>
      <c r="N2629" t="b">
        <v>1</v>
      </c>
      <c r="O2629" t="s">
        <v>8301</v>
      </c>
      <c r="P2629" s="5">
        <f t="shared" si="205"/>
        <v>6.4666666666666668</v>
      </c>
      <c r="Q2629" s="5" t="str">
        <f t="shared" si="206"/>
        <v>Funded</v>
      </c>
      <c r="R2629" s="7">
        <f t="shared" si="207"/>
        <v>21.555555555555557</v>
      </c>
      <c r="S2629" t="s">
        <v>8318</v>
      </c>
      <c r="T2629" t="s">
        <v>8354</v>
      </c>
      <c r="U2629" s="17">
        <f t="shared" si="208"/>
        <v>42334.66274305556</v>
      </c>
      <c r="V2629" s="17">
        <f t="shared" si="209"/>
        <v>42304.621076388888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tr">
        <f>VLOOKUP(G2630,'Country Codes'!C:D,2,FALSE)</f>
        <v>United States</v>
      </c>
      <c r="I2630" t="s">
        <v>8246</v>
      </c>
      <c r="J2630" s="15">
        <v>1417389067</v>
      </c>
      <c r="K2630" s="15">
        <v>1415661067</v>
      </c>
      <c r="L2630" t="b">
        <v>0</v>
      </c>
      <c r="M2630">
        <v>21</v>
      </c>
      <c r="N2630" t="b">
        <v>1</v>
      </c>
      <c r="O2630" t="s">
        <v>8301</v>
      </c>
      <c r="P2630" s="5">
        <f t="shared" si="205"/>
        <v>1.1036948748510131</v>
      </c>
      <c r="Q2630" s="5" t="str">
        <f t="shared" si="206"/>
        <v>Funded</v>
      </c>
      <c r="R2630" s="7">
        <f t="shared" si="207"/>
        <v>44.095238095238095</v>
      </c>
      <c r="S2630" t="s">
        <v>8318</v>
      </c>
      <c r="T2630" t="s">
        <v>8354</v>
      </c>
      <c r="U2630" s="17">
        <f t="shared" si="208"/>
        <v>41973.757719907408</v>
      </c>
      <c r="V2630" s="17">
        <f t="shared" si="209"/>
        <v>41953.757719907408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tr">
        <f>VLOOKUP(G2631,'Country Codes'!C:D,2,FALSE)</f>
        <v>United Kingdom</v>
      </c>
      <c r="I2631" t="s">
        <v>8247</v>
      </c>
      <c r="J2631" s="15">
        <v>1431608122</v>
      </c>
      <c r="K2631" s="15">
        <v>1429016122</v>
      </c>
      <c r="L2631" t="b">
        <v>0</v>
      </c>
      <c r="M2631">
        <v>100</v>
      </c>
      <c r="N2631" t="b">
        <v>1</v>
      </c>
      <c r="O2631" t="s">
        <v>8301</v>
      </c>
      <c r="P2631" s="5">
        <f t="shared" si="205"/>
        <v>1.2774000000000001</v>
      </c>
      <c r="Q2631" s="5" t="str">
        <f t="shared" si="206"/>
        <v>Funded</v>
      </c>
      <c r="R2631" s="7">
        <f t="shared" si="207"/>
        <v>63.87</v>
      </c>
      <c r="S2631" t="s">
        <v>8318</v>
      </c>
      <c r="T2631" t="s">
        <v>8354</v>
      </c>
      <c r="U2631" s="17">
        <f t="shared" si="208"/>
        <v>42138.330115740733</v>
      </c>
      <c r="V2631" s="17">
        <f t="shared" si="209"/>
        <v>42108.330115740733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tr">
        <f>VLOOKUP(G2632,'Country Codes'!C:D,2,FALSE)</f>
        <v>Australia</v>
      </c>
      <c r="I2632" t="s">
        <v>8248</v>
      </c>
      <c r="J2632" s="15">
        <v>1467280800</v>
      </c>
      <c r="K2632" s="15">
        <v>1464921112</v>
      </c>
      <c r="L2632" t="b">
        <v>0</v>
      </c>
      <c r="M2632">
        <v>81</v>
      </c>
      <c r="N2632" t="b">
        <v>1</v>
      </c>
      <c r="O2632" t="s">
        <v>8301</v>
      </c>
      <c r="P2632" s="5">
        <f t="shared" si="205"/>
        <v>1.579</v>
      </c>
      <c r="Q2632" s="5" t="str">
        <f t="shared" si="206"/>
        <v>Funded</v>
      </c>
      <c r="R2632" s="7">
        <f t="shared" si="207"/>
        <v>38.987654320987652</v>
      </c>
      <c r="S2632" t="s">
        <v>8318</v>
      </c>
      <c r="T2632" t="s">
        <v>8354</v>
      </c>
      <c r="U2632" s="17">
        <f t="shared" si="208"/>
        <v>42551.208333333336</v>
      </c>
      <c r="V2632" s="17">
        <f t="shared" si="209"/>
        <v>42523.897129629629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tr">
        <f>VLOOKUP(G2633,'Country Codes'!C:D,2,FALSE)</f>
        <v>United States</v>
      </c>
      <c r="I2633" t="s">
        <v>8246</v>
      </c>
      <c r="J2633" s="15">
        <v>1440907427</v>
      </c>
      <c r="K2633" s="15">
        <v>1438488227</v>
      </c>
      <c r="L2633" t="b">
        <v>0</v>
      </c>
      <c r="M2633">
        <v>286</v>
      </c>
      <c r="N2633" t="b">
        <v>1</v>
      </c>
      <c r="O2633" t="s">
        <v>8301</v>
      </c>
      <c r="P2633" s="5">
        <f t="shared" si="205"/>
        <v>1.1466525000000001</v>
      </c>
      <c r="Q2633" s="5" t="str">
        <f t="shared" si="206"/>
        <v>Funded</v>
      </c>
      <c r="R2633" s="7">
        <f t="shared" si="207"/>
        <v>80.185489510489504</v>
      </c>
      <c r="S2633" t="s">
        <v>8318</v>
      </c>
      <c r="T2633" t="s">
        <v>8354</v>
      </c>
      <c r="U2633" s="17">
        <f t="shared" si="208"/>
        <v>42245.960960648146</v>
      </c>
      <c r="V2633" s="17">
        <f t="shared" si="209"/>
        <v>42217.960960648146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tr">
        <f>VLOOKUP(G2634,'Country Codes'!C:D,2,FALSE)</f>
        <v>United States</v>
      </c>
      <c r="I2634" t="s">
        <v>8246</v>
      </c>
      <c r="J2634" s="15">
        <v>1464485339</v>
      </c>
      <c r="K2634" s="15">
        <v>1462325339</v>
      </c>
      <c r="L2634" t="b">
        <v>0</v>
      </c>
      <c r="M2634">
        <v>42</v>
      </c>
      <c r="N2634" t="b">
        <v>1</v>
      </c>
      <c r="O2634" t="s">
        <v>8301</v>
      </c>
      <c r="P2634" s="5">
        <f t="shared" si="205"/>
        <v>1.3700934579439252</v>
      </c>
      <c r="Q2634" s="5" t="str">
        <f t="shared" si="206"/>
        <v>Funded</v>
      </c>
      <c r="R2634" s="7">
        <f t="shared" si="207"/>
        <v>34.904761904761905</v>
      </c>
      <c r="S2634" t="s">
        <v>8318</v>
      </c>
      <c r="T2634" t="s">
        <v>8354</v>
      </c>
      <c r="U2634" s="17">
        <f t="shared" si="208"/>
        <v>42518.853460648148</v>
      </c>
      <c r="V2634" s="17">
        <f t="shared" si="209"/>
        <v>42493.853460648148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tr">
        <f>VLOOKUP(G2635,'Country Codes'!C:D,2,FALSE)</f>
        <v>United States</v>
      </c>
      <c r="I2635" t="s">
        <v>8246</v>
      </c>
      <c r="J2635" s="15">
        <v>1393542000</v>
      </c>
      <c r="K2635" s="15">
        <v>1390938332</v>
      </c>
      <c r="L2635" t="b">
        <v>0</v>
      </c>
      <c r="M2635">
        <v>199</v>
      </c>
      <c r="N2635" t="b">
        <v>1</v>
      </c>
      <c r="O2635" t="s">
        <v>8301</v>
      </c>
      <c r="P2635" s="5">
        <f t="shared" si="205"/>
        <v>3.5461999999999998</v>
      </c>
      <c r="Q2635" s="5" t="str">
        <f t="shared" si="206"/>
        <v>Funded</v>
      </c>
      <c r="R2635" s="7">
        <f t="shared" si="207"/>
        <v>89.100502512562812</v>
      </c>
      <c r="S2635" t="s">
        <v>8318</v>
      </c>
      <c r="T2635" t="s">
        <v>8354</v>
      </c>
      <c r="U2635" s="17">
        <f t="shared" si="208"/>
        <v>41697.75</v>
      </c>
      <c r="V2635" s="17">
        <f t="shared" si="209"/>
        <v>41667.614953703705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tr">
        <f>VLOOKUP(G2636,'Country Codes'!C:D,2,FALSE)</f>
        <v>United States</v>
      </c>
      <c r="I2636" t="s">
        <v>8246</v>
      </c>
      <c r="J2636" s="15">
        <v>1475163921</v>
      </c>
      <c r="K2636" s="15">
        <v>1472571921</v>
      </c>
      <c r="L2636" t="b">
        <v>0</v>
      </c>
      <c r="M2636">
        <v>25</v>
      </c>
      <c r="N2636" t="b">
        <v>1</v>
      </c>
      <c r="O2636" t="s">
        <v>8301</v>
      </c>
      <c r="P2636" s="5">
        <f t="shared" si="205"/>
        <v>1.0602150537634409</v>
      </c>
      <c r="Q2636" s="5" t="str">
        <f t="shared" si="206"/>
        <v>Funded</v>
      </c>
      <c r="R2636" s="7">
        <f t="shared" si="207"/>
        <v>39.44</v>
      </c>
      <c r="S2636" t="s">
        <v>8318</v>
      </c>
      <c r="T2636" t="s">
        <v>8354</v>
      </c>
      <c r="U2636" s="17">
        <f t="shared" si="208"/>
        <v>42642.448159722226</v>
      </c>
      <c r="V2636" s="17">
        <f t="shared" si="209"/>
        <v>42612.448159722226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tr">
        <f>VLOOKUP(G2637,'Country Codes'!C:D,2,FALSE)</f>
        <v>Canada</v>
      </c>
      <c r="I2637" t="s">
        <v>8251</v>
      </c>
      <c r="J2637" s="15">
        <v>1425937761</v>
      </c>
      <c r="K2637" s="15">
        <v>1422917361</v>
      </c>
      <c r="L2637" t="b">
        <v>0</v>
      </c>
      <c r="M2637">
        <v>84</v>
      </c>
      <c r="N2637" t="b">
        <v>1</v>
      </c>
      <c r="O2637" t="s">
        <v>8301</v>
      </c>
      <c r="P2637" s="5">
        <f t="shared" si="205"/>
        <v>1</v>
      </c>
      <c r="Q2637" s="5" t="str">
        <f t="shared" si="206"/>
        <v>Funded</v>
      </c>
      <c r="R2637" s="7">
        <f t="shared" si="207"/>
        <v>136.9047619047619</v>
      </c>
      <c r="S2637" t="s">
        <v>8318</v>
      </c>
      <c r="T2637" t="s">
        <v>8354</v>
      </c>
      <c r="U2637" s="17">
        <f t="shared" si="208"/>
        <v>42072.700937499998</v>
      </c>
      <c r="V2637" s="17">
        <f t="shared" si="209"/>
        <v>42037.742604166669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tr">
        <f>VLOOKUP(G2638,'Country Codes'!C:D,2,FALSE)</f>
        <v>United States</v>
      </c>
      <c r="I2638" t="s">
        <v>8246</v>
      </c>
      <c r="J2638" s="15">
        <v>1476579600</v>
      </c>
      <c r="K2638" s="15">
        <v>1474641914</v>
      </c>
      <c r="L2638" t="b">
        <v>0</v>
      </c>
      <c r="M2638">
        <v>50</v>
      </c>
      <c r="N2638" t="b">
        <v>1</v>
      </c>
      <c r="O2638" t="s">
        <v>8301</v>
      </c>
      <c r="P2638" s="5">
        <f t="shared" si="205"/>
        <v>1.873</v>
      </c>
      <c r="Q2638" s="5" t="str">
        <f t="shared" si="206"/>
        <v>Funded</v>
      </c>
      <c r="R2638" s="7">
        <f t="shared" si="207"/>
        <v>37.46</v>
      </c>
      <c r="S2638" t="s">
        <v>8318</v>
      </c>
      <c r="T2638" t="s">
        <v>8354</v>
      </c>
      <c r="U2638" s="17">
        <f t="shared" si="208"/>
        <v>42658.833333333336</v>
      </c>
      <c r="V2638" s="17">
        <f t="shared" si="209"/>
        <v>42636.406412037039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tr">
        <f>VLOOKUP(G2639,'Country Codes'!C:D,2,FALSE)</f>
        <v>United States</v>
      </c>
      <c r="I2639" t="s">
        <v>8246</v>
      </c>
      <c r="J2639" s="15">
        <v>1476277875</v>
      </c>
      <c r="K2639" s="15">
        <v>1474895475</v>
      </c>
      <c r="L2639" t="b">
        <v>0</v>
      </c>
      <c r="M2639">
        <v>26</v>
      </c>
      <c r="N2639" t="b">
        <v>1</v>
      </c>
      <c r="O2639" t="s">
        <v>8301</v>
      </c>
      <c r="P2639" s="5">
        <f t="shared" si="205"/>
        <v>1.6619999999999999</v>
      </c>
      <c r="Q2639" s="5" t="str">
        <f t="shared" si="206"/>
        <v>Funded</v>
      </c>
      <c r="R2639" s="7">
        <f t="shared" si="207"/>
        <v>31.96153846153846</v>
      </c>
      <c r="S2639" t="s">
        <v>8318</v>
      </c>
      <c r="T2639" t="s">
        <v>8354</v>
      </c>
      <c r="U2639" s="17">
        <f t="shared" si="208"/>
        <v>42655.341145833336</v>
      </c>
      <c r="V2639" s="17">
        <f t="shared" si="209"/>
        <v>42639.341145833336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tr">
        <f>VLOOKUP(G2640,'Country Codes'!C:D,2,FALSE)</f>
        <v>United States</v>
      </c>
      <c r="I2640" t="s">
        <v>8246</v>
      </c>
      <c r="J2640" s="15">
        <v>1421358895</v>
      </c>
      <c r="K2640" s="15">
        <v>1418766895</v>
      </c>
      <c r="L2640" t="b">
        <v>0</v>
      </c>
      <c r="M2640">
        <v>14</v>
      </c>
      <c r="N2640" t="b">
        <v>1</v>
      </c>
      <c r="O2640" t="s">
        <v>8301</v>
      </c>
      <c r="P2640" s="5">
        <f t="shared" si="205"/>
        <v>1.0172910662824208</v>
      </c>
      <c r="Q2640" s="5" t="str">
        <f t="shared" si="206"/>
        <v>Funded</v>
      </c>
      <c r="R2640" s="7">
        <f t="shared" si="207"/>
        <v>25.214285714285715</v>
      </c>
      <c r="S2640" t="s">
        <v>8318</v>
      </c>
      <c r="T2640" t="s">
        <v>8354</v>
      </c>
      <c r="U2640" s="17">
        <f t="shared" si="208"/>
        <v>42019.70480324074</v>
      </c>
      <c r="V2640" s="17">
        <f t="shared" si="209"/>
        <v>41989.70480324074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tr">
        <f>VLOOKUP(G2641,'Country Codes'!C:D,2,FALSE)</f>
        <v>United Kingdom</v>
      </c>
      <c r="I2641" t="s">
        <v>8247</v>
      </c>
      <c r="J2641" s="15">
        <v>1424378748</v>
      </c>
      <c r="K2641" s="15">
        <v>1421786748</v>
      </c>
      <c r="L2641" t="b">
        <v>0</v>
      </c>
      <c r="M2641">
        <v>49</v>
      </c>
      <c r="N2641" t="b">
        <v>1</v>
      </c>
      <c r="O2641" t="s">
        <v>8301</v>
      </c>
      <c r="P2641" s="5">
        <f t="shared" si="205"/>
        <v>1.64</v>
      </c>
      <c r="Q2641" s="5" t="str">
        <f t="shared" si="206"/>
        <v>Funded</v>
      </c>
      <c r="R2641" s="7">
        <f t="shared" si="207"/>
        <v>10.040816326530612</v>
      </c>
      <c r="S2641" t="s">
        <v>8318</v>
      </c>
      <c r="T2641" t="s">
        <v>8354</v>
      </c>
      <c r="U2641" s="17">
        <f t="shared" si="208"/>
        <v>42054.656805555554</v>
      </c>
      <c r="V2641" s="17">
        <f t="shared" si="209"/>
        <v>42024.656805555554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tr">
        <f>VLOOKUP(G2642,'Country Codes'!C:D,2,FALSE)</f>
        <v>United States</v>
      </c>
      <c r="I2642" t="s">
        <v>8246</v>
      </c>
      <c r="J2642" s="15">
        <v>1433735474</v>
      </c>
      <c r="K2642" s="15">
        <v>1428551474</v>
      </c>
      <c r="L2642" t="b">
        <v>0</v>
      </c>
      <c r="M2642">
        <v>69</v>
      </c>
      <c r="N2642" t="b">
        <v>1</v>
      </c>
      <c r="O2642" t="s">
        <v>8301</v>
      </c>
      <c r="P2642" s="5">
        <f t="shared" si="205"/>
        <v>1.0566666666666666</v>
      </c>
      <c r="Q2642" s="5" t="str">
        <f t="shared" si="206"/>
        <v>Funded</v>
      </c>
      <c r="R2642" s="7">
        <f t="shared" si="207"/>
        <v>45.94202898550725</v>
      </c>
      <c r="S2642" t="s">
        <v>8318</v>
      </c>
      <c r="T2642" t="s">
        <v>8354</v>
      </c>
      <c r="U2642" s="17">
        <f t="shared" si="208"/>
        <v>42162.952245370368</v>
      </c>
      <c r="V2642" s="17">
        <f t="shared" si="209"/>
        <v>42102.952245370368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tr">
        <f>VLOOKUP(G2643,'Country Codes'!C:D,2,FALSE)</f>
        <v>United States</v>
      </c>
      <c r="I2643" t="s">
        <v>8246</v>
      </c>
      <c r="J2643" s="15">
        <v>1410811740</v>
      </c>
      <c r="K2643" s="15">
        <v>1409341863</v>
      </c>
      <c r="L2643" t="b">
        <v>0</v>
      </c>
      <c r="M2643">
        <v>1</v>
      </c>
      <c r="N2643" t="b">
        <v>0</v>
      </c>
      <c r="O2643" t="s">
        <v>8301</v>
      </c>
      <c r="P2643" s="5">
        <f t="shared" si="205"/>
        <v>0.01</v>
      </c>
      <c r="Q2643" s="5" t="str">
        <f t="shared" si="206"/>
        <v>Not Funded</v>
      </c>
      <c r="R2643" s="7">
        <f t="shared" si="207"/>
        <v>15</v>
      </c>
      <c r="S2643" t="s">
        <v>8318</v>
      </c>
      <c r="T2643" t="s">
        <v>8354</v>
      </c>
      <c r="U2643" s="17">
        <f t="shared" si="208"/>
        <v>41897.631249999999</v>
      </c>
      <c r="V2643" s="17">
        <f t="shared" si="209"/>
        <v>41880.618784722217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tr">
        <f>VLOOKUP(G2644,'Country Codes'!C:D,2,FALSE)</f>
        <v>Germany</v>
      </c>
      <c r="I2644" t="s">
        <v>8249</v>
      </c>
      <c r="J2644" s="15">
        <v>1468565820</v>
      </c>
      <c r="K2644" s="15">
        <v>1465970108</v>
      </c>
      <c r="L2644" t="b">
        <v>0</v>
      </c>
      <c r="M2644">
        <v>0</v>
      </c>
      <c r="N2644" t="b">
        <v>0</v>
      </c>
      <c r="O2644" t="s">
        <v>8301</v>
      </c>
      <c r="P2644" s="5">
        <f t="shared" si="205"/>
        <v>0</v>
      </c>
      <c r="Q2644" s="5" t="str">
        <f t="shared" si="206"/>
        <v>Not Funded</v>
      </c>
      <c r="R2644" s="7" t="e">
        <f t="shared" si="207"/>
        <v>#DIV/0!</v>
      </c>
      <c r="S2644" t="s">
        <v>8318</v>
      </c>
      <c r="T2644" t="s">
        <v>8354</v>
      </c>
      <c r="U2644" s="17">
        <f t="shared" si="208"/>
        <v>42566.081249999996</v>
      </c>
      <c r="V2644" s="17">
        <f t="shared" si="209"/>
        <v>42536.03828703703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tr">
        <f>VLOOKUP(G2645,'Country Codes'!C:D,2,FALSE)</f>
        <v>United States</v>
      </c>
      <c r="I2645" t="s">
        <v>8246</v>
      </c>
      <c r="J2645" s="15">
        <v>1482307140</v>
      </c>
      <c r="K2645" s="15">
        <v>1479218315</v>
      </c>
      <c r="L2645" t="b">
        <v>1</v>
      </c>
      <c r="M2645">
        <v>1501</v>
      </c>
      <c r="N2645" t="b">
        <v>0</v>
      </c>
      <c r="O2645" t="s">
        <v>8301</v>
      </c>
      <c r="P2645" s="5">
        <f t="shared" si="205"/>
        <v>0.33559730999999998</v>
      </c>
      <c r="Q2645" s="5" t="str">
        <f t="shared" si="206"/>
        <v>Not Funded</v>
      </c>
      <c r="R2645" s="7">
        <f t="shared" si="207"/>
        <v>223.58248500999335</v>
      </c>
      <c r="S2645" t="s">
        <v>8318</v>
      </c>
      <c r="T2645" t="s">
        <v>8354</v>
      </c>
      <c r="U2645" s="17">
        <f t="shared" si="208"/>
        <v>42725.124305555553</v>
      </c>
      <c r="V2645" s="17">
        <f t="shared" si="209"/>
        <v>42689.374016203699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tr">
        <f>VLOOKUP(G2646,'Country Codes'!C:D,2,FALSE)</f>
        <v>United States</v>
      </c>
      <c r="I2646" t="s">
        <v>8246</v>
      </c>
      <c r="J2646" s="15">
        <v>1489172435</v>
      </c>
      <c r="K2646" s="15">
        <v>1486580435</v>
      </c>
      <c r="L2646" t="b">
        <v>1</v>
      </c>
      <c r="M2646">
        <v>52</v>
      </c>
      <c r="N2646" t="b">
        <v>0</v>
      </c>
      <c r="O2646" t="s">
        <v>8301</v>
      </c>
      <c r="P2646" s="5">
        <f t="shared" si="205"/>
        <v>2.053E-2</v>
      </c>
      <c r="Q2646" s="5" t="str">
        <f t="shared" si="206"/>
        <v>Not Funded</v>
      </c>
      <c r="R2646" s="7">
        <f t="shared" si="207"/>
        <v>39.480769230769234</v>
      </c>
      <c r="S2646" t="s">
        <v>8318</v>
      </c>
      <c r="T2646" t="s">
        <v>8354</v>
      </c>
      <c r="U2646" s="17">
        <f t="shared" si="208"/>
        <v>42804.583738425928</v>
      </c>
      <c r="V2646" s="17">
        <f t="shared" si="209"/>
        <v>42774.583738425928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tr">
        <f>VLOOKUP(G2647,'Country Codes'!C:D,2,FALSE)</f>
        <v>Australia</v>
      </c>
      <c r="I2647" t="s">
        <v>8248</v>
      </c>
      <c r="J2647" s="15">
        <v>1415481203</v>
      </c>
      <c r="K2647" s="15">
        <v>1412885603</v>
      </c>
      <c r="L2647" t="b">
        <v>1</v>
      </c>
      <c r="M2647">
        <v>23</v>
      </c>
      <c r="N2647" t="b">
        <v>0</v>
      </c>
      <c r="O2647" t="s">
        <v>8301</v>
      </c>
      <c r="P2647" s="5">
        <f t="shared" si="205"/>
        <v>0.105</v>
      </c>
      <c r="Q2647" s="5" t="str">
        <f t="shared" si="206"/>
        <v>Not Funded</v>
      </c>
      <c r="R2647" s="7">
        <f t="shared" si="207"/>
        <v>91.304347826086953</v>
      </c>
      <c r="S2647" t="s">
        <v>8318</v>
      </c>
      <c r="T2647" t="s">
        <v>8354</v>
      </c>
      <c r="U2647" s="17">
        <f t="shared" si="208"/>
        <v>41951.675960648143</v>
      </c>
      <c r="V2647" s="17">
        <f t="shared" si="209"/>
        <v>41921.634293981479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tr">
        <f>VLOOKUP(G2648,'Country Codes'!C:D,2,FALSE)</f>
        <v>United States</v>
      </c>
      <c r="I2648" t="s">
        <v>8246</v>
      </c>
      <c r="J2648" s="15">
        <v>1441783869</v>
      </c>
      <c r="K2648" s="15">
        <v>1439191869</v>
      </c>
      <c r="L2648" t="b">
        <v>1</v>
      </c>
      <c r="M2648">
        <v>535</v>
      </c>
      <c r="N2648" t="b">
        <v>0</v>
      </c>
      <c r="O2648" t="s">
        <v>8301</v>
      </c>
      <c r="P2648" s="5">
        <f t="shared" si="205"/>
        <v>8.4172839999999999E-2</v>
      </c>
      <c r="Q2648" s="5" t="str">
        <f t="shared" si="206"/>
        <v>Not Funded</v>
      </c>
      <c r="R2648" s="7">
        <f t="shared" si="207"/>
        <v>78.666205607476627</v>
      </c>
      <c r="S2648" t="s">
        <v>8318</v>
      </c>
      <c r="T2648" t="s">
        <v>8354</v>
      </c>
      <c r="U2648" s="17">
        <f t="shared" si="208"/>
        <v>42256.10496527778</v>
      </c>
      <c r="V2648" s="17">
        <f t="shared" si="209"/>
        <v>42226.10496527778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tr">
        <f>VLOOKUP(G2649,'Country Codes'!C:D,2,FALSE)</f>
        <v>Canada</v>
      </c>
      <c r="I2649" t="s">
        <v>8251</v>
      </c>
      <c r="J2649" s="15">
        <v>1439533019</v>
      </c>
      <c r="K2649" s="15">
        <v>1436941019</v>
      </c>
      <c r="L2649" t="b">
        <v>0</v>
      </c>
      <c r="M2649">
        <v>3</v>
      </c>
      <c r="N2649" t="b">
        <v>0</v>
      </c>
      <c r="O2649" t="s">
        <v>8301</v>
      </c>
      <c r="P2649" s="5">
        <f t="shared" si="205"/>
        <v>1.44E-2</v>
      </c>
      <c r="Q2649" s="5" t="str">
        <f t="shared" si="206"/>
        <v>Not Funded</v>
      </c>
      <c r="R2649" s="7">
        <f t="shared" si="207"/>
        <v>12</v>
      </c>
      <c r="S2649" t="s">
        <v>8318</v>
      </c>
      <c r="T2649" t="s">
        <v>8354</v>
      </c>
      <c r="U2649" s="17">
        <f t="shared" si="208"/>
        <v>42230.053460648145</v>
      </c>
      <c r="V2649" s="17">
        <f t="shared" si="209"/>
        <v>42200.053460648145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tr">
        <f>VLOOKUP(G2650,'Country Codes'!C:D,2,FALSE)</f>
        <v>United States</v>
      </c>
      <c r="I2650" t="s">
        <v>8246</v>
      </c>
      <c r="J2650" s="15">
        <v>1457543360</v>
      </c>
      <c r="K2650" s="15">
        <v>1454951360</v>
      </c>
      <c r="L2650" t="b">
        <v>0</v>
      </c>
      <c r="M2650">
        <v>6</v>
      </c>
      <c r="N2650" t="b">
        <v>0</v>
      </c>
      <c r="O2650" t="s">
        <v>8301</v>
      </c>
      <c r="P2650" s="5">
        <f t="shared" si="205"/>
        <v>8.8333333333333337E-3</v>
      </c>
      <c r="Q2650" s="5" t="str">
        <f t="shared" si="206"/>
        <v>Not Funded</v>
      </c>
      <c r="R2650" s="7">
        <f t="shared" si="207"/>
        <v>17.666666666666668</v>
      </c>
      <c r="S2650" t="s">
        <v>8318</v>
      </c>
      <c r="T2650" t="s">
        <v>8354</v>
      </c>
      <c r="U2650" s="17">
        <f t="shared" si="208"/>
        <v>42438.506481481476</v>
      </c>
      <c r="V2650" s="17">
        <f t="shared" si="209"/>
        <v>42408.506481481476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tr">
        <f>VLOOKUP(G2651,'Country Codes'!C:D,2,FALSE)</f>
        <v>United States</v>
      </c>
      <c r="I2651" t="s">
        <v>8246</v>
      </c>
      <c r="J2651" s="15">
        <v>1454370941</v>
      </c>
      <c r="K2651" s="15">
        <v>1449186941</v>
      </c>
      <c r="L2651" t="b">
        <v>0</v>
      </c>
      <c r="M2651">
        <v>3</v>
      </c>
      <c r="N2651" t="b">
        <v>0</v>
      </c>
      <c r="O2651" t="s">
        <v>8301</v>
      </c>
      <c r="P2651" s="5">
        <f t="shared" si="205"/>
        <v>9.9200000000000004E-4</v>
      </c>
      <c r="Q2651" s="5" t="str">
        <f t="shared" si="206"/>
        <v>Not Funded</v>
      </c>
      <c r="R2651" s="7">
        <f t="shared" si="207"/>
        <v>41.333333333333336</v>
      </c>
      <c r="S2651" t="s">
        <v>8318</v>
      </c>
      <c r="T2651" t="s">
        <v>8354</v>
      </c>
      <c r="U2651" s="17">
        <f t="shared" si="208"/>
        <v>42401.788668981484</v>
      </c>
      <c r="V2651" s="17">
        <f t="shared" si="209"/>
        <v>42341.788668981484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tr">
        <f>VLOOKUP(G2652,'Country Codes'!C:D,2,FALSE)</f>
        <v>United States</v>
      </c>
      <c r="I2652" t="s">
        <v>8246</v>
      </c>
      <c r="J2652" s="15">
        <v>1482332343</v>
      </c>
      <c r="K2652" s="15">
        <v>1479740343</v>
      </c>
      <c r="L2652" t="b">
        <v>0</v>
      </c>
      <c r="M2652">
        <v>5</v>
      </c>
      <c r="N2652" t="b">
        <v>0</v>
      </c>
      <c r="O2652" t="s">
        <v>8301</v>
      </c>
      <c r="P2652" s="5">
        <f t="shared" si="205"/>
        <v>5.966666666666667E-3</v>
      </c>
      <c r="Q2652" s="5" t="str">
        <f t="shared" si="206"/>
        <v>Not Funded</v>
      </c>
      <c r="R2652" s="7">
        <f t="shared" si="207"/>
        <v>71.599999999999994</v>
      </c>
      <c r="S2652" t="s">
        <v>8318</v>
      </c>
      <c r="T2652" t="s">
        <v>8354</v>
      </c>
      <c r="U2652" s="17">
        <f t="shared" si="208"/>
        <v>42725.416006944441</v>
      </c>
      <c r="V2652" s="17">
        <f t="shared" si="209"/>
        <v>42695.416006944441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tr">
        <f>VLOOKUP(G2653,'Country Codes'!C:D,2,FALSE)</f>
        <v>United States</v>
      </c>
      <c r="I2653" t="s">
        <v>8246</v>
      </c>
      <c r="J2653" s="15">
        <v>1450380009</v>
      </c>
      <c r="K2653" s="15">
        <v>1447960809</v>
      </c>
      <c r="L2653" t="b">
        <v>0</v>
      </c>
      <c r="M2653">
        <v>17</v>
      </c>
      <c r="N2653" t="b">
        <v>0</v>
      </c>
      <c r="O2653" t="s">
        <v>8301</v>
      </c>
      <c r="P2653" s="5">
        <f t="shared" si="205"/>
        <v>1.8689285714285714E-2</v>
      </c>
      <c r="Q2653" s="5" t="str">
        <f t="shared" si="206"/>
        <v>Not Funded</v>
      </c>
      <c r="R2653" s="7">
        <f t="shared" si="207"/>
        <v>307.8235294117647</v>
      </c>
      <c r="S2653" t="s">
        <v>8318</v>
      </c>
      <c r="T2653" t="s">
        <v>8354</v>
      </c>
      <c r="U2653" s="17">
        <f t="shared" si="208"/>
        <v>42355.597326388881</v>
      </c>
      <c r="V2653" s="17">
        <f t="shared" si="209"/>
        <v>42327.597326388881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tr">
        <f>VLOOKUP(G2654,'Country Codes'!C:D,2,FALSE)</f>
        <v>Australia</v>
      </c>
      <c r="I2654" t="s">
        <v>8248</v>
      </c>
      <c r="J2654" s="15">
        <v>1418183325</v>
      </c>
      <c r="K2654" s="15">
        <v>1415591325</v>
      </c>
      <c r="L2654" t="b">
        <v>0</v>
      </c>
      <c r="M2654">
        <v>11</v>
      </c>
      <c r="N2654" t="b">
        <v>0</v>
      </c>
      <c r="O2654" t="s">
        <v>8301</v>
      </c>
      <c r="P2654" s="5">
        <f t="shared" si="205"/>
        <v>8.8500000000000002E-3</v>
      </c>
      <c r="Q2654" s="5" t="str">
        <f t="shared" si="206"/>
        <v>Not Funded</v>
      </c>
      <c r="R2654" s="7">
        <f t="shared" si="207"/>
        <v>80.454545454545453</v>
      </c>
      <c r="S2654" t="s">
        <v>8318</v>
      </c>
      <c r="T2654" t="s">
        <v>8354</v>
      </c>
      <c r="U2654" s="17">
        <f t="shared" si="208"/>
        <v>41982.950520833336</v>
      </c>
      <c r="V2654" s="17">
        <f t="shared" si="209"/>
        <v>41952.950520833336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tr">
        <f>VLOOKUP(G2655,'Country Codes'!C:D,2,FALSE)</f>
        <v>United States</v>
      </c>
      <c r="I2655" t="s">
        <v>8246</v>
      </c>
      <c r="J2655" s="15">
        <v>1402632000</v>
      </c>
      <c r="K2655" s="15">
        <v>1399909127</v>
      </c>
      <c r="L2655" t="b">
        <v>0</v>
      </c>
      <c r="M2655">
        <v>70</v>
      </c>
      <c r="N2655" t="b">
        <v>0</v>
      </c>
      <c r="O2655" t="s">
        <v>8301</v>
      </c>
      <c r="P2655" s="5">
        <f t="shared" si="205"/>
        <v>0.1152156862745098</v>
      </c>
      <c r="Q2655" s="5" t="str">
        <f t="shared" si="206"/>
        <v>Not Funded</v>
      </c>
      <c r="R2655" s="7">
        <f t="shared" si="207"/>
        <v>83.942857142857136</v>
      </c>
      <c r="S2655" t="s">
        <v>8318</v>
      </c>
      <c r="T2655" t="s">
        <v>8354</v>
      </c>
      <c r="U2655" s="17">
        <f t="shared" si="208"/>
        <v>41802.958333333328</v>
      </c>
      <c r="V2655" s="17">
        <f t="shared" si="209"/>
        <v>41771.443599537037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tr">
        <f>VLOOKUP(G2656,'Country Codes'!C:D,2,FALSE)</f>
        <v>United States</v>
      </c>
      <c r="I2656" t="s">
        <v>8246</v>
      </c>
      <c r="J2656" s="15">
        <v>1429622726</v>
      </c>
      <c r="K2656" s="15">
        <v>1424442326</v>
      </c>
      <c r="L2656" t="b">
        <v>0</v>
      </c>
      <c r="M2656">
        <v>6</v>
      </c>
      <c r="N2656" t="b">
        <v>0</v>
      </c>
      <c r="O2656" t="s">
        <v>8301</v>
      </c>
      <c r="P2656" s="5">
        <f t="shared" si="205"/>
        <v>5.1000000000000004E-4</v>
      </c>
      <c r="Q2656" s="5" t="str">
        <f t="shared" si="206"/>
        <v>Not Funded</v>
      </c>
      <c r="R2656" s="7">
        <f t="shared" si="207"/>
        <v>8.5</v>
      </c>
      <c r="S2656" t="s">
        <v>8318</v>
      </c>
      <c r="T2656" t="s">
        <v>8354</v>
      </c>
      <c r="U2656" s="17">
        <f t="shared" si="208"/>
        <v>42115.350995370369</v>
      </c>
      <c r="V2656" s="17">
        <f t="shared" si="209"/>
        <v>42055.39266203704</v>
      </c>
    </row>
    <row r="2657" spans="1:22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tr">
        <f>VLOOKUP(G2657,'Country Codes'!C:D,2,FALSE)</f>
        <v>United States</v>
      </c>
      <c r="I2657" t="s">
        <v>8246</v>
      </c>
      <c r="J2657" s="15">
        <v>1455048000</v>
      </c>
      <c r="K2657" s="15">
        <v>1452631647</v>
      </c>
      <c r="L2657" t="b">
        <v>0</v>
      </c>
      <c r="M2657">
        <v>43</v>
      </c>
      <c r="N2657" t="b">
        <v>0</v>
      </c>
      <c r="O2657" t="s">
        <v>8301</v>
      </c>
      <c r="P2657" s="5">
        <f t="shared" si="205"/>
        <v>0.21033333333333334</v>
      </c>
      <c r="Q2657" s="5" t="str">
        <f t="shared" si="206"/>
        <v>Not Funded</v>
      </c>
      <c r="R2657" s="7">
        <f t="shared" si="207"/>
        <v>73.372093023255815</v>
      </c>
      <c r="S2657" t="s">
        <v>8318</v>
      </c>
      <c r="T2657" t="s">
        <v>8354</v>
      </c>
      <c r="U2657" s="17">
        <f t="shared" si="208"/>
        <v>42409.624999999993</v>
      </c>
      <c r="V2657" s="17">
        <f t="shared" si="209"/>
        <v>42381.657951388886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tr">
        <f>VLOOKUP(G2658,'Country Codes'!C:D,2,FALSE)</f>
        <v>United States</v>
      </c>
      <c r="I2658" t="s">
        <v>8246</v>
      </c>
      <c r="J2658" s="15">
        <v>1489345200</v>
      </c>
      <c r="K2658" s="15">
        <v>1485966688</v>
      </c>
      <c r="L2658" t="b">
        <v>0</v>
      </c>
      <c r="M2658">
        <v>152</v>
      </c>
      <c r="N2658" t="b">
        <v>0</v>
      </c>
      <c r="O2658" t="s">
        <v>8301</v>
      </c>
      <c r="P2658" s="5">
        <f t="shared" si="205"/>
        <v>0.11436666666666667</v>
      </c>
      <c r="Q2658" s="5" t="str">
        <f t="shared" si="206"/>
        <v>Not Funded</v>
      </c>
      <c r="R2658" s="7">
        <f t="shared" si="207"/>
        <v>112.86184210526316</v>
      </c>
      <c r="S2658" t="s">
        <v>8318</v>
      </c>
      <c r="T2658" t="s">
        <v>8354</v>
      </c>
      <c r="U2658" s="17">
        <f t="shared" si="208"/>
        <v>42806.583333333336</v>
      </c>
      <c r="V2658" s="17">
        <f t="shared" si="209"/>
        <v>42767.480185185181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tr">
        <f>VLOOKUP(G2659,'Country Codes'!C:D,2,FALSE)</f>
        <v>United States</v>
      </c>
      <c r="I2659" t="s">
        <v>8246</v>
      </c>
      <c r="J2659" s="15">
        <v>1470187800</v>
      </c>
      <c r="K2659" s="15">
        <v>1467325053</v>
      </c>
      <c r="L2659" t="b">
        <v>0</v>
      </c>
      <c r="M2659">
        <v>59</v>
      </c>
      <c r="N2659" t="b">
        <v>0</v>
      </c>
      <c r="O2659" t="s">
        <v>8301</v>
      </c>
      <c r="P2659" s="5">
        <f t="shared" si="205"/>
        <v>0.18737933333333334</v>
      </c>
      <c r="Q2659" s="5" t="str">
        <f t="shared" si="206"/>
        <v>Not Funded</v>
      </c>
      <c r="R2659" s="7">
        <f t="shared" si="207"/>
        <v>95.277627118644077</v>
      </c>
      <c r="S2659" t="s">
        <v>8318</v>
      </c>
      <c r="T2659" t="s">
        <v>8354</v>
      </c>
      <c r="U2659" s="17">
        <f t="shared" si="208"/>
        <v>42584.854166666664</v>
      </c>
      <c r="V2659" s="17">
        <f t="shared" si="209"/>
        <v>42551.720520833333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tr">
        <f>VLOOKUP(G2660,'Country Codes'!C:D,2,FALSE)</f>
        <v>United States</v>
      </c>
      <c r="I2660" t="s">
        <v>8246</v>
      </c>
      <c r="J2660" s="15">
        <v>1469913194</v>
      </c>
      <c r="K2660" s="15">
        <v>1467321194</v>
      </c>
      <c r="L2660" t="b">
        <v>0</v>
      </c>
      <c r="M2660">
        <v>4</v>
      </c>
      <c r="N2660" t="b">
        <v>0</v>
      </c>
      <c r="O2660" t="s">
        <v>8301</v>
      </c>
      <c r="P2660" s="5">
        <f t="shared" si="205"/>
        <v>9.2857142857142856E-4</v>
      </c>
      <c r="Q2660" s="5" t="str">
        <f t="shared" si="206"/>
        <v>Not Funded</v>
      </c>
      <c r="R2660" s="7">
        <f t="shared" si="207"/>
        <v>22.75</v>
      </c>
      <c r="S2660" t="s">
        <v>8318</v>
      </c>
      <c r="T2660" t="s">
        <v>8354</v>
      </c>
      <c r="U2660" s="17">
        <f t="shared" si="208"/>
        <v>42581.675856481481</v>
      </c>
      <c r="V2660" s="17">
        <f t="shared" si="209"/>
        <v>42551.675856481481</v>
      </c>
    </row>
    <row r="2661" spans="1:22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tr">
        <f>VLOOKUP(G2661,'Country Codes'!C:D,2,FALSE)</f>
        <v>United States</v>
      </c>
      <c r="I2661" t="s">
        <v>8246</v>
      </c>
      <c r="J2661" s="15">
        <v>1429321210</v>
      </c>
      <c r="K2661" s="15">
        <v>1426729210</v>
      </c>
      <c r="L2661" t="b">
        <v>0</v>
      </c>
      <c r="M2661">
        <v>10</v>
      </c>
      <c r="N2661" t="b">
        <v>0</v>
      </c>
      <c r="O2661" t="s">
        <v>8301</v>
      </c>
      <c r="P2661" s="5">
        <f t="shared" si="205"/>
        <v>2.720408163265306E-2</v>
      </c>
      <c r="Q2661" s="5" t="str">
        <f t="shared" si="206"/>
        <v>Not Funded</v>
      </c>
      <c r="R2661" s="7">
        <f t="shared" si="207"/>
        <v>133.30000000000001</v>
      </c>
      <c r="S2661" t="s">
        <v>8318</v>
      </c>
      <c r="T2661" t="s">
        <v>8354</v>
      </c>
      <c r="U2661" s="17">
        <f t="shared" si="208"/>
        <v>42111.861226851855</v>
      </c>
      <c r="V2661" s="17">
        <f t="shared" si="209"/>
        <v>42081.861226851855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tr">
        <f>VLOOKUP(G2662,'Country Codes'!C:D,2,FALSE)</f>
        <v>United States</v>
      </c>
      <c r="I2662" t="s">
        <v>8246</v>
      </c>
      <c r="J2662" s="15">
        <v>1448388418</v>
      </c>
      <c r="K2662" s="15">
        <v>1443200818</v>
      </c>
      <c r="L2662" t="b">
        <v>0</v>
      </c>
      <c r="M2662">
        <v>5</v>
      </c>
      <c r="N2662" t="b">
        <v>0</v>
      </c>
      <c r="O2662" t="s">
        <v>8301</v>
      </c>
      <c r="P2662" s="5">
        <f t="shared" si="205"/>
        <v>9.5E-4</v>
      </c>
      <c r="Q2662" s="5" t="str">
        <f t="shared" si="206"/>
        <v>Not Funded</v>
      </c>
      <c r="R2662" s="7">
        <f t="shared" si="207"/>
        <v>3.8</v>
      </c>
      <c r="S2662" t="s">
        <v>8318</v>
      </c>
      <c r="T2662" t="s">
        <v>8354</v>
      </c>
      <c r="U2662" s="17">
        <f t="shared" si="208"/>
        <v>42332.546504629623</v>
      </c>
      <c r="V2662" s="17">
        <f t="shared" si="209"/>
        <v>42272.504837962959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tr">
        <f>VLOOKUP(G2663,'Country Codes'!C:D,2,FALSE)</f>
        <v>United States</v>
      </c>
      <c r="I2663" t="s">
        <v>8246</v>
      </c>
      <c r="J2663" s="15">
        <v>1382742010</v>
      </c>
      <c r="K2663" s="15">
        <v>1380150010</v>
      </c>
      <c r="L2663" t="b">
        <v>0</v>
      </c>
      <c r="M2663">
        <v>60</v>
      </c>
      <c r="N2663" t="b">
        <v>1</v>
      </c>
      <c r="O2663" t="s">
        <v>8302</v>
      </c>
      <c r="P2663" s="5">
        <f t="shared" si="205"/>
        <v>1.0289999999999999</v>
      </c>
      <c r="Q2663" s="5" t="str">
        <f t="shared" si="206"/>
        <v>Funded</v>
      </c>
      <c r="R2663" s="7">
        <f t="shared" si="207"/>
        <v>85.75</v>
      </c>
      <c r="S2663" t="s">
        <v>8318</v>
      </c>
      <c r="T2663" t="s">
        <v>8355</v>
      </c>
      <c r="U2663" s="17">
        <f t="shared" si="208"/>
        <v>41572.750115740739</v>
      </c>
      <c r="V2663" s="17">
        <f t="shared" si="209"/>
        <v>41542.750115740739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tr">
        <f>VLOOKUP(G2664,'Country Codes'!C:D,2,FALSE)</f>
        <v>United States</v>
      </c>
      <c r="I2664" t="s">
        <v>8246</v>
      </c>
      <c r="J2664" s="15">
        <v>1440179713</v>
      </c>
      <c r="K2664" s="15">
        <v>1437587713</v>
      </c>
      <c r="L2664" t="b">
        <v>0</v>
      </c>
      <c r="M2664">
        <v>80</v>
      </c>
      <c r="N2664" t="b">
        <v>1</v>
      </c>
      <c r="O2664" t="s">
        <v>8302</v>
      </c>
      <c r="P2664" s="5">
        <f t="shared" si="205"/>
        <v>1.0680000000000001</v>
      </c>
      <c r="Q2664" s="5" t="str">
        <f t="shared" si="206"/>
        <v>Funded</v>
      </c>
      <c r="R2664" s="7">
        <f t="shared" si="207"/>
        <v>267</v>
      </c>
      <c r="S2664" t="s">
        <v>8318</v>
      </c>
      <c r="T2664" t="s">
        <v>8355</v>
      </c>
      <c r="U2664" s="17">
        <f t="shared" si="208"/>
        <v>42237.538344907407</v>
      </c>
      <c r="V2664" s="17">
        <f t="shared" si="209"/>
        <v>42207.538344907407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tr">
        <f>VLOOKUP(G2665,'Country Codes'!C:D,2,FALSE)</f>
        <v>Canada</v>
      </c>
      <c r="I2665" t="s">
        <v>8251</v>
      </c>
      <c r="J2665" s="15">
        <v>1441378800</v>
      </c>
      <c r="K2665" s="15">
        <v>1438873007</v>
      </c>
      <c r="L2665" t="b">
        <v>0</v>
      </c>
      <c r="M2665">
        <v>56</v>
      </c>
      <c r="N2665" t="b">
        <v>1</v>
      </c>
      <c r="O2665" t="s">
        <v>8302</v>
      </c>
      <c r="P2665" s="5">
        <f t="shared" si="205"/>
        <v>1.0459624999999999</v>
      </c>
      <c r="Q2665" s="5" t="str">
        <f t="shared" si="206"/>
        <v>Funded</v>
      </c>
      <c r="R2665" s="7">
        <f t="shared" si="207"/>
        <v>373.55803571428572</v>
      </c>
      <c r="S2665" t="s">
        <v>8318</v>
      </c>
      <c r="T2665" t="s">
        <v>8355</v>
      </c>
      <c r="U2665" s="17">
        <f t="shared" si="208"/>
        <v>42251.416666666664</v>
      </c>
      <c r="V2665" s="17">
        <f t="shared" si="209"/>
        <v>42222.41443287037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tr">
        <f>VLOOKUP(G2666,'Country Codes'!C:D,2,FALSE)</f>
        <v>United States</v>
      </c>
      <c r="I2666" t="s">
        <v>8246</v>
      </c>
      <c r="J2666" s="15">
        <v>1449644340</v>
      </c>
      <c r="K2666" s="15">
        <v>1446683797</v>
      </c>
      <c r="L2666" t="b">
        <v>0</v>
      </c>
      <c r="M2666">
        <v>104</v>
      </c>
      <c r="N2666" t="b">
        <v>1</v>
      </c>
      <c r="O2666" t="s">
        <v>8302</v>
      </c>
      <c r="P2666" s="5">
        <f t="shared" si="205"/>
        <v>1.0342857142857143</v>
      </c>
      <c r="Q2666" s="5" t="str">
        <f t="shared" si="206"/>
        <v>Funded</v>
      </c>
      <c r="R2666" s="7">
        <f t="shared" si="207"/>
        <v>174.03846153846155</v>
      </c>
      <c r="S2666" t="s">
        <v>8318</v>
      </c>
      <c r="T2666" t="s">
        <v>8355</v>
      </c>
      <c r="U2666" s="17">
        <f t="shared" si="208"/>
        <v>42347.082638888889</v>
      </c>
      <c r="V2666" s="17">
        <f t="shared" si="209"/>
        <v>42312.817094907405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tr">
        <f>VLOOKUP(G2667,'Country Codes'!C:D,2,FALSE)</f>
        <v>United States</v>
      </c>
      <c r="I2667" t="s">
        <v>8246</v>
      </c>
      <c r="J2667" s="15">
        <v>1430774974</v>
      </c>
      <c r="K2667" s="15">
        <v>1426886974</v>
      </c>
      <c r="L2667" t="b">
        <v>0</v>
      </c>
      <c r="M2667">
        <v>46</v>
      </c>
      <c r="N2667" t="b">
        <v>1</v>
      </c>
      <c r="O2667" t="s">
        <v>8302</v>
      </c>
      <c r="P2667" s="5">
        <f t="shared" si="205"/>
        <v>1.2314285714285715</v>
      </c>
      <c r="Q2667" s="5" t="str">
        <f t="shared" si="206"/>
        <v>Funded</v>
      </c>
      <c r="R2667" s="7">
        <f t="shared" si="207"/>
        <v>93.695652173913047</v>
      </c>
      <c r="S2667" t="s">
        <v>8318</v>
      </c>
      <c r="T2667" t="s">
        <v>8355</v>
      </c>
      <c r="U2667" s="17">
        <f t="shared" si="208"/>
        <v>42128.687199074069</v>
      </c>
      <c r="V2667" s="17">
        <f t="shared" si="209"/>
        <v>42083.687199074069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tr">
        <f>VLOOKUP(G2668,'Country Codes'!C:D,2,FALSE)</f>
        <v>United States</v>
      </c>
      <c r="I2668" t="s">
        <v>8246</v>
      </c>
      <c r="J2668" s="15">
        <v>1443214800</v>
      </c>
      <c r="K2668" s="15">
        <v>1440008439</v>
      </c>
      <c r="L2668" t="b">
        <v>0</v>
      </c>
      <c r="M2668">
        <v>206</v>
      </c>
      <c r="N2668" t="b">
        <v>1</v>
      </c>
      <c r="O2668" t="s">
        <v>8302</v>
      </c>
      <c r="P2668" s="5">
        <f t="shared" si="205"/>
        <v>1.592951</v>
      </c>
      <c r="Q2668" s="5" t="str">
        <f t="shared" si="206"/>
        <v>Funded</v>
      </c>
      <c r="R2668" s="7">
        <f t="shared" si="207"/>
        <v>77.327718446601949</v>
      </c>
      <c r="S2668" t="s">
        <v>8318</v>
      </c>
      <c r="T2668" t="s">
        <v>8355</v>
      </c>
      <c r="U2668" s="17">
        <f t="shared" si="208"/>
        <v>42272.666666666664</v>
      </c>
      <c r="V2668" s="17">
        <f t="shared" si="209"/>
        <v>42235.55600694444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tr">
        <f>VLOOKUP(G2669,'Country Codes'!C:D,2,FALSE)</f>
        <v>United States</v>
      </c>
      <c r="I2669" t="s">
        <v>8246</v>
      </c>
      <c r="J2669" s="15">
        <v>1455142416</v>
      </c>
      <c r="K2669" s="15">
        <v>1452550416</v>
      </c>
      <c r="L2669" t="b">
        <v>0</v>
      </c>
      <c r="M2669">
        <v>18</v>
      </c>
      <c r="N2669" t="b">
        <v>1</v>
      </c>
      <c r="O2669" t="s">
        <v>8302</v>
      </c>
      <c r="P2669" s="5">
        <f t="shared" si="205"/>
        <v>1.1066666666666667</v>
      </c>
      <c r="Q2669" s="5" t="str">
        <f t="shared" si="206"/>
        <v>Funded</v>
      </c>
      <c r="R2669" s="7">
        <f t="shared" si="207"/>
        <v>92.222222222222229</v>
      </c>
      <c r="S2669" t="s">
        <v>8318</v>
      </c>
      <c r="T2669" t="s">
        <v>8355</v>
      </c>
      <c r="U2669" s="17">
        <f t="shared" si="208"/>
        <v>42410.717777777776</v>
      </c>
      <c r="V2669" s="17">
        <f t="shared" si="209"/>
        <v>42380.717777777776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tr">
        <f>VLOOKUP(G2670,'Country Codes'!C:D,2,FALSE)</f>
        <v>Canada</v>
      </c>
      <c r="I2670" t="s">
        <v>8251</v>
      </c>
      <c r="J2670" s="15">
        <v>1447079520</v>
      </c>
      <c r="K2670" s="15">
        <v>1443449265</v>
      </c>
      <c r="L2670" t="b">
        <v>0</v>
      </c>
      <c r="M2670">
        <v>28</v>
      </c>
      <c r="N2670" t="b">
        <v>1</v>
      </c>
      <c r="O2670" t="s">
        <v>8302</v>
      </c>
      <c r="P2670" s="5">
        <f t="shared" si="205"/>
        <v>1.7070000000000001</v>
      </c>
      <c r="Q2670" s="5" t="str">
        <f t="shared" si="206"/>
        <v>Funded</v>
      </c>
      <c r="R2670" s="7">
        <f t="shared" si="207"/>
        <v>60.964285714285715</v>
      </c>
      <c r="S2670" t="s">
        <v>8318</v>
      </c>
      <c r="T2670" t="s">
        <v>8355</v>
      </c>
      <c r="U2670" s="17">
        <f t="shared" si="208"/>
        <v>42317.397222222215</v>
      </c>
      <c r="V2670" s="17">
        <f t="shared" si="209"/>
        <v>42275.380381944437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tr">
        <f>VLOOKUP(G2671,'Country Codes'!C:D,2,FALSE)</f>
        <v>United States</v>
      </c>
      <c r="I2671" t="s">
        <v>8246</v>
      </c>
      <c r="J2671" s="15">
        <v>1452387096</v>
      </c>
      <c r="K2671" s="15">
        <v>1447203096</v>
      </c>
      <c r="L2671" t="b">
        <v>0</v>
      </c>
      <c r="M2671">
        <v>11</v>
      </c>
      <c r="N2671" t="b">
        <v>1</v>
      </c>
      <c r="O2671" t="s">
        <v>8302</v>
      </c>
      <c r="P2671" s="5">
        <f t="shared" si="205"/>
        <v>1.25125</v>
      </c>
      <c r="Q2671" s="5" t="str">
        <f t="shared" si="206"/>
        <v>Funded</v>
      </c>
      <c r="R2671" s="7">
        <f t="shared" si="207"/>
        <v>91</v>
      </c>
      <c r="S2671" t="s">
        <v>8318</v>
      </c>
      <c r="T2671" t="s">
        <v>8355</v>
      </c>
      <c r="U2671" s="17">
        <f t="shared" si="208"/>
        <v>42378.827499999999</v>
      </c>
      <c r="V2671" s="17">
        <f t="shared" si="209"/>
        <v>42318.827499999999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tr">
        <f>VLOOKUP(G2672,'Country Codes'!C:D,2,FALSE)</f>
        <v>Australia</v>
      </c>
      <c r="I2672" t="s">
        <v>8248</v>
      </c>
      <c r="J2672" s="15">
        <v>1406593780</v>
      </c>
      <c r="K2672" s="15">
        <v>1404174580</v>
      </c>
      <c r="L2672" t="b">
        <v>1</v>
      </c>
      <c r="M2672">
        <v>60</v>
      </c>
      <c r="N2672" t="b">
        <v>0</v>
      </c>
      <c r="O2672" t="s">
        <v>8302</v>
      </c>
      <c r="P2672" s="5">
        <f t="shared" si="205"/>
        <v>6.4158609339642042E-2</v>
      </c>
      <c r="Q2672" s="5" t="str">
        <f t="shared" si="206"/>
        <v>Not Funded</v>
      </c>
      <c r="R2672" s="7">
        <f t="shared" si="207"/>
        <v>41.583333333333336</v>
      </c>
      <c r="S2672" t="s">
        <v>8318</v>
      </c>
      <c r="T2672" t="s">
        <v>8355</v>
      </c>
      <c r="U2672" s="17">
        <f t="shared" si="208"/>
        <v>41848.812268518515</v>
      </c>
      <c r="V2672" s="17">
        <f t="shared" si="209"/>
        <v>41820.812268518515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tr">
        <f>VLOOKUP(G2673,'Country Codes'!C:D,2,FALSE)</f>
        <v>United States</v>
      </c>
      <c r="I2673" t="s">
        <v>8246</v>
      </c>
      <c r="J2673" s="15">
        <v>1419017880</v>
      </c>
      <c r="K2673" s="15">
        <v>1416419916</v>
      </c>
      <c r="L2673" t="b">
        <v>1</v>
      </c>
      <c r="M2673">
        <v>84</v>
      </c>
      <c r="N2673" t="b">
        <v>0</v>
      </c>
      <c r="O2673" t="s">
        <v>8302</v>
      </c>
      <c r="P2673" s="5">
        <f t="shared" si="205"/>
        <v>0.11344</v>
      </c>
      <c r="Q2673" s="5" t="str">
        <f t="shared" si="206"/>
        <v>Not Funded</v>
      </c>
      <c r="R2673" s="7">
        <f t="shared" si="207"/>
        <v>33.761904761904759</v>
      </c>
      <c r="S2673" t="s">
        <v>8318</v>
      </c>
      <c r="T2673" t="s">
        <v>8355</v>
      </c>
      <c r="U2673" s="17">
        <f t="shared" si="208"/>
        <v>41992.609722222223</v>
      </c>
      <c r="V2673" s="17">
        <f t="shared" si="209"/>
        <v>41962.540694444448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tr">
        <f>VLOOKUP(G2674,'Country Codes'!C:D,2,FALSE)</f>
        <v>United States</v>
      </c>
      <c r="I2674" t="s">
        <v>8246</v>
      </c>
      <c r="J2674" s="15">
        <v>1451282400</v>
      </c>
      <c r="K2674" s="15">
        <v>1449436390</v>
      </c>
      <c r="L2674" t="b">
        <v>1</v>
      </c>
      <c r="M2674">
        <v>47</v>
      </c>
      <c r="N2674" t="b">
        <v>0</v>
      </c>
      <c r="O2674" t="s">
        <v>8302</v>
      </c>
      <c r="P2674" s="5">
        <f t="shared" si="205"/>
        <v>0.33189999999999997</v>
      </c>
      <c r="Q2674" s="5" t="str">
        <f t="shared" si="206"/>
        <v>Not Funded</v>
      </c>
      <c r="R2674" s="7">
        <f t="shared" si="207"/>
        <v>70.61702127659575</v>
      </c>
      <c r="S2674" t="s">
        <v>8318</v>
      </c>
      <c r="T2674" t="s">
        <v>8355</v>
      </c>
      <c r="U2674" s="17">
        <f t="shared" si="208"/>
        <v>42366.041666666664</v>
      </c>
      <c r="V2674" s="17">
        <f t="shared" si="209"/>
        <v>42344.675810185181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tr">
        <f>VLOOKUP(G2675,'Country Codes'!C:D,2,FALSE)</f>
        <v>United States</v>
      </c>
      <c r="I2675" t="s">
        <v>8246</v>
      </c>
      <c r="J2675" s="15">
        <v>1414622700</v>
      </c>
      <c r="K2675" s="15">
        <v>1412081999</v>
      </c>
      <c r="L2675" t="b">
        <v>1</v>
      </c>
      <c r="M2675">
        <v>66</v>
      </c>
      <c r="N2675" t="b">
        <v>0</v>
      </c>
      <c r="O2675" t="s">
        <v>8302</v>
      </c>
      <c r="P2675" s="5">
        <f t="shared" si="205"/>
        <v>0.27579999999999999</v>
      </c>
      <c r="Q2675" s="5" t="str">
        <f t="shared" si="206"/>
        <v>Not Funded</v>
      </c>
      <c r="R2675" s="7">
        <f t="shared" si="207"/>
        <v>167.15151515151516</v>
      </c>
      <c r="S2675" t="s">
        <v>8318</v>
      </c>
      <c r="T2675" t="s">
        <v>8355</v>
      </c>
      <c r="U2675" s="17">
        <f t="shared" si="208"/>
        <v>41941.739583333328</v>
      </c>
      <c r="V2675" s="17">
        <f t="shared" si="209"/>
        <v>41912.333321759259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tr">
        <f>VLOOKUP(G2676,'Country Codes'!C:D,2,FALSE)</f>
        <v>United States</v>
      </c>
      <c r="I2676" t="s">
        <v>8246</v>
      </c>
      <c r="J2676" s="15">
        <v>1467694740</v>
      </c>
      <c r="K2676" s="15">
        <v>1465398670</v>
      </c>
      <c r="L2676" t="b">
        <v>1</v>
      </c>
      <c r="M2676">
        <v>171</v>
      </c>
      <c r="N2676" t="b">
        <v>0</v>
      </c>
      <c r="O2676" t="s">
        <v>8302</v>
      </c>
      <c r="P2676" s="5">
        <f t="shared" si="205"/>
        <v>0.62839999999999996</v>
      </c>
      <c r="Q2676" s="5" t="str">
        <f t="shared" si="206"/>
        <v>Not Funded</v>
      </c>
      <c r="R2676" s="7">
        <f t="shared" si="207"/>
        <v>128.61988304093566</v>
      </c>
      <c r="S2676" t="s">
        <v>8318</v>
      </c>
      <c r="T2676" t="s">
        <v>8355</v>
      </c>
      <c r="U2676" s="17">
        <f t="shared" si="208"/>
        <v>42555.999305555553</v>
      </c>
      <c r="V2676" s="17">
        <f t="shared" si="209"/>
        <v>42529.424421296295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tr">
        <f>VLOOKUP(G2677,'Country Codes'!C:D,2,FALSE)</f>
        <v>United States</v>
      </c>
      <c r="I2677" t="s">
        <v>8246</v>
      </c>
      <c r="J2677" s="15">
        <v>1415655289</v>
      </c>
      <c r="K2677" s="15">
        <v>1413059689</v>
      </c>
      <c r="L2677" t="b">
        <v>1</v>
      </c>
      <c r="M2677">
        <v>29</v>
      </c>
      <c r="N2677" t="b">
        <v>0</v>
      </c>
      <c r="O2677" t="s">
        <v>8302</v>
      </c>
      <c r="P2677" s="5">
        <f t="shared" si="205"/>
        <v>7.5880000000000003E-2</v>
      </c>
      <c r="Q2677" s="5" t="str">
        <f t="shared" si="206"/>
        <v>Not Funded</v>
      </c>
      <c r="R2677" s="7">
        <f t="shared" si="207"/>
        <v>65.41379310344827</v>
      </c>
      <c r="S2677" t="s">
        <v>8318</v>
      </c>
      <c r="T2677" t="s">
        <v>8355</v>
      </c>
      <c r="U2677" s="17">
        <f t="shared" si="208"/>
        <v>41953.690844907404</v>
      </c>
      <c r="V2677" s="17">
        <f t="shared" si="209"/>
        <v>41923.649178240739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tr">
        <f>VLOOKUP(G2678,'Country Codes'!C:D,2,FALSE)</f>
        <v>Canada</v>
      </c>
      <c r="I2678" t="s">
        <v>8251</v>
      </c>
      <c r="J2678" s="15">
        <v>1463929174</v>
      </c>
      <c r="K2678" s="15">
        <v>1461337174</v>
      </c>
      <c r="L2678" t="b">
        <v>0</v>
      </c>
      <c r="M2678">
        <v>9</v>
      </c>
      <c r="N2678" t="b">
        <v>0</v>
      </c>
      <c r="O2678" t="s">
        <v>8302</v>
      </c>
      <c r="P2678" s="5">
        <f t="shared" si="205"/>
        <v>0.50380952380952382</v>
      </c>
      <c r="Q2678" s="5" t="str">
        <f t="shared" si="206"/>
        <v>Not Funded</v>
      </c>
      <c r="R2678" s="7">
        <f t="shared" si="207"/>
        <v>117.55555555555556</v>
      </c>
      <c r="S2678" t="s">
        <v>8318</v>
      </c>
      <c r="T2678" t="s">
        <v>8355</v>
      </c>
      <c r="U2678" s="17">
        <f t="shared" si="208"/>
        <v>42512.416365740741</v>
      </c>
      <c r="V2678" s="17">
        <f t="shared" si="209"/>
        <v>42482.416365740741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tr">
        <f>VLOOKUP(G2679,'Country Codes'!C:D,2,FALSE)</f>
        <v>United States</v>
      </c>
      <c r="I2679" t="s">
        <v>8246</v>
      </c>
      <c r="J2679" s="15">
        <v>1404348143</v>
      </c>
      <c r="K2679" s="15">
        <v>1401756143</v>
      </c>
      <c r="L2679" t="b">
        <v>0</v>
      </c>
      <c r="M2679">
        <v>27</v>
      </c>
      <c r="N2679" t="b">
        <v>0</v>
      </c>
      <c r="O2679" t="s">
        <v>8302</v>
      </c>
      <c r="P2679" s="5">
        <f t="shared" si="205"/>
        <v>0.17512820512820512</v>
      </c>
      <c r="Q2679" s="5" t="str">
        <f t="shared" si="206"/>
        <v>Not Funded</v>
      </c>
      <c r="R2679" s="7">
        <f t="shared" si="207"/>
        <v>126.48148148148148</v>
      </c>
      <c r="S2679" t="s">
        <v>8318</v>
      </c>
      <c r="T2679" t="s">
        <v>8355</v>
      </c>
      <c r="U2679" s="17">
        <f t="shared" si="208"/>
        <v>41822.821099537032</v>
      </c>
      <c r="V2679" s="17">
        <f t="shared" si="209"/>
        <v>41792.821099537032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tr">
        <f>VLOOKUP(G2680,'Country Codes'!C:D,2,FALSE)</f>
        <v>Spain</v>
      </c>
      <c r="I2680" t="s">
        <v>8249</v>
      </c>
      <c r="J2680" s="15">
        <v>1443121765</v>
      </c>
      <c r="K2680" s="15">
        <v>1440529765</v>
      </c>
      <c r="L2680" t="b">
        <v>0</v>
      </c>
      <c r="M2680">
        <v>2</v>
      </c>
      <c r="N2680" t="b">
        <v>0</v>
      </c>
      <c r="O2680" t="s">
        <v>8302</v>
      </c>
      <c r="P2680" s="5">
        <f t="shared" si="205"/>
        <v>1.3750000000000001E-4</v>
      </c>
      <c r="Q2680" s="5" t="str">
        <f t="shared" si="206"/>
        <v>Not Funded</v>
      </c>
      <c r="R2680" s="7">
        <f t="shared" si="207"/>
        <v>550</v>
      </c>
      <c r="S2680" t="s">
        <v>8318</v>
      </c>
      <c r="T2680" t="s">
        <v>8355</v>
      </c>
      <c r="U2680" s="17">
        <f t="shared" si="208"/>
        <v>42271.589872685181</v>
      </c>
      <c r="V2680" s="17">
        <f t="shared" si="209"/>
        <v>42241.589872685181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tr">
        <f>VLOOKUP(G2681,'Country Codes'!C:D,2,FALSE)</f>
        <v>United States</v>
      </c>
      <c r="I2681" t="s">
        <v>8246</v>
      </c>
      <c r="J2681" s="15">
        <v>1425081694</v>
      </c>
      <c r="K2681" s="15">
        <v>1422489694</v>
      </c>
      <c r="L2681" t="b">
        <v>0</v>
      </c>
      <c r="M2681">
        <v>3</v>
      </c>
      <c r="N2681" t="b">
        <v>0</v>
      </c>
      <c r="O2681" t="s">
        <v>8302</v>
      </c>
      <c r="P2681" s="5">
        <f t="shared" si="205"/>
        <v>3.3E-3</v>
      </c>
      <c r="Q2681" s="5" t="str">
        <f t="shared" si="206"/>
        <v>Not Funded</v>
      </c>
      <c r="R2681" s="7">
        <f t="shared" si="207"/>
        <v>44</v>
      </c>
      <c r="S2681" t="s">
        <v>8318</v>
      </c>
      <c r="T2681" t="s">
        <v>8355</v>
      </c>
      <c r="U2681" s="17">
        <f t="shared" si="208"/>
        <v>42062.792754629627</v>
      </c>
      <c r="V2681" s="17">
        <f t="shared" si="209"/>
        <v>42032.792754629627</v>
      </c>
    </row>
    <row r="2682" spans="1:22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tr">
        <f>VLOOKUP(G2682,'Country Codes'!C:D,2,FALSE)</f>
        <v>Spain</v>
      </c>
      <c r="I2682" t="s">
        <v>8249</v>
      </c>
      <c r="J2682" s="15">
        <v>1459915491</v>
      </c>
      <c r="K2682" s="15">
        <v>1457327091</v>
      </c>
      <c r="L2682" t="b">
        <v>0</v>
      </c>
      <c r="M2682">
        <v>4</v>
      </c>
      <c r="N2682" t="b">
        <v>0</v>
      </c>
      <c r="O2682" t="s">
        <v>8302</v>
      </c>
      <c r="P2682" s="5">
        <f t="shared" si="205"/>
        <v>8.6250000000000007E-3</v>
      </c>
      <c r="Q2682" s="5" t="str">
        <f t="shared" si="206"/>
        <v>Not Funded</v>
      </c>
      <c r="R2682" s="7">
        <f t="shared" si="207"/>
        <v>69</v>
      </c>
      <c r="S2682" t="s">
        <v>8318</v>
      </c>
      <c r="T2682" t="s">
        <v>8355</v>
      </c>
      <c r="U2682" s="17">
        <f t="shared" si="208"/>
        <v>42465.961701388886</v>
      </c>
      <c r="V2682" s="17">
        <f t="shared" si="209"/>
        <v>42436.003368055557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tr">
        <f>VLOOKUP(G2683,'Country Codes'!C:D,2,FALSE)</f>
        <v>United States</v>
      </c>
      <c r="I2683" t="s">
        <v>8246</v>
      </c>
      <c r="J2683" s="15">
        <v>1405027750</v>
      </c>
      <c r="K2683" s="15">
        <v>1402867750</v>
      </c>
      <c r="L2683" t="b">
        <v>0</v>
      </c>
      <c r="M2683">
        <v>2</v>
      </c>
      <c r="N2683" t="b">
        <v>0</v>
      </c>
      <c r="O2683" t="s">
        <v>8284</v>
      </c>
      <c r="P2683" s="5">
        <f t="shared" si="205"/>
        <v>6.875E-3</v>
      </c>
      <c r="Q2683" s="5" t="str">
        <f t="shared" si="206"/>
        <v>Not Funded</v>
      </c>
      <c r="R2683" s="7">
        <f t="shared" si="207"/>
        <v>27.5</v>
      </c>
      <c r="S2683" t="s">
        <v>8335</v>
      </c>
      <c r="T2683" t="s">
        <v>8336</v>
      </c>
      <c r="U2683" s="17">
        <f t="shared" si="208"/>
        <v>41830.686921296292</v>
      </c>
      <c r="V2683" s="17">
        <f t="shared" si="209"/>
        <v>41805.686921296292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tr">
        <f>VLOOKUP(G2684,'Country Codes'!C:D,2,FALSE)</f>
        <v>United States</v>
      </c>
      <c r="I2684" t="s">
        <v>8246</v>
      </c>
      <c r="J2684" s="15">
        <v>1416635940</v>
      </c>
      <c r="K2684" s="15">
        <v>1413838540</v>
      </c>
      <c r="L2684" t="b">
        <v>0</v>
      </c>
      <c r="M2684">
        <v>20</v>
      </c>
      <c r="N2684" t="b">
        <v>0</v>
      </c>
      <c r="O2684" t="s">
        <v>8284</v>
      </c>
      <c r="P2684" s="5">
        <f t="shared" si="205"/>
        <v>0.28299999999999997</v>
      </c>
      <c r="Q2684" s="5" t="str">
        <f t="shared" si="206"/>
        <v>Not Funded</v>
      </c>
      <c r="R2684" s="7">
        <f t="shared" si="207"/>
        <v>84.9</v>
      </c>
      <c r="S2684" t="s">
        <v>8335</v>
      </c>
      <c r="T2684" t="s">
        <v>8336</v>
      </c>
      <c r="U2684" s="17">
        <f t="shared" si="208"/>
        <v>41965.040972222218</v>
      </c>
      <c r="V2684" s="17">
        <f t="shared" si="209"/>
        <v>41932.663657407407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tr">
        <f>VLOOKUP(G2685,'Country Codes'!C:D,2,FALSE)</f>
        <v>United States</v>
      </c>
      <c r="I2685" t="s">
        <v>8246</v>
      </c>
      <c r="J2685" s="15">
        <v>1425233240</v>
      </c>
      <c r="K2685" s="15">
        <v>1422641240</v>
      </c>
      <c r="L2685" t="b">
        <v>0</v>
      </c>
      <c r="M2685">
        <v>3</v>
      </c>
      <c r="N2685" t="b">
        <v>0</v>
      </c>
      <c r="O2685" t="s">
        <v>8284</v>
      </c>
      <c r="P2685" s="5">
        <f t="shared" si="205"/>
        <v>2.3999999999999998E-3</v>
      </c>
      <c r="Q2685" s="5" t="str">
        <f t="shared" si="206"/>
        <v>Not Funded</v>
      </c>
      <c r="R2685" s="7">
        <f t="shared" si="207"/>
        <v>12</v>
      </c>
      <c r="S2685" t="s">
        <v>8335</v>
      </c>
      <c r="T2685" t="s">
        <v>8336</v>
      </c>
      <c r="U2685" s="17">
        <f t="shared" si="208"/>
        <v>42064.546759259254</v>
      </c>
      <c r="V2685" s="17">
        <f t="shared" si="209"/>
        <v>42034.546759259254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tr">
        <f>VLOOKUP(G2686,'Country Codes'!C:D,2,FALSE)</f>
        <v>United States</v>
      </c>
      <c r="I2686" t="s">
        <v>8246</v>
      </c>
      <c r="J2686" s="15">
        <v>1407621425</v>
      </c>
      <c r="K2686" s="15">
        <v>1404165425</v>
      </c>
      <c r="L2686" t="b">
        <v>0</v>
      </c>
      <c r="M2686">
        <v>4</v>
      </c>
      <c r="N2686" t="b">
        <v>0</v>
      </c>
      <c r="O2686" t="s">
        <v>8284</v>
      </c>
      <c r="P2686" s="5">
        <f t="shared" si="205"/>
        <v>1.1428571428571429E-2</v>
      </c>
      <c r="Q2686" s="5" t="str">
        <f t="shared" si="206"/>
        <v>Not Funded</v>
      </c>
      <c r="R2686" s="7">
        <f t="shared" si="207"/>
        <v>200</v>
      </c>
      <c r="S2686" t="s">
        <v>8335</v>
      </c>
      <c r="T2686" t="s">
        <v>8336</v>
      </c>
      <c r="U2686" s="17">
        <f t="shared" si="208"/>
        <v>41860.706307870365</v>
      </c>
      <c r="V2686" s="17">
        <f t="shared" si="209"/>
        <v>41820.706307870365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tr">
        <f>VLOOKUP(G2687,'Country Codes'!C:D,2,FALSE)</f>
        <v>United States</v>
      </c>
      <c r="I2687" t="s">
        <v>8246</v>
      </c>
      <c r="J2687" s="15">
        <v>1430149330</v>
      </c>
      <c r="K2687" s="15">
        <v>1424968930</v>
      </c>
      <c r="L2687" t="b">
        <v>0</v>
      </c>
      <c r="M2687">
        <v>1</v>
      </c>
      <c r="N2687" t="b">
        <v>0</v>
      </c>
      <c r="O2687" t="s">
        <v>8284</v>
      </c>
      <c r="P2687" s="5">
        <f t="shared" si="205"/>
        <v>2.0000000000000001E-4</v>
      </c>
      <c r="Q2687" s="5" t="str">
        <f t="shared" si="206"/>
        <v>Not Funded</v>
      </c>
      <c r="R2687" s="7">
        <f t="shared" si="207"/>
        <v>10</v>
      </c>
      <c r="S2687" t="s">
        <v>8335</v>
      </c>
      <c r="T2687" t="s">
        <v>8336</v>
      </c>
      <c r="U2687" s="17">
        <f t="shared" si="208"/>
        <v>42121.445949074077</v>
      </c>
      <c r="V2687" s="17">
        <f t="shared" si="209"/>
        <v>42061.487615740734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tr">
        <f>VLOOKUP(G2688,'Country Codes'!C:D,2,FALSE)</f>
        <v>United States</v>
      </c>
      <c r="I2688" t="s">
        <v>8246</v>
      </c>
      <c r="J2688" s="15">
        <v>1412119423</v>
      </c>
      <c r="K2688" s="15">
        <v>1410391423</v>
      </c>
      <c r="L2688" t="b">
        <v>0</v>
      </c>
      <c r="M2688">
        <v>0</v>
      </c>
      <c r="N2688" t="b">
        <v>0</v>
      </c>
      <c r="O2688" t="s">
        <v>8284</v>
      </c>
      <c r="P2688" s="5">
        <f t="shared" si="205"/>
        <v>0</v>
      </c>
      <c r="Q2688" s="5" t="str">
        <f t="shared" si="206"/>
        <v>Not Funded</v>
      </c>
      <c r="R2688" s="7" t="e">
        <f t="shared" si="207"/>
        <v>#DIV/0!</v>
      </c>
      <c r="S2688" t="s">
        <v>8335</v>
      </c>
      <c r="T2688" t="s">
        <v>8336</v>
      </c>
      <c r="U2688" s="17">
        <f t="shared" si="208"/>
        <v>41912.766469907401</v>
      </c>
      <c r="V2688" s="17">
        <f t="shared" si="209"/>
        <v>41892.766469907401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tr">
        <f>VLOOKUP(G2689,'Country Codes'!C:D,2,FALSE)</f>
        <v>United States</v>
      </c>
      <c r="I2689" t="s">
        <v>8246</v>
      </c>
      <c r="J2689" s="15">
        <v>1435591318</v>
      </c>
      <c r="K2689" s="15">
        <v>1432999318</v>
      </c>
      <c r="L2689" t="b">
        <v>0</v>
      </c>
      <c r="M2689">
        <v>0</v>
      </c>
      <c r="N2689" t="b">
        <v>0</v>
      </c>
      <c r="O2689" t="s">
        <v>8284</v>
      </c>
      <c r="P2689" s="5">
        <f t="shared" si="205"/>
        <v>0</v>
      </c>
      <c r="Q2689" s="5" t="str">
        <f t="shared" si="206"/>
        <v>Not Funded</v>
      </c>
      <c r="R2689" s="7" t="e">
        <f t="shared" si="207"/>
        <v>#DIV/0!</v>
      </c>
      <c r="S2689" t="s">
        <v>8335</v>
      </c>
      <c r="T2689" t="s">
        <v>8336</v>
      </c>
      <c r="U2689" s="17">
        <f t="shared" si="208"/>
        <v>42184.431921296295</v>
      </c>
      <c r="V2689" s="17">
        <f t="shared" si="209"/>
        <v>42154.431921296295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tr">
        <f>VLOOKUP(G2690,'Country Codes'!C:D,2,FALSE)</f>
        <v>United States</v>
      </c>
      <c r="I2690" t="s">
        <v>8246</v>
      </c>
      <c r="J2690" s="15">
        <v>1424746800</v>
      </c>
      <c r="K2690" s="15">
        <v>1422067870</v>
      </c>
      <c r="L2690" t="b">
        <v>0</v>
      </c>
      <c r="M2690">
        <v>14</v>
      </c>
      <c r="N2690" t="b">
        <v>0</v>
      </c>
      <c r="O2690" t="s">
        <v>8284</v>
      </c>
      <c r="P2690" s="5">
        <f t="shared" si="205"/>
        <v>1.48E-3</v>
      </c>
      <c r="Q2690" s="5" t="str">
        <f t="shared" si="206"/>
        <v>Not Funded</v>
      </c>
      <c r="R2690" s="7">
        <f t="shared" si="207"/>
        <v>5.2857142857142856</v>
      </c>
      <c r="S2690" t="s">
        <v>8335</v>
      </c>
      <c r="T2690" t="s">
        <v>8336</v>
      </c>
      <c r="U2690" s="17">
        <f t="shared" si="208"/>
        <v>42058.916666666664</v>
      </c>
      <c r="V2690" s="17">
        <f t="shared" si="209"/>
        <v>42027.910532407412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tr">
        <f>VLOOKUP(G2691,'Country Codes'!C:D,2,FALSE)</f>
        <v>United States</v>
      </c>
      <c r="I2691" t="s">
        <v>8246</v>
      </c>
      <c r="J2691" s="15">
        <v>1469919890</v>
      </c>
      <c r="K2691" s="15">
        <v>1467327890</v>
      </c>
      <c r="L2691" t="b">
        <v>0</v>
      </c>
      <c r="M2691">
        <v>1</v>
      </c>
      <c r="N2691" t="b">
        <v>0</v>
      </c>
      <c r="O2691" t="s">
        <v>8284</v>
      </c>
      <c r="P2691" s="5">
        <f t="shared" ref="P2691:P2754" si="210">(E2691/D2691)</f>
        <v>2.8571428571428571E-5</v>
      </c>
      <c r="Q2691" s="5" t="str">
        <f t="shared" ref="Q2691:Q2754" si="211">IF(P2691&gt;=1,"Funded","Not Funded")</f>
        <v>Not Funded</v>
      </c>
      <c r="R2691" s="7">
        <f t="shared" ref="R2691:R2754" si="212">(E2691/M2691)</f>
        <v>1</v>
      </c>
      <c r="S2691" t="s">
        <v>8335</v>
      </c>
      <c r="T2691" t="s">
        <v>8336</v>
      </c>
      <c r="U2691" s="17">
        <f t="shared" ref="U2691:U2754" si="213">(((J2691/60)/60)/24)+DATE(1970,1,1)+(-5/24)</f>
        <v>42581.753356481473</v>
      </c>
      <c r="V2691" s="17">
        <f t="shared" ref="V2691:V2754" si="214">(((K2691/60)/60)/24)+DATE(1970,1,1)+(-5/24)</f>
        <v>42551.753356481473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tr">
        <f>VLOOKUP(G2692,'Country Codes'!C:D,2,FALSE)</f>
        <v>United States</v>
      </c>
      <c r="I2692" t="s">
        <v>8246</v>
      </c>
      <c r="J2692" s="15">
        <v>1433298676</v>
      </c>
      <c r="K2692" s="15">
        <v>1429410676</v>
      </c>
      <c r="L2692" t="b">
        <v>0</v>
      </c>
      <c r="M2692">
        <v>118</v>
      </c>
      <c r="N2692" t="b">
        <v>0</v>
      </c>
      <c r="O2692" t="s">
        <v>8284</v>
      </c>
      <c r="P2692" s="5">
        <f t="shared" si="210"/>
        <v>0.107325</v>
      </c>
      <c r="Q2692" s="5" t="str">
        <f t="shared" si="211"/>
        <v>Not Funded</v>
      </c>
      <c r="R2692" s="7">
        <f t="shared" si="212"/>
        <v>72.762711864406782</v>
      </c>
      <c r="S2692" t="s">
        <v>8335</v>
      </c>
      <c r="T2692" t="s">
        <v>8336</v>
      </c>
      <c r="U2692" s="17">
        <f t="shared" si="213"/>
        <v>42157.89671296296</v>
      </c>
      <c r="V2692" s="17">
        <f t="shared" si="214"/>
        <v>42112.89671296296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tr">
        <f>VLOOKUP(G2693,'Country Codes'!C:D,2,FALSE)</f>
        <v>Canada</v>
      </c>
      <c r="I2693" t="s">
        <v>8251</v>
      </c>
      <c r="J2693" s="15">
        <v>1431278557</v>
      </c>
      <c r="K2693" s="15">
        <v>1427390557</v>
      </c>
      <c r="L2693" t="b">
        <v>0</v>
      </c>
      <c r="M2693">
        <v>2</v>
      </c>
      <c r="N2693" t="b">
        <v>0</v>
      </c>
      <c r="O2693" t="s">
        <v>8284</v>
      </c>
      <c r="P2693" s="5">
        <f t="shared" si="210"/>
        <v>5.3846153846153844E-4</v>
      </c>
      <c r="Q2693" s="5" t="str">
        <f t="shared" si="211"/>
        <v>Not Funded</v>
      </c>
      <c r="R2693" s="7">
        <f t="shared" si="212"/>
        <v>17.5</v>
      </c>
      <c r="S2693" t="s">
        <v>8335</v>
      </c>
      <c r="T2693" t="s">
        <v>8336</v>
      </c>
      <c r="U2693" s="17">
        <f t="shared" si="213"/>
        <v>42134.515706018516</v>
      </c>
      <c r="V2693" s="17">
        <f t="shared" si="214"/>
        <v>42089.515706018516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tr">
        <f>VLOOKUP(G2694,'Country Codes'!C:D,2,FALSE)</f>
        <v>United States</v>
      </c>
      <c r="I2694" t="s">
        <v>8246</v>
      </c>
      <c r="J2694" s="15">
        <v>1427266860</v>
      </c>
      <c r="K2694" s="15">
        <v>1424678460</v>
      </c>
      <c r="L2694" t="b">
        <v>0</v>
      </c>
      <c r="M2694">
        <v>1</v>
      </c>
      <c r="N2694" t="b">
        <v>0</v>
      </c>
      <c r="O2694" t="s">
        <v>8284</v>
      </c>
      <c r="P2694" s="5">
        <f t="shared" si="210"/>
        <v>7.1428571428571426E-3</v>
      </c>
      <c r="Q2694" s="5" t="str">
        <f t="shared" si="211"/>
        <v>Not Funded</v>
      </c>
      <c r="R2694" s="7">
        <f t="shared" si="212"/>
        <v>25</v>
      </c>
      <c r="S2694" t="s">
        <v>8335</v>
      </c>
      <c r="T2694" t="s">
        <v>8336</v>
      </c>
      <c r="U2694" s="17">
        <f t="shared" si="213"/>
        <v>42088.084027777775</v>
      </c>
      <c r="V2694" s="17">
        <f t="shared" si="214"/>
        <v>42058.125694444439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tr">
        <f>VLOOKUP(G2695,'Country Codes'!C:D,2,FALSE)</f>
        <v>United States</v>
      </c>
      <c r="I2695" t="s">
        <v>8246</v>
      </c>
      <c r="J2695" s="15">
        <v>1407899966</v>
      </c>
      <c r="K2695" s="15">
        <v>1405307966</v>
      </c>
      <c r="L2695" t="b">
        <v>0</v>
      </c>
      <c r="M2695">
        <v>3</v>
      </c>
      <c r="N2695" t="b">
        <v>0</v>
      </c>
      <c r="O2695" t="s">
        <v>8284</v>
      </c>
      <c r="P2695" s="5">
        <f t="shared" si="210"/>
        <v>8.0000000000000002E-3</v>
      </c>
      <c r="Q2695" s="5" t="str">
        <f t="shared" si="211"/>
        <v>Not Funded</v>
      </c>
      <c r="R2695" s="7">
        <f t="shared" si="212"/>
        <v>13.333333333333334</v>
      </c>
      <c r="S2695" t="s">
        <v>8335</v>
      </c>
      <c r="T2695" t="s">
        <v>8336</v>
      </c>
      <c r="U2695" s="17">
        <f t="shared" si="213"/>
        <v>41863.930162037032</v>
      </c>
      <c r="V2695" s="17">
        <f t="shared" si="214"/>
        <v>41833.930162037032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tr">
        <f>VLOOKUP(G2696,'Country Codes'!C:D,2,FALSE)</f>
        <v>United States</v>
      </c>
      <c r="I2696" t="s">
        <v>8246</v>
      </c>
      <c r="J2696" s="15">
        <v>1411701739</v>
      </c>
      <c r="K2696" s="15">
        <v>1409109739</v>
      </c>
      <c r="L2696" t="b">
        <v>0</v>
      </c>
      <c r="M2696">
        <v>1</v>
      </c>
      <c r="N2696" t="b">
        <v>0</v>
      </c>
      <c r="O2696" t="s">
        <v>8284</v>
      </c>
      <c r="P2696" s="5">
        <f t="shared" si="210"/>
        <v>3.3333333333333335E-5</v>
      </c>
      <c r="Q2696" s="5" t="str">
        <f t="shared" si="211"/>
        <v>Not Funded</v>
      </c>
      <c r="R2696" s="7">
        <f t="shared" si="212"/>
        <v>1</v>
      </c>
      <c r="S2696" t="s">
        <v>8335</v>
      </c>
      <c r="T2696" t="s">
        <v>8336</v>
      </c>
      <c r="U2696" s="17">
        <f t="shared" si="213"/>
        <v>41907.932164351849</v>
      </c>
      <c r="V2696" s="17">
        <f t="shared" si="214"/>
        <v>41877.932164351849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tr">
        <f>VLOOKUP(G2697,'Country Codes'!C:D,2,FALSE)</f>
        <v>United States</v>
      </c>
      <c r="I2697" t="s">
        <v>8246</v>
      </c>
      <c r="J2697" s="15">
        <v>1428981718</v>
      </c>
      <c r="K2697" s="15">
        <v>1423801318</v>
      </c>
      <c r="L2697" t="b">
        <v>0</v>
      </c>
      <c r="M2697">
        <v>3</v>
      </c>
      <c r="N2697" t="b">
        <v>0</v>
      </c>
      <c r="O2697" t="s">
        <v>8284</v>
      </c>
      <c r="P2697" s="5">
        <f t="shared" si="210"/>
        <v>4.7333333333333333E-3</v>
      </c>
      <c r="Q2697" s="5" t="str">
        <f t="shared" si="211"/>
        <v>Not Funded</v>
      </c>
      <c r="R2697" s="7">
        <f t="shared" si="212"/>
        <v>23.666666666666668</v>
      </c>
      <c r="S2697" t="s">
        <v>8335</v>
      </c>
      <c r="T2697" t="s">
        <v>8336</v>
      </c>
      <c r="U2697" s="17">
        <f t="shared" si="213"/>
        <v>42107.931921296295</v>
      </c>
      <c r="V2697" s="17">
        <f t="shared" si="214"/>
        <v>42047.973587962959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tr">
        <f>VLOOKUP(G2698,'Country Codes'!C:D,2,FALSE)</f>
        <v>United States</v>
      </c>
      <c r="I2698" t="s">
        <v>8246</v>
      </c>
      <c r="J2698" s="15">
        <v>1419538560</v>
      </c>
      <c r="K2698" s="15">
        <v>1416600960</v>
      </c>
      <c r="L2698" t="b">
        <v>0</v>
      </c>
      <c r="M2698">
        <v>38</v>
      </c>
      <c r="N2698" t="b">
        <v>0</v>
      </c>
      <c r="O2698" t="s">
        <v>8284</v>
      </c>
      <c r="P2698" s="5">
        <f t="shared" si="210"/>
        <v>5.6500000000000002E-2</v>
      </c>
      <c r="Q2698" s="5" t="str">
        <f t="shared" si="211"/>
        <v>Not Funded</v>
      </c>
      <c r="R2698" s="7">
        <f t="shared" si="212"/>
        <v>89.21052631578948</v>
      </c>
      <c r="S2698" t="s">
        <v>8335</v>
      </c>
      <c r="T2698" t="s">
        <v>8336</v>
      </c>
      <c r="U2698" s="17">
        <f t="shared" si="213"/>
        <v>41998.636111111111</v>
      </c>
      <c r="V2698" s="17">
        <f t="shared" si="214"/>
        <v>41964.636111111111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tr">
        <f>VLOOKUP(G2699,'Country Codes'!C:D,2,FALSE)</f>
        <v>United States</v>
      </c>
      <c r="I2699" t="s">
        <v>8246</v>
      </c>
      <c r="J2699" s="15">
        <v>1438552800</v>
      </c>
      <c r="K2699" s="15">
        <v>1435876423</v>
      </c>
      <c r="L2699" t="b">
        <v>0</v>
      </c>
      <c r="M2699">
        <v>52</v>
      </c>
      <c r="N2699" t="b">
        <v>0</v>
      </c>
      <c r="O2699" t="s">
        <v>8284</v>
      </c>
      <c r="P2699" s="5">
        <f t="shared" si="210"/>
        <v>0.26352173913043481</v>
      </c>
      <c r="Q2699" s="5" t="str">
        <f t="shared" si="211"/>
        <v>Not Funded</v>
      </c>
      <c r="R2699" s="7">
        <f t="shared" si="212"/>
        <v>116.55769230769231</v>
      </c>
      <c r="S2699" t="s">
        <v>8335</v>
      </c>
      <c r="T2699" t="s">
        <v>8336</v>
      </c>
      <c r="U2699" s="17">
        <f t="shared" si="213"/>
        <v>42218.708333333336</v>
      </c>
      <c r="V2699" s="17">
        <f t="shared" si="214"/>
        <v>42187.731747685182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tr">
        <f>VLOOKUP(G2700,'Country Codes'!C:D,2,FALSE)</f>
        <v>United States</v>
      </c>
      <c r="I2700" t="s">
        <v>8246</v>
      </c>
      <c r="J2700" s="15">
        <v>1403904808</v>
      </c>
      <c r="K2700" s="15">
        <v>1401312808</v>
      </c>
      <c r="L2700" t="b">
        <v>0</v>
      </c>
      <c r="M2700">
        <v>2</v>
      </c>
      <c r="N2700" t="b">
        <v>0</v>
      </c>
      <c r="O2700" t="s">
        <v>8284</v>
      </c>
      <c r="P2700" s="5">
        <f t="shared" si="210"/>
        <v>3.2512500000000002E-3</v>
      </c>
      <c r="Q2700" s="5" t="str">
        <f t="shared" si="211"/>
        <v>Not Funded</v>
      </c>
      <c r="R2700" s="7">
        <f t="shared" si="212"/>
        <v>13.005000000000001</v>
      </c>
      <c r="S2700" t="s">
        <v>8335</v>
      </c>
      <c r="T2700" t="s">
        <v>8336</v>
      </c>
      <c r="U2700" s="17">
        <f t="shared" si="213"/>
        <v>41817.689907407403</v>
      </c>
      <c r="V2700" s="17">
        <f t="shared" si="214"/>
        <v>41787.689907407403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tr">
        <f>VLOOKUP(G2701,'Country Codes'!C:D,2,FALSE)</f>
        <v>Canada</v>
      </c>
      <c r="I2701" t="s">
        <v>8251</v>
      </c>
      <c r="J2701" s="15">
        <v>1407533463</v>
      </c>
      <c r="K2701" s="15">
        <v>1404941463</v>
      </c>
      <c r="L2701" t="b">
        <v>0</v>
      </c>
      <c r="M2701">
        <v>0</v>
      </c>
      <c r="N2701" t="b">
        <v>0</v>
      </c>
      <c r="O2701" t="s">
        <v>8284</v>
      </c>
      <c r="P2701" s="5">
        <f t="shared" si="210"/>
        <v>0</v>
      </c>
      <c r="Q2701" s="5" t="str">
        <f t="shared" si="211"/>
        <v>Not Funded</v>
      </c>
      <c r="R2701" s="7" t="e">
        <f t="shared" si="212"/>
        <v>#DIV/0!</v>
      </c>
      <c r="S2701" t="s">
        <v>8335</v>
      </c>
      <c r="T2701" t="s">
        <v>8336</v>
      </c>
      <c r="U2701" s="17">
        <f t="shared" si="213"/>
        <v>41859.688229166662</v>
      </c>
      <c r="V2701" s="17">
        <f t="shared" si="214"/>
        <v>41829.688229166662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tr">
        <f>VLOOKUP(G2702,'Country Codes'!C:D,2,FALSE)</f>
        <v>United States</v>
      </c>
      <c r="I2702" t="s">
        <v>8246</v>
      </c>
      <c r="J2702" s="15">
        <v>1411073972</v>
      </c>
      <c r="K2702" s="15">
        <v>1408481972</v>
      </c>
      <c r="L2702" t="b">
        <v>0</v>
      </c>
      <c r="M2702">
        <v>4</v>
      </c>
      <c r="N2702" t="b">
        <v>0</v>
      </c>
      <c r="O2702" t="s">
        <v>8284</v>
      </c>
      <c r="P2702" s="5">
        <f t="shared" si="210"/>
        <v>7.0007000700070005E-3</v>
      </c>
      <c r="Q2702" s="5" t="str">
        <f t="shared" si="211"/>
        <v>Not Funded</v>
      </c>
      <c r="R2702" s="7">
        <f t="shared" si="212"/>
        <v>17.5</v>
      </c>
      <c r="S2702" t="s">
        <v>8335</v>
      </c>
      <c r="T2702" t="s">
        <v>8336</v>
      </c>
      <c r="U2702" s="17">
        <f t="shared" si="213"/>
        <v>41900.666342592594</v>
      </c>
      <c r="V2702" s="17">
        <f t="shared" si="214"/>
        <v>41870.666342592594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tr">
        <f>VLOOKUP(G2703,'Country Codes'!C:D,2,FALSE)</f>
        <v>Ireland</v>
      </c>
      <c r="I2703" t="s">
        <v>8249</v>
      </c>
      <c r="J2703" s="15">
        <v>1491586534</v>
      </c>
      <c r="K2703" s="15">
        <v>1488911734</v>
      </c>
      <c r="L2703" t="b">
        <v>0</v>
      </c>
      <c r="M2703">
        <v>46</v>
      </c>
      <c r="N2703" t="b">
        <v>0</v>
      </c>
      <c r="O2703" t="s">
        <v>8303</v>
      </c>
      <c r="P2703" s="5">
        <f t="shared" si="210"/>
        <v>0.46176470588235297</v>
      </c>
      <c r="Q2703" s="5" t="str">
        <f t="shared" si="211"/>
        <v>Not Funded</v>
      </c>
      <c r="R2703" s="7">
        <f t="shared" si="212"/>
        <v>34.130434782608695</v>
      </c>
      <c r="S2703" t="s">
        <v>8316</v>
      </c>
      <c r="T2703" t="s">
        <v>8356</v>
      </c>
      <c r="U2703" s="17">
        <f t="shared" si="213"/>
        <v>42832.524699074071</v>
      </c>
      <c r="V2703" s="17">
        <f t="shared" si="214"/>
        <v>42801.566365740735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tr">
        <f>VLOOKUP(G2704,'Country Codes'!C:D,2,FALSE)</f>
        <v>United States</v>
      </c>
      <c r="I2704" t="s">
        <v>8246</v>
      </c>
      <c r="J2704" s="15">
        <v>1491416077</v>
      </c>
      <c r="K2704" s="15">
        <v>1488827677</v>
      </c>
      <c r="L2704" t="b">
        <v>1</v>
      </c>
      <c r="M2704">
        <v>26</v>
      </c>
      <c r="N2704" t="b">
        <v>0</v>
      </c>
      <c r="O2704" t="s">
        <v>8303</v>
      </c>
      <c r="P2704" s="5">
        <f t="shared" si="210"/>
        <v>0.34410000000000002</v>
      </c>
      <c r="Q2704" s="5" t="str">
        <f t="shared" si="211"/>
        <v>Not Funded</v>
      </c>
      <c r="R2704" s="7">
        <f t="shared" si="212"/>
        <v>132.34615384615384</v>
      </c>
      <c r="S2704" t="s">
        <v>8316</v>
      </c>
      <c r="T2704" t="s">
        <v>8356</v>
      </c>
      <c r="U2704" s="17">
        <f t="shared" si="213"/>
        <v>42830.551817129628</v>
      </c>
      <c r="V2704" s="17">
        <f t="shared" si="214"/>
        <v>42800.593483796292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tr">
        <f>VLOOKUP(G2705,'Country Codes'!C:D,2,FALSE)</f>
        <v>Mexico</v>
      </c>
      <c r="I2705" t="s">
        <v>8256</v>
      </c>
      <c r="J2705" s="15">
        <v>1490196830</v>
      </c>
      <c r="K2705" s="15">
        <v>1485016430</v>
      </c>
      <c r="L2705" t="b">
        <v>0</v>
      </c>
      <c r="M2705">
        <v>45</v>
      </c>
      <c r="N2705" t="b">
        <v>0</v>
      </c>
      <c r="O2705" t="s">
        <v>8303</v>
      </c>
      <c r="P2705" s="5">
        <f t="shared" si="210"/>
        <v>1.0375000000000001</v>
      </c>
      <c r="Q2705" s="5" t="str">
        <f t="shared" si="211"/>
        <v>Funded</v>
      </c>
      <c r="R2705" s="7">
        <f t="shared" si="212"/>
        <v>922.22222222222217</v>
      </c>
      <c r="S2705" t="s">
        <v>8316</v>
      </c>
      <c r="T2705" t="s">
        <v>8356</v>
      </c>
      <c r="U2705" s="17">
        <f t="shared" si="213"/>
        <v>42816.440162037034</v>
      </c>
      <c r="V2705" s="17">
        <f t="shared" si="214"/>
        <v>42756.481828703698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tr">
        <f>VLOOKUP(G2706,'Country Codes'!C:D,2,FALSE)</f>
        <v>United States</v>
      </c>
      <c r="I2706" t="s">
        <v>8246</v>
      </c>
      <c r="J2706" s="15">
        <v>1491421314</v>
      </c>
      <c r="K2706" s="15">
        <v>1487709714</v>
      </c>
      <c r="L2706" t="b">
        <v>0</v>
      </c>
      <c r="M2706">
        <v>7</v>
      </c>
      <c r="N2706" t="b">
        <v>0</v>
      </c>
      <c r="O2706" t="s">
        <v>8303</v>
      </c>
      <c r="P2706" s="5">
        <f t="shared" si="210"/>
        <v>6.0263157894736845E-2</v>
      </c>
      <c r="Q2706" s="5" t="str">
        <f t="shared" si="211"/>
        <v>Not Funded</v>
      </c>
      <c r="R2706" s="7">
        <f t="shared" si="212"/>
        <v>163.57142857142858</v>
      </c>
      <c r="S2706" t="s">
        <v>8316</v>
      </c>
      <c r="T2706" t="s">
        <v>8356</v>
      </c>
      <c r="U2706" s="17">
        <f t="shared" si="213"/>
        <v>42830.61243055555</v>
      </c>
      <c r="V2706" s="17">
        <f t="shared" si="214"/>
        <v>42787.654097222221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tr">
        <f>VLOOKUP(G2707,'Country Codes'!C:D,2,FALSE)</f>
        <v>United States</v>
      </c>
      <c r="I2707" t="s">
        <v>8246</v>
      </c>
      <c r="J2707" s="15">
        <v>1490389158</v>
      </c>
      <c r="K2707" s="15">
        <v>1486504758</v>
      </c>
      <c r="L2707" t="b">
        <v>0</v>
      </c>
      <c r="M2707">
        <v>8</v>
      </c>
      <c r="N2707" t="b">
        <v>0</v>
      </c>
      <c r="O2707" t="s">
        <v>8303</v>
      </c>
      <c r="P2707" s="5">
        <f t="shared" si="210"/>
        <v>0.10539393939393939</v>
      </c>
      <c r="Q2707" s="5" t="str">
        <f t="shared" si="211"/>
        <v>Not Funded</v>
      </c>
      <c r="R2707" s="7">
        <f t="shared" si="212"/>
        <v>217.375</v>
      </c>
      <c r="S2707" t="s">
        <v>8316</v>
      </c>
      <c r="T2707" t="s">
        <v>8356</v>
      </c>
      <c r="U2707" s="17">
        <f t="shared" si="213"/>
        <v>42818.666180555556</v>
      </c>
      <c r="V2707" s="17">
        <f t="shared" si="214"/>
        <v>42773.70784722222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tr">
        <f>VLOOKUP(G2708,'Country Codes'!C:D,2,FALSE)</f>
        <v>United States</v>
      </c>
      <c r="I2708" t="s">
        <v>8246</v>
      </c>
      <c r="J2708" s="15">
        <v>1413442740</v>
      </c>
      <c r="K2708" s="15">
        <v>1410937483</v>
      </c>
      <c r="L2708" t="b">
        <v>1</v>
      </c>
      <c r="M2708">
        <v>263</v>
      </c>
      <c r="N2708" t="b">
        <v>1</v>
      </c>
      <c r="O2708" t="s">
        <v>8303</v>
      </c>
      <c r="P2708" s="5">
        <f t="shared" si="210"/>
        <v>1.1229714285714285</v>
      </c>
      <c r="Q2708" s="5" t="str">
        <f t="shared" si="211"/>
        <v>Funded</v>
      </c>
      <c r="R2708" s="7">
        <f t="shared" si="212"/>
        <v>149.44486692015209</v>
      </c>
      <c r="S2708" t="s">
        <v>8316</v>
      </c>
      <c r="T2708" t="s">
        <v>8356</v>
      </c>
      <c r="U2708" s="17">
        <f t="shared" si="213"/>
        <v>41928.082638888889</v>
      </c>
      <c r="V2708" s="17">
        <f t="shared" si="214"/>
        <v>41899.086608796293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tr">
        <f>VLOOKUP(G2709,'Country Codes'!C:D,2,FALSE)</f>
        <v>United States</v>
      </c>
      <c r="I2709" t="s">
        <v>8246</v>
      </c>
      <c r="J2709" s="15">
        <v>1369637940</v>
      </c>
      <c r="K2709" s="15">
        <v>1367088443</v>
      </c>
      <c r="L2709" t="b">
        <v>1</v>
      </c>
      <c r="M2709">
        <v>394</v>
      </c>
      <c r="N2709" t="b">
        <v>1</v>
      </c>
      <c r="O2709" t="s">
        <v>8303</v>
      </c>
      <c r="P2709" s="5">
        <f t="shared" si="210"/>
        <v>3.50844625</v>
      </c>
      <c r="Q2709" s="5" t="str">
        <f t="shared" si="211"/>
        <v>Funded</v>
      </c>
      <c r="R2709" s="7">
        <f t="shared" si="212"/>
        <v>71.237487309644663</v>
      </c>
      <c r="S2709" t="s">
        <v>8316</v>
      </c>
      <c r="T2709" t="s">
        <v>8356</v>
      </c>
      <c r="U2709" s="17">
        <f t="shared" si="213"/>
        <v>41421.082638888889</v>
      </c>
      <c r="V2709" s="17">
        <f t="shared" si="214"/>
        <v>41391.574571759258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tr">
        <f>VLOOKUP(G2710,'Country Codes'!C:D,2,FALSE)</f>
        <v>United Kingdom</v>
      </c>
      <c r="I2710" t="s">
        <v>8247</v>
      </c>
      <c r="J2710" s="15">
        <v>1469119526</v>
      </c>
      <c r="K2710" s="15">
        <v>1463935526</v>
      </c>
      <c r="L2710" t="b">
        <v>1</v>
      </c>
      <c r="M2710">
        <v>1049</v>
      </c>
      <c r="N2710" t="b">
        <v>1</v>
      </c>
      <c r="O2710" t="s">
        <v>8303</v>
      </c>
      <c r="P2710" s="5">
        <f t="shared" si="210"/>
        <v>2.3321535</v>
      </c>
      <c r="Q2710" s="5" t="str">
        <f t="shared" si="211"/>
        <v>Funded</v>
      </c>
      <c r="R2710" s="7">
        <f t="shared" si="212"/>
        <v>44.464318398474738</v>
      </c>
      <c r="S2710" t="s">
        <v>8316</v>
      </c>
      <c r="T2710" t="s">
        <v>8356</v>
      </c>
      <c r="U2710" s="17">
        <f t="shared" si="213"/>
        <v>42572.489884259259</v>
      </c>
      <c r="V2710" s="17">
        <f t="shared" si="214"/>
        <v>42512.489884259259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tr">
        <f>VLOOKUP(G2711,'Country Codes'!C:D,2,FALSE)</f>
        <v>United States</v>
      </c>
      <c r="I2711" t="s">
        <v>8246</v>
      </c>
      <c r="J2711" s="15">
        <v>1475553540</v>
      </c>
      <c r="K2711" s="15">
        <v>1472528141</v>
      </c>
      <c r="L2711" t="b">
        <v>1</v>
      </c>
      <c r="M2711">
        <v>308</v>
      </c>
      <c r="N2711" t="b">
        <v>1</v>
      </c>
      <c r="O2711" t="s">
        <v>8303</v>
      </c>
      <c r="P2711" s="5">
        <f t="shared" si="210"/>
        <v>1.01606</v>
      </c>
      <c r="Q2711" s="5" t="str">
        <f t="shared" si="211"/>
        <v>Funded</v>
      </c>
      <c r="R2711" s="7">
        <f t="shared" si="212"/>
        <v>164.94480519480518</v>
      </c>
      <c r="S2711" t="s">
        <v>8316</v>
      </c>
      <c r="T2711" t="s">
        <v>8356</v>
      </c>
      <c r="U2711" s="17">
        <f t="shared" si="213"/>
        <v>42646.957638888889</v>
      </c>
      <c r="V2711" s="17">
        <f t="shared" si="214"/>
        <v>42611.941446759258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tr">
        <f>VLOOKUP(G2712,'Country Codes'!C:D,2,FALSE)</f>
        <v>United States</v>
      </c>
      <c r="I2712" t="s">
        <v>8246</v>
      </c>
      <c r="J2712" s="15">
        <v>1407549600</v>
      </c>
      <c r="K2712" s="15">
        <v>1404797428</v>
      </c>
      <c r="L2712" t="b">
        <v>1</v>
      </c>
      <c r="M2712">
        <v>1088</v>
      </c>
      <c r="N2712" t="b">
        <v>1</v>
      </c>
      <c r="O2712" t="s">
        <v>8303</v>
      </c>
      <c r="P2712" s="5">
        <f t="shared" si="210"/>
        <v>1.5390035000000002</v>
      </c>
      <c r="Q2712" s="5" t="str">
        <f t="shared" si="211"/>
        <v>Funded</v>
      </c>
      <c r="R2712" s="7">
        <f t="shared" si="212"/>
        <v>84.871516544117654</v>
      </c>
      <c r="S2712" t="s">
        <v>8316</v>
      </c>
      <c r="T2712" t="s">
        <v>8356</v>
      </c>
      <c r="U2712" s="17">
        <f t="shared" si="213"/>
        <v>41859.875</v>
      </c>
      <c r="V2712" s="17">
        <f t="shared" si="214"/>
        <v>41828.021157407406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tr">
        <f>VLOOKUP(G2713,'Country Codes'!C:D,2,FALSE)</f>
        <v>United Kingdom</v>
      </c>
      <c r="I2713" t="s">
        <v>8247</v>
      </c>
      <c r="J2713" s="15">
        <v>1403301660</v>
      </c>
      <c r="K2713" s="15">
        <v>1400694790</v>
      </c>
      <c r="L2713" t="b">
        <v>1</v>
      </c>
      <c r="M2713">
        <v>73</v>
      </c>
      <c r="N2713" t="b">
        <v>1</v>
      </c>
      <c r="O2713" t="s">
        <v>8303</v>
      </c>
      <c r="P2713" s="5">
        <f t="shared" si="210"/>
        <v>1.007161125319693</v>
      </c>
      <c r="Q2713" s="5" t="str">
        <f t="shared" si="211"/>
        <v>Funded</v>
      </c>
      <c r="R2713" s="7">
        <f t="shared" si="212"/>
        <v>53.945205479452056</v>
      </c>
      <c r="S2713" t="s">
        <v>8316</v>
      </c>
      <c r="T2713" t="s">
        <v>8356</v>
      </c>
      <c r="U2713" s="17">
        <f t="shared" si="213"/>
        <v>41810.709027777775</v>
      </c>
      <c r="V2713" s="17">
        <f t="shared" si="214"/>
        <v>41780.536921296298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tr">
        <f>VLOOKUP(G2714,'Country Codes'!C:D,2,FALSE)</f>
        <v>United States</v>
      </c>
      <c r="I2714" t="s">
        <v>8246</v>
      </c>
      <c r="J2714" s="15">
        <v>1373738400</v>
      </c>
      <c r="K2714" s="15">
        <v>1370568560</v>
      </c>
      <c r="L2714" t="b">
        <v>1</v>
      </c>
      <c r="M2714">
        <v>143</v>
      </c>
      <c r="N2714" t="b">
        <v>1</v>
      </c>
      <c r="O2714" t="s">
        <v>8303</v>
      </c>
      <c r="P2714" s="5">
        <f t="shared" si="210"/>
        <v>1.3138181818181818</v>
      </c>
      <c r="Q2714" s="5" t="str">
        <f t="shared" si="211"/>
        <v>Funded</v>
      </c>
      <c r="R2714" s="7">
        <f t="shared" si="212"/>
        <v>50.531468531468533</v>
      </c>
      <c r="S2714" t="s">
        <v>8316</v>
      </c>
      <c r="T2714" t="s">
        <v>8356</v>
      </c>
      <c r="U2714" s="17">
        <f t="shared" si="213"/>
        <v>41468.541666666664</v>
      </c>
      <c r="V2714" s="17">
        <f t="shared" si="214"/>
        <v>41431.853703703702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tr">
        <f>VLOOKUP(G2715,'Country Codes'!C:D,2,FALSE)</f>
        <v>United States</v>
      </c>
      <c r="I2715" t="s">
        <v>8246</v>
      </c>
      <c r="J2715" s="15">
        <v>1450971684</v>
      </c>
      <c r="K2715" s="15">
        <v>1447515684</v>
      </c>
      <c r="L2715" t="b">
        <v>1</v>
      </c>
      <c r="M2715">
        <v>1420</v>
      </c>
      <c r="N2715" t="b">
        <v>1</v>
      </c>
      <c r="O2715" t="s">
        <v>8303</v>
      </c>
      <c r="P2715" s="5">
        <f t="shared" si="210"/>
        <v>1.0224133333333334</v>
      </c>
      <c r="Q2715" s="5" t="str">
        <f t="shared" si="211"/>
        <v>Funded</v>
      </c>
      <c r="R2715" s="7">
        <f t="shared" si="212"/>
        <v>108.00140845070422</v>
      </c>
      <c r="S2715" t="s">
        <v>8316</v>
      </c>
      <c r="T2715" t="s">
        <v>8356</v>
      </c>
      <c r="U2715" s="17">
        <f t="shared" si="213"/>
        <v>42362.445416666662</v>
      </c>
      <c r="V2715" s="17">
        <f t="shared" si="214"/>
        <v>42322.445416666662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tr">
        <f>VLOOKUP(G2716,'Country Codes'!C:D,2,FALSE)</f>
        <v>United States</v>
      </c>
      <c r="I2716" t="s">
        <v>8246</v>
      </c>
      <c r="J2716" s="15">
        <v>1476486000</v>
      </c>
      <c r="K2716" s="15">
        <v>1474040596</v>
      </c>
      <c r="L2716" t="b">
        <v>1</v>
      </c>
      <c r="M2716">
        <v>305</v>
      </c>
      <c r="N2716" t="b">
        <v>1</v>
      </c>
      <c r="O2716" t="s">
        <v>8303</v>
      </c>
      <c r="P2716" s="5">
        <f t="shared" si="210"/>
        <v>1.1635599999999999</v>
      </c>
      <c r="Q2716" s="5" t="str">
        <f t="shared" si="211"/>
        <v>Funded</v>
      </c>
      <c r="R2716" s="7">
        <f t="shared" si="212"/>
        <v>95.373770491803285</v>
      </c>
      <c r="S2716" t="s">
        <v>8316</v>
      </c>
      <c r="T2716" t="s">
        <v>8356</v>
      </c>
      <c r="U2716" s="17">
        <f t="shared" si="213"/>
        <v>42657.749999999993</v>
      </c>
      <c r="V2716" s="17">
        <f t="shared" si="214"/>
        <v>42629.446712962956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tr">
        <f>VLOOKUP(G2717,'Country Codes'!C:D,2,FALSE)</f>
        <v>United States</v>
      </c>
      <c r="I2717" t="s">
        <v>8246</v>
      </c>
      <c r="J2717" s="15">
        <v>1456047228</v>
      </c>
      <c r="K2717" s="15">
        <v>1453109628</v>
      </c>
      <c r="L2717" t="b">
        <v>1</v>
      </c>
      <c r="M2717">
        <v>551</v>
      </c>
      <c r="N2717" t="b">
        <v>1</v>
      </c>
      <c r="O2717" t="s">
        <v>8303</v>
      </c>
      <c r="P2717" s="5">
        <f t="shared" si="210"/>
        <v>2.6462241666666664</v>
      </c>
      <c r="Q2717" s="5" t="str">
        <f t="shared" si="211"/>
        <v>Funded</v>
      </c>
      <c r="R2717" s="7">
        <f t="shared" si="212"/>
        <v>57.631016333938291</v>
      </c>
      <c r="S2717" t="s">
        <v>8316</v>
      </c>
      <c r="T2717" t="s">
        <v>8356</v>
      </c>
      <c r="U2717" s="17">
        <f t="shared" si="213"/>
        <v>42421.190138888887</v>
      </c>
      <c r="V2717" s="17">
        <f t="shared" si="214"/>
        <v>42387.190138888887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tr">
        <f>VLOOKUP(G2718,'Country Codes'!C:D,2,FALSE)</f>
        <v>Germany</v>
      </c>
      <c r="I2718" t="s">
        <v>8249</v>
      </c>
      <c r="J2718" s="15">
        <v>1444291193</v>
      </c>
      <c r="K2718" s="15">
        <v>1441699193</v>
      </c>
      <c r="L2718" t="b">
        <v>1</v>
      </c>
      <c r="M2718">
        <v>187</v>
      </c>
      <c r="N2718" t="b">
        <v>1</v>
      </c>
      <c r="O2718" t="s">
        <v>8303</v>
      </c>
      <c r="P2718" s="5">
        <f t="shared" si="210"/>
        <v>1.1998010000000001</v>
      </c>
      <c r="Q2718" s="5" t="str">
        <f t="shared" si="211"/>
        <v>Funded</v>
      </c>
      <c r="R2718" s="7">
        <f t="shared" si="212"/>
        <v>64.160481283422456</v>
      </c>
      <c r="S2718" t="s">
        <v>8316</v>
      </c>
      <c r="T2718" t="s">
        <v>8356</v>
      </c>
      <c r="U2718" s="17">
        <f t="shared" si="213"/>
        <v>42285.124918981477</v>
      </c>
      <c r="V2718" s="17">
        <f t="shared" si="214"/>
        <v>42255.124918981477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tr">
        <f>VLOOKUP(G2719,'Country Codes'!C:D,2,FALSE)</f>
        <v>United States</v>
      </c>
      <c r="I2719" t="s">
        <v>8246</v>
      </c>
      <c r="J2719" s="15">
        <v>1417906649</v>
      </c>
      <c r="K2719" s="15">
        <v>1414015049</v>
      </c>
      <c r="L2719" t="b">
        <v>1</v>
      </c>
      <c r="M2719">
        <v>325</v>
      </c>
      <c r="N2719" t="b">
        <v>1</v>
      </c>
      <c r="O2719" t="s">
        <v>8303</v>
      </c>
      <c r="P2719" s="5">
        <f t="shared" si="210"/>
        <v>1.2010400000000001</v>
      </c>
      <c r="Q2719" s="5" t="str">
        <f t="shared" si="211"/>
        <v>Funded</v>
      </c>
      <c r="R2719" s="7">
        <f t="shared" si="212"/>
        <v>92.387692307692305</v>
      </c>
      <c r="S2719" t="s">
        <v>8316</v>
      </c>
      <c r="T2719" t="s">
        <v>8356</v>
      </c>
      <c r="U2719" s="17">
        <f t="shared" si="213"/>
        <v>41979.748252314814</v>
      </c>
      <c r="V2719" s="17">
        <f t="shared" si="214"/>
        <v>41934.706585648149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tr">
        <f>VLOOKUP(G2720,'Country Codes'!C:D,2,FALSE)</f>
        <v>United States</v>
      </c>
      <c r="I2720" t="s">
        <v>8246</v>
      </c>
      <c r="J2720" s="15">
        <v>1462316400</v>
      </c>
      <c r="K2720" s="15">
        <v>1459865945</v>
      </c>
      <c r="L2720" t="b">
        <v>1</v>
      </c>
      <c r="M2720">
        <v>148</v>
      </c>
      <c r="N2720" t="b">
        <v>1</v>
      </c>
      <c r="O2720" t="s">
        <v>8303</v>
      </c>
      <c r="P2720" s="5">
        <f t="shared" si="210"/>
        <v>1.0358333333333334</v>
      </c>
      <c r="Q2720" s="5" t="str">
        <f t="shared" si="211"/>
        <v>Funded</v>
      </c>
      <c r="R2720" s="7">
        <f t="shared" si="212"/>
        <v>125.97972972972973</v>
      </c>
      <c r="S2720" t="s">
        <v>8316</v>
      </c>
      <c r="T2720" t="s">
        <v>8356</v>
      </c>
      <c r="U2720" s="17">
        <f t="shared" si="213"/>
        <v>42493.749999999993</v>
      </c>
      <c r="V2720" s="17">
        <f t="shared" si="214"/>
        <v>42465.388252314813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tr">
        <f>VLOOKUP(G2721,'Country Codes'!C:D,2,FALSE)</f>
        <v>United States</v>
      </c>
      <c r="I2721" t="s">
        <v>8246</v>
      </c>
      <c r="J2721" s="15">
        <v>1460936694</v>
      </c>
      <c r="K2721" s="15">
        <v>1455756294</v>
      </c>
      <c r="L2721" t="b">
        <v>0</v>
      </c>
      <c r="M2721">
        <v>69</v>
      </c>
      <c r="N2721" t="b">
        <v>1</v>
      </c>
      <c r="O2721" t="s">
        <v>8303</v>
      </c>
      <c r="P2721" s="5">
        <f t="shared" si="210"/>
        <v>1.0883333333333334</v>
      </c>
      <c r="Q2721" s="5" t="str">
        <f t="shared" si="211"/>
        <v>Funded</v>
      </c>
      <c r="R2721" s="7">
        <f t="shared" si="212"/>
        <v>94.637681159420296</v>
      </c>
      <c r="S2721" t="s">
        <v>8316</v>
      </c>
      <c r="T2721" t="s">
        <v>8356</v>
      </c>
      <c r="U2721" s="17">
        <f t="shared" si="213"/>
        <v>42477.781180555547</v>
      </c>
      <c r="V2721" s="17">
        <f t="shared" si="214"/>
        <v>42417.822847222218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tr">
        <f>VLOOKUP(G2722,'Country Codes'!C:D,2,FALSE)</f>
        <v>United States</v>
      </c>
      <c r="I2722" t="s">
        <v>8246</v>
      </c>
      <c r="J2722" s="15">
        <v>1478866253</v>
      </c>
      <c r="K2722" s="15">
        <v>1476270653</v>
      </c>
      <c r="L2722" t="b">
        <v>0</v>
      </c>
      <c r="M2722">
        <v>173</v>
      </c>
      <c r="N2722" t="b">
        <v>1</v>
      </c>
      <c r="O2722" t="s">
        <v>8303</v>
      </c>
      <c r="P2722" s="5">
        <f t="shared" si="210"/>
        <v>1.1812400000000001</v>
      </c>
      <c r="Q2722" s="5" t="str">
        <f t="shared" si="211"/>
        <v>Funded</v>
      </c>
      <c r="R2722" s="7">
        <f t="shared" si="212"/>
        <v>170.69942196531792</v>
      </c>
      <c r="S2722" t="s">
        <v>8316</v>
      </c>
      <c r="T2722" t="s">
        <v>8356</v>
      </c>
      <c r="U2722" s="17">
        <f t="shared" si="213"/>
        <v>42685.299224537033</v>
      </c>
      <c r="V2722" s="17">
        <f t="shared" si="214"/>
        <v>42655.257557870362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tr">
        <f>VLOOKUP(G2723,'Country Codes'!C:D,2,FALSE)</f>
        <v>United Kingdom</v>
      </c>
      <c r="I2723" t="s">
        <v>8247</v>
      </c>
      <c r="J2723" s="15">
        <v>1378494000</v>
      </c>
      <c r="K2723" s="15">
        <v>1375880598</v>
      </c>
      <c r="L2723" t="b">
        <v>0</v>
      </c>
      <c r="M2723">
        <v>269</v>
      </c>
      <c r="N2723" t="b">
        <v>1</v>
      </c>
      <c r="O2723" t="s">
        <v>8295</v>
      </c>
      <c r="P2723" s="5">
        <f t="shared" si="210"/>
        <v>14.62</v>
      </c>
      <c r="Q2723" s="5" t="str">
        <f t="shared" si="211"/>
        <v>Funded</v>
      </c>
      <c r="R2723" s="7">
        <f t="shared" si="212"/>
        <v>40.762081784386616</v>
      </c>
      <c r="S2723" t="s">
        <v>8318</v>
      </c>
      <c r="T2723" t="s">
        <v>8348</v>
      </c>
      <c r="U2723" s="17">
        <f t="shared" si="213"/>
        <v>41523.583333333328</v>
      </c>
      <c r="V2723" s="17">
        <f t="shared" si="214"/>
        <v>41493.335625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tr">
        <f>VLOOKUP(G2724,'Country Codes'!C:D,2,FALSE)</f>
        <v>United States</v>
      </c>
      <c r="I2724" t="s">
        <v>8246</v>
      </c>
      <c r="J2724" s="15">
        <v>1485722053</v>
      </c>
      <c r="K2724" s="15">
        <v>1480538053</v>
      </c>
      <c r="L2724" t="b">
        <v>0</v>
      </c>
      <c r="M2724">
        <v>185</v>
      </c>
      <c r="N2724" t="b">
        <v>1</v>
      </c>
      <c r="O2724" t="s">
        <v>8295</v>
      </c>
      <c r="P2724" s="5">
        <f t="shared" si="210"/>
        <v>2.5253999999999999</v>
      </c>
      <c r="Q2724" s="5" t="str">
        <f t="shared" si="211"/>
        <v>Funded</v>
      </c>
      <c r="R2724" s="7">
        <f t="shared" si="212"/>
        <v>68.254054054054052</v>
      </c>
      <c r="S2724" t="s">
        <v>8318</v>
      </c>
      <c r="T2724" t="s">
        <v>8348</v>
      </c>
      <c r="U2724" s="17">
        <f t="shared" si="213"/>
        <v>42764.64876157407</v>
      </c>
      <c r="V2724" s="17">
        <f t="shared" si="214"/>
        <v>42704.64876157407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tr">
        <f>VLOOKUP(G2725,'Country Codes'!C:D,2,FALSE)</f>
        <v>United States</v>
      </c>
      <c r="I2725" t="s">
        <v>8246</v>
      </c>
      <c r="J2725" s="15">
        <v>1420060088</v>
      </c>
      <c r="K2725" s="15">
        <v>1414872488</v>
      </c>
      <c r="L2725" t="b">
        <v>0</v>
      </c>
      <c r="M2725">
        <v>176</v>
      </c>
      <c r="N2725" t="b">
        <v>1</v>
      </c>
      <c r="O2725" t="s">
        <v>8295</v>
      </c>
      <c r="P2725" s="5">
        <f t="shared" si="210"/>
        <v>1.4005000000000001</v>
      </c>
      <c r="Q2725" s="5" t="str">
        <f t="shared" si="211"/>
        <v>Funded</v>
      </c>
      <c r="R2725" s="7">
        <f t="shared" si="212"/>
        <v>95.48863636363636</v>
      </c>
      <c r="S2725" t="s">
        <v>8318</v>
      </c>
      <c r="T2725" t="s">
        <v>8348</v>
      </c>
      <c r="U2725" s="17">
        <f t="shared" si="213"/>
        <v>42004.672314814808</v>
      </c>
      <c r="V2725" s="17">
        <f t="shared" si="214"/>
        <v>41944.630648148144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tr">
        <f>VLOOKUP(G2726,'Country Codes'!C:D,2,FALSE)</f>
        <v>United Kingdom</v>
      </c>
      <c r="I2726" t="s">
        <v>8247</v>
      </c>
      <c r="J2726" s="15">
        <v>1439625059</v>
      </c>
      <c r="K2726" s="15">
        <v>1436860259</v>
      </c>
      <c r="L2726" t="b">
        <v>0</v>
      </c>
      <c r="M2726">
        <v>1019</v>
      </c>
      <c r="N2726" t="b">
        <v>1</v>
      </c>
      <c r="O2726" t="s">
        <v>8295</v>
      </c>
      <c r="P2726" s="5">
        <f t="shared" si="210"/>
        <v>2.9687520259319289</v>
      </c>
      <c r="Q2726" s="5" t="str">
        <f t="shared" si="211"/>
        <v>Funded</v>
      </c>
      <c r="R2726" s="7">
        <f t="shared" si="212"/>
        <v>7.1902649656526005</v>
      </c>
      <c r="S2726" t="s">
        <v>8318</v>
      </c>
      <c r="T2726" t="s">
        <v>8348</v>
      </c>
      <c r="U2726" s="17">
        <f t="shared" si="213"/>
        <v>42231.118738425925</v>
      </c>
      <c r="V2726" s="17">
        <f t="shared" si="214"/>
        <v>42199.118738425925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tr">
        <f>VLOOKUP(G2727,'Country Codes'!C:D,2,FALSE)</f>
        <v>Canada</v>
      </c>
      <c r="I2727" t="s">
        <v>8251</v>
      </c>
      <c r="J2727" s="15">
        <v>1488390735</v>
      </c>
      <c r="K2727" s="15">
        <v>1484070735</v>
      </c>
      <c r="L2727" t="b">
        <v>0</v>
      </c>
      <c r="M2727">
        <v>113</v>
      </c>
      <c r="N2727" t="b">
        <v>1</v>
      </c>
      <c r="O2727" t="s">
        <v>8295</v>
      </c>
      <c r="P2727" s="5">
        <f t="shared" si="210"/>
        <v>1.445425</v>
      </c>
      <c r="Q2727" s="5" t="str">
        <f t="shared" si="211"/>
        <v>Funded</v>
      </c>
      <c r="R2727" s="7">
        <f t="shared" si="212"/>
        <v>511.65486725663715</v>
      </c>
      <c r="S2727" t="s">
        <v>8318</v>
      </c>
      <c r="T2727" t="s">
        <v>8348</v>
      </c>
      <c r="U2727" s="17">
        <f t="shared" si="213"/>
        <v>42795.53628472222</v>
      </c>
      <c r="V2727" s="17">
        <f t="shared" si="214"/>
        <v>42745.53628472222</v>
      </c>
    </row>
    <row r="2728" spans="1:22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tr">
        <f>VLOOKUP(G2728,'Country Codes'!C:D,2,FALSE)</f>
        <v>United States</v>
      </c>
      <c r="I2728" t="s">
        <v>8246</v>
      </c>
      <c r="J2728" s="15">
        <v>1461333311</v>
      </c>
      <c r="K2728" s="15">
        <v>1458741311</v>
      </c>
      <c r="L2728" t="b">
        <v>0</v>
      </c>
      <c r="M2728">
        <v>404</v>
      </c>
      <c r="N2728" t="b">
        <v>1</v>
      </c>
      <c r="O2728" t="s">
        <v>8295</v>
      </c>
      <c r="P2728" s="5">
        <f t="shared" si="210"/>
        <v>1.05745</v>
      </c>
      <c r="Q2728" s="5" t="str">
        <f t="shared" si="211"/>
        <v>Funded</v>
      </c>
      <c r="R2728" s="7">
        <f t="shared" si="212"/>
        <v>261.74504950495049</v>
      </c>
      <c r="S2728" t="s">
        <v>8318</v>
      </c>
      <c r="T2728" t="s">
        <v>8348</v>
      </c>
      <c r="U2728" s="17">
        <f t="shared" si="213"/>
        <v>42482.371655092589</v>
      </c>
      <c r="V2728" s="17">
        <f t="shared" si="214"/>
        <v>42452.371655092589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tr">
        <f>VLOOKUP(G2729,'Country Codes'!C:D,2,FALSE)</f>
        <v>United States</v>
      </c>
      <c r="I2729" t="s">
        <v>8246</v>
      </c>
      <c r="J2729" s="15">
        <v>1438964063</v>
      </c>
      <c r="K2729" s="15">
        <v>1436804063</v>
      </c>
      <c r="L2729" t="b">
        <v>0</v>
      </c>
      <c r="M2729">
        <v>707</v>
      </c>
      <c r="N2729" t="b">
        <v>1</v>
      </c>
      <c r="O2729" t="s">
        <v>8295</v>
      </c>
      <c r="P2729" s="5">
        <f t="shared" si="210"/>
        <v>4.9321000000000002</v>
      </c>
      <c r="Q2729" s="5" t="str">
        <f t="shared" si="211"/>
        <v>Funded</v>
      </c>
      <c r="R2729" s="7">
        <f t="shared" si="212"/>
        <v>69.760961810466767</v>
      </c>
      <c r="S2729" t="s">
        <v>8318</v>
      </c>
      <c r="T2729" t="s">
        <v>8348</v>
      </c>
      <c r="U2729" s="17">
        <f t="shared" si="213"/>
        <v>42223.468321759261</v>
      </c>
      <c r="V2729" s="17">
        <f t="shared" si="214"/>
        <v>42198.468321759261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tr">
        <f>VLOOKUP(G2730,'Country Codes'!C:D,2,FALSE)</f>
        <v>United States</v>
      </c>
      <c r="I2730" t="s">
        <v>8246</v>
      </c>
      <c r="J2730" s="15">
        <v>1451485434</v>
      </c>
      <c r="K2730" s="15">
        <v>1448461434</v>
      </c>
      <c r="L2730" t="b">
        <v>0</v>
      </c>
      <c r="M2730">
        <v>392</v>
      </c>
      <c r="N2730" t="b">
        <v>1</v>
      </c>
      <c r="O2730" t="s">
        <v>8295</v>
      </c>
      <c r="P2730" s="5">
        <f t="shared" si="210"/>
        <v>2.0182666666666669</v>
      </c>
      <c r="Q2730" s="5" t="str">
        <f t="shared" si="211"/>
        <v>Funded</v>
      </c>
      <c r="R2730" s="7">
        <f t="shared" si="212"/>
        <v>77.229591836734699</v>
      </c>
      <c r="S2730" t="s">
        <v>8318</v>
      </c>
      <c r="T2730" t="s">
        <v>8348</v>
      </c>
      <c r="U2730" s="17">
        <f t="shared" si="213"/>
        <v>42368.391597222224</v>
      </c>
      <c r="V2730" s="17">
        <f t="shared" si="214"/>
        <v>42333.391597222224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tr">
        <f>VLOOKUP(G2731,'Country Codes'!C:D,2,FALSE)</f>
        <v>United States</v>
      </c>
      <c r="I2731" t="s">
        <v>8246</v>
      </c>
      <c r="J2731" s="15">
        <v>1430459197</v>
      </c>
      <c r="K2731" s="15">
        <v>1427867197</v>
      </c>
      <c r="L2731" t="b">
        <v>0</v>
      </c>
      <c r="M2731">
        <v>23</v>
      </c>
      <c r="N2731" t="b">
        <v>1</v>
      </c>
      <c r="O2731" t="s">
        <v>8295</v>
      </c>
      <c r="P2731" s="5">
        <f t="shared" si="210"/>
        <v>1.0444</v>
      </c>
      <c r="Q2731" s="5" t="str">
        <f t="shared" si="211"/>
        <v>Funded</v>
      </c>
      <c r="R2731" s="7">
        <f t="shared" si="212"/>
        <v>340.56521739130437</v>
      </c>
      <c r="S2731" t="s">
        <v>8318</v>
      </c>
      <c r="T2731" t="s">
        <v>8348</v>
      </c>
      <c r="U2731" s="17">
        <f t="shared" si="213"/>
        <v>42125.032372685186</v>
      </c>
      <c r="V2731" s="17">
        <f t="shared" si="214"/>
        <v>42095.032372685186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tr">
        <f>VLOOKUP(G2732,'Country Codes'!C:D,2,FALSE)</f>
        <v>United States</v>
      </c>
      <c r="I2732" t="s">
        <v>8246</v>
      </c>
      <c r="J2732" s="15">
        <v>1366635575</v>
      </c>
      <c r="K2732" s="15">
        <v>1363611575</v>
      </c>
      <c r="L2732" t="b">
        <v>0</v>
      </c>
      <c r="M2732">
        <v>682</v>
      </c>
      <c r="N2732" t="b">
        <v>1</v>
      </c>
      <c r="O2732" t="s">
        <v>8295</v>
      </c>
      <c r="P2732" s="5">
        <f t="shared" si="210"/>
        <v>1.7029262962962963</v>
      </c>
      <c r="Q2732" s="5" t="str">
        <f t="shared" si="211"/>
        <v>Funded</v>
      </c>
      <c r="R2732" s="7">
        <f t="shared" si="212"/>
        <v>67.417903225806455</v>
      </c>
      <c r="S2732" t="s">
        <v>8318</v>
      </c>
      <c r="T2732" t="s">
        <v>8348</v>
      </c>
      <c r="U2732" s="17">
        <f t="shared" si="213"/>
        <v>41386.333043981482</v>
      </c>
      <c r="V2732" s="17">
        <f t="shared" si="214"/>
        <v>41351.333043981482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tr">
        <f>VLOOKUP(G2733,'Country Codes'!C:D,2,FALSE)</f>
        <v>United States</v>
      </c>
      <c r="I2733" t="s">
        <v>8246</v>
      </c>
      <c r="J2733" s="15">
        <v>1413604800</v>
      </c>
      <c r="K2733" s="15">
        <v>1408624622</v>
      </c>
      <c r="L2733" t="b">
        <v>0</v>
      </c>
      <c r="M2733">
        <v>37</v>
      </c>
      <c r="N2733" t="b">
        <v>1</v>
      </c>
      <c r="O2733" t="s">
        <v>8295</v>
      </c>
      <c r="P2733" s="5">
        <f t="shared" si="210"/>
        <v>1.0430333333333333</v>
      </c>
      <c r="Q2733" s="5" t="str">
        <f t="shared" si="211"/>
        <v>Funded</v>
      </c>
      <c r="R2733" s="7">
        <f t="shared" si="212"/>
        <v>845.70270270270271</v>
      </c>
      <c r="S2733" t="s">
        <v>8318</v>
      </c>
      <c r="T2733" t="s">
        <v>8348</v>
      </c>
      <c r="U2733" s="17">
        <f t="shared" si="213"/>
        <v>41929.958333333328</v>
      </c>
      <c r="V2733" s="17">
        <f t="shared" si="214"/>
        <v>41872.317384259259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tr">
        <f>VLOOKUP(G2734,'Country Codes'!C:D,2,FALSE)</f>
        <v>United States</v>
      </c>
      <c r="I2734" t="s">
        <v>8246</v>
      </c>
      <c r="J2734" s="15">
        <v>1369699200</v>
      </c>
      <c r="K2734" s="15">
        <v>1366917828</v>
      </c>
      <c r="L2734" t="b">
        <v>0</v>
      </c>
      <c r="M2734">
        <v>146</v>
      </c>
      <c r="N2734" t="b">
        <v>1</v>
      </c>
      <c r="O2734" t="s">
        <v>8295</v>
      </c>
      <c r="P2734" s="5">
        <f t="shared" si="210"/>
        <v>1.1825000000000001</v>
      </c>
      <c r="Q2734" s="5" t="str">
        <f t="shared" si="211"/>
        <v>Funded</v>
      </c>
      <c r="R2734" s="7">
        <f t="shared" si="212"/>
        <v>97.191780821917803</v>
      </c>
      <c r="S2734" t="s">
        <v>8318</v>
      </c>
      <c r="T2734" t="s">
        <v>8348</v>
      </c>
      <c r="U2734" s="17">
        <f t="shared" si="213"/>
        <v>41421.791666666664</v>
      </c>
      <c r="V2734" s="17">
        <f t="shared" si="214"/>
        <v>41389.599861111106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tr">
        <f>VLOOKUP(G2735,'Country Codes'!C:D,2,FALSE)</f>
        <v>United States</v>
      </c>
      <c r="I2735" t="s">
        <v>8246</v>
      </c>
      <c r="J2735" s="15">
        <v>1428643974</v>
      </c>
      <c r="K2735" s="15">
        <v>1423463574</v>
      </c>
      <c r="L2735" t="b">
        <v>0</v>
      </c>
      <c r="M2735">
        <v>119</v>
      </c>
      <c r="N2735" t="b">
        <v>1</v>
      </c>
      <c r="O2735" t="s">
        <v>8295</v>
      </c>
      <c r="P2735" s="5">
        <f t="shared" si="210"/>
        <v>1.07538</v>
      </c>
      <c r="Q2735" s="5" t="str">
        <f t="shared" si="211"/>
        <v>Funded</v>
      </c>
      <c r="R2735" s="7">
        <f t="shared" si="212"/>
        <v>451.84033613445376</v>
      </c>
      <c r="S2735" t="s">
        <v>8318</v>
      </c>
      <c r="T2735" t="s">
        <v>8348</v>
      </c>
      <c r="U2735" s="17">
        <f t="shared" si="213"/>
        <v>42104.022847222215</v>
      </c>
      <c r="V2735" s="17">
        <f t="shared" si="214"/>
        <v>42044.064513888887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tr">
        <f>VLOOKUP(G2736,'Country Codes'!C:D,2,FALSE)</f>
        <v>United States</v>
      </c>
      <c r="I2736" t="s">
        <v>8246</v>
      </c>
      <c r="J2736" s="15">
        <v>1476395940</v>
      </c>
      <c r="K2736" s="15">
        <v>1473782592</v>
      </c>
      <c r="L2736" t="b">
        <v>0</v>
      </c>
      <c r="M2736">
        <v>163</v>
      </c>
      <c r="N2736" t="b">
        <v>1</v>
      </c>
      <c r="O2736" t="s">
        <v>8295</v>
      </c>
      <c r="P2736" s="5">
        <f t="shared" si="210"/>
        <v>22603</v>
      </c>
      <c r="Q2736" s="5" t="str">
        <f t="shared" si="211"/>
        <v>Funded</v>
      </c>
      <c r="R2736" s="7">
        <f t="shared" si="212"/>
        <v>138.66871165644173</v>
      </c>
      <c r="S2736" t="s">
        <v>8318</v>
      </c>
      <c r="T2736" t="s">
        <v>8348</v>
      </c>
      <c r="U2736" s="17">
        <f t="shared" si="213"/>
        <v>42656.707638888889</v>
      </c>
      <c r="V2736" s="17">
        <f t="shared" si="214"/>
        <v>42626.460555555554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tr">
        <f>VLOOKUP(G2737,'Country Codes'!C:D,2,FALSE)</f>
        <v>United Kingdom</v>
      </c>
      <c r="I2737" t="s">
        <v>8247</v>
      </c>
      <c r="J2737" s="15">
        <v>1363204800</v>
      </c>
      <c r="K2737" s="15">
        <v>1360551250</v>
      </c>
      <c r="L2737" t="b">
        <v>0</v>
      </c>
      <c r="M2737">
        <v>339</v>
      </c>
      <c r="N2737" t="b">
        <v>1</v>
      </c>
      <c r="O2737" t="s">
        <v>8295</v>
      </c>
      <c r="P2737" s="5">
        <f t="shared" si="210"/>
        <v>9.7813466666666677</v>
      </c>
      <c r="Q2737" s="5" t="str">
        <f t="shared" si="211"/>
        <v>Funded</v>
      </c>
      <c r="R2737" s="7">
        <f t="shared" si="212"/>
        <v>21.640147492625371</v>
      </c>
      <c r="S2737" t="s">
        <v>8318</v>
      </c>
      <c r="T2737" t="s">
        <v>8348</v>
      </c>
      <c r="U2737" s="17">
        <f t="shared" si="213"/>
        <v>41346.625</v>
      </c>
      <c r="V2737" s="17">
        <f t="shared" si="214"/>
        <v>41315.912615740737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tr">
        <f>VLOOKUP(G2738,'Country Codes'!C:D,2,FALSE)</f>
        <v>Canada</v>
      </c>
      <c r="I2738" t="s">
        <v>8251</v>
      </c>
      <c r="J2738" s="15">
        <v>1398268773</v>
      </c>
      <c r="K2738" s="15">
        <v>1395676773</v>
      </c>
      <c r="L2738" t="b">
        <v>0</v>
      </c>
      <c r="M2738">
        <v>58</v>
      </c>
      <c r="N2738" t="b">
        <v>1</v>
      </c>
      <c r="O2738" t="s">
        <v>8295</v>
      </c>
      <c r="P2738" s="5">
        <f t="shared" si="210"/>
        <v>1.2290000000000001</v>
      </c>
      <c r="Q2738" s="5" t="str">
        <f t="shared" si="211"/>
        <v>Funded</v>
      </c>
      <c r="R2738" s="7">
        <f t="shared" si="212"/>
        <v>169.51724137931035</v>
      </c>
      <c r="S2738" t="s">
        <v>8318</v>
      </c>
      <c r="T2738" t="s">
        <v>8348</v>
      </c>
      <c r="U2738" s="17">
        <f t="shared" si="213"/>
        <v>41752.458020833328</v>
      </c>
      <c r="V2738" s="17">
        <f t="shared" si="214"/>
        <v>41722.458020833328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tr">
        <f>VLOOKUP(G2739,'Country Codes'!C:D,2,FALSE)</f>
        <v>United States</v>
      </c>
      <c r="I2739" t="s">
        <v>8246</v>
      </c>
      <c r="J2739" s="15">
        <v>1389812400</v>
      </c>
      <c r="K2739" s="15">
        <v>1386108087</v>
      </c>
      <c r="L2739" t="b">
        <v>0</v>
      </c>
      <c r="M2739">
        <v>456</v>
      </c>
      <c r="N2739" t="b">
        <v>1</v>
      </c>
      <c r="O2739" t="s">
        <v>8295</v>
      </c>
      <c r="P2739" s="5">
        <f t="shared" si="210"/>
        <v>2.4606080000000001</v>
      </c>
      <c r="Q2739" s="5" t="str">
        <f t="shared" si="211"/>
        <v>Funded</v>
      </c>
      <c r="R2739" s="7">
        <f t="shared" si="212"/>
        <v>161.88210526315791</v>
      </c>
      <c r="S2739" t="s">
        <v>8318</v>
      </c>
      <c r="T2739" t="s">
        <v>8348</v>
      </c>
      <c r="U2739" s="17">
        <f t="shared" si="213"/>
        <v>41654.583333333328</v>
      </c>
      <c r="V2739" s="17">
        <f t="shared" si="214"/>
        <v>41611.709340277775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tr">
        <f>VLOOKUP(G2740,'Country Codes'!C:D,2,FALSE)</f>
        <v>United States</v>
      </c>
      <c r="I2740" t="s">
        <v>8246</v>
      </c>
      <c r="J2740" s="15">
        <v>1478402804</v>
      </c>
      <c r="K2740" s="15">
        <v>1473218804</v>
      </c>
      <c r="L2740" t="b">
        <v>0</v>
      </c>
      <c r="M2740">
        <v>15</v>
      </c>
      <c r="N2740" t="b">
        <v>1</v>
      </c>
      <c r="O2740" t="s">
        <v>8295</v>
      </c>
      <c r="P2740" s="5">
        <f t="shared" si="210"/>
        <v>1.4794</v>
      </c>
      <c r="Q2740" s="5" t="str">
        <f t="shared" si="211"/>
        <v>Funded</v>
      </c>
      <c r="R2740" s="7">
        <f t="shared" si="212"/>
        <v>493.13333333333333</v>
      </c>
      <c r="S2740" t="s">
        <v>8318</v>
      </c>
      <c r="T2740" t="s">
        <v>8348</v>
      </c>
      <c r="U2740" s="17">
        <f t="shared" si="213"/>
        <v>42679.935231481482</v>
      </c>
      <c r="V2740" s="17">
        <f t="shared" si="214"/>
        <v>42619.935231481482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tr">
        <f>VLOOKUP(G2741,'Country Codes'!C:D,2,FALSE)</f>
        <v>United Kingdom</v>
      </c>
      <c r="I2741" t="s">
        <v>8247</v>
      </c>
      <c r="J2741" s="15">
        <v>1399324717</v>
      </c>
      <c r="K2741" s="15">
        <v>1395436717</v>
      </c>
      <c r="L2741" t="b">
        <v>0</v>
      </c>
      <c r="M2741">
        <v>191</v>
      </c>
      <c r="N2741" t="b">
        <v>1</v>
      </c>
      <c r="O2741" t="s">
        <v>8295</v>
      </c>
      <c r="P2741" s="5">
        <f t="shared" si="210"/>
        <v>3.8409090909090908</v>
      </c>
      <c r="Q2741" s="5" t="str">
        <f t="shared" si="211"/>
        <v>Funded</v>
      </c>
      <c r="R2741" s="7">
        <f t="shared" si="212"/>
        <v>22.120418848167539</v>
      </c>
      <c r="S2741" t="s">
        <v>8318</v>
      </c>
      <c r="T2741" t="s">
        <v>8348</v>
      </c>
      <c r="U2741" s="17">
        <f t="shared" si="213"/>
        <v>41764.679594907408</v>
      </c>
      <c r="V2741" s="17">
        <f t="shared" si="214"/>
        <v>41719.679594907408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tr">
        <f>VLOOKUP(G2742,'Country Codes'!C:D,2,FALSE)</f>
        <v>United States</v>
      </c>
      <c r="I2742" t="s">
        <v>8246</v>
      </c>
      <c r="J2742" s="15">
        <v>1426117552</v>
      </c>
      <c r="K2742" s="15">
        <v>1423529152</v>
      </c>
      <c r="L2742" t="b">
        <v>0</v>
      </c>
      <c r="M2742">
        <v>17</v>
      </c>
      <c r="N2742" t="b">
        <v>1</v>
      </c>
      <c r="O2742" t="s">
        <v>8295</v>
      </c>
      <c r="P2742" s="5">
        <f t="shared" si="210"/>
        <v>1.0333333333333334</v>
      </c>
      <c r="Q2742" s="5" t="str">
        <f t="shared" si="211"/>
        <v>Funded</v>
      </c>
      <c r="R2742" s="7">
        <f t="shared" si="212"/>
        <v>18.235294117647058</v>
      </c>
      <c r="S2742" t="s">
        <v>8318</v>
      </c>
      <c r="T2742" t="s">
        <v>8348</v>
      </c>
      <c r="U2742" s="17">
        <f t="shared" si="213"/>
        <v>42074.781851851854</v>
      </c>
      <c r="V2742" s="17">
        <f t="shared" si="214"/>
        <v>42044.823518518511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tr">
        <f>VLOOKUP(G2743,'Country Codes'!C:D,2,FALSE)</f>
        <v>United States</v>
      </c>
      <c r="I2743" t="s">
        <v>8246</v>
      </c>
      <c r="J2743" s="15">
        <v>1413770820</v>
      </c>
      <c r="K2743" s="15">
        <v>1412005602</v>
      </c>
      <c r="L2743" t="b">
        <v>0</v>
      </c>
      <c r="M2743">
        <v>4</v>
      </c>
      <c r="N2743" t="b">
        <v>0</v>
      </c>
      <c r="O2743" t="s">
        <v>8304</v>
      </c>
      <c r="P2743" s="5">
        <f t="shared" si="210"/>
        <v>4.3750000000000004E-3</v>
      </c>
      <c r="Q2743" s="5" t="str">
        <f t="shared" si="211"/>
        <v>Not Funded</v>
      </c>
      <c r="R2743" s="7">
        <f t="shared" si="212"/>
        <v>8.75</v>
      </c>
      <c r="S2743" t="s">
        <v>8321</v>
      </c>
      <c r="T2743" t="s">
        <v>8357</v>
      </c>
      <c r="U2743" s="17">
        <f t="shared" si="213"/>
        <v>41931.879861111105</v>
      </c>
      <c r="V2743" s="17">
        <f t="shared" si="214"/>
        <v>41911.449097222219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tr">
        <f>VLOOKUP(G2744,'Country Codes'!C:D,2,FALSE)</f>
        <v>United States</v>
      </c>
      <c r="I2744" t="s">
        <v>8246</v>
      </c>
      <c r="J2744" s="15">
        <v>1337102187</v>
      </c>
      <c r="K2744" s="15">
        <v>1335892587</v>
      </c>
      <c r="L2744" t="b">
        <v>0</v>
      </c>
      <c r="M2744">
        <v>18</v>
      </c>
      <c r="N2744" t="b">
        <v>0</v>
      </c>
      <c r="O2744" t="s">
        <v>8304</v>
      </c>
      <c r="P2744" s="5">
        <f t="shared" si="210"/>
        <v>0.29239999999999999</v>
      </c>
      <c r="Q2744" s="5" t="str">
        <f t="shared" si="211"/>
        <v>Not Funded</v>
      </c>
      <c r="R2744" s="7">
        <f t="shared" si="212"/>
        <v>40.611111111111114</v>
      </c>
      <c r="S2744" t="s">
        <v>8321</v>
      </c>
      <c r="T2744" t="s">
        <v>8357</v>
      </c>
      <c r="U2744" s="17">
        <f t="shared" si="213"/>
        <v>41044.511423611111</v>
      </c>
      <c r="V2744" s="17">
        <f t="shared" si="214"/>
        <v>41030.511423611111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tr">
        <f>VLOOKUP(G2745,'Country Codes'!C:D,2,FALSE)</f>
        <v>United States</v>
      </c>
      <c r="I2745" t="s">
        <v>8246</v>
      </c>
      <c r="J2745" s="15">
        <v>1476863607</v>
      </c>
      <c r="K2745" s="15">
        <v>1474271607</v>
      </c>
      <c r="L2745" t="b">
        <v>0</v>
      </c>
      <c r="M2745">
        <v>0</v>
      </c>
      <c r="N2745" t="b">
        <v>0</v>
      </c>
      <c r="O2745" t="s">
        <v>8304</v>
      </c>
      <c r="P2745" s="5">
        <f t="shared" si="210"/>
        <v>0</v>
      </c>
      <c r="Q2745" s="5" t="str">
        <f t="shared" si="211"/>
        <v>Not Funded</v>
      </c>
      <c r="R2745" s="7" t="e">
        <f t="shared" si="212"/>
        <v>#DIV/0!</v>
      </c>
      <c r="S2745" t="s">
        <v>8321</v>
      </c>
      <c r="T2745" t="s">
        <v>8357</v>
      </c>
      <c r="U2745" s="17">
        <f t="shared" si="213"/>
        <v>42662.120451388888</v>
      </c>
      <c r="V2745" s="17">
        <f t="shared" si="214"/>
        <v>42632.120451388888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tr">
        <f>VLOOKUP(G2746,'Country Codes'!C:D,2,FALSE)</f>
        <v>United States</v>
      </c>
      <c r="I2746" t="s">
        <v>8246</v>
      </c>
      <c r="J2746" s="15">
        <v>1330478998</v>
      </c>
      <c r="K2746" s="15">
        <v>1327886998</v>
      </c>
      <c r="L2746" t="b">
        <v>0</v>
      </c>
      <c r="M2746">
        <v>22</v>
      </c>
      <c r="N2746" t="b">
        <v>0</v>
      </c>
      <c r="O2746" t="s">
        <v>8304</v>
      </c>
      <c r="P2746" s="5">
        <f t="shared" si="210"/>
        <v>5.2187499999999998E-2</v>
      </c>
      <c r="Q2746" s="5" t="str">
        <f t="shared" si="211"/>
        <v>Not Funded</v>
      </c>
      <c r="R2746" s="7">
        <f t="shared" si="212"/>
        <v>37.954545454545453</v>
      </c>
      <c r="S2746" t="s">
        <v>8321</v>
      </c>
      <c r="T2746" t="s">
        <v>8357</v>
      </c>
      <c r="U2746" s="17">
        <f t="shared" si="213"/>
        <v>40967.854143518518</v>
      </c>
      <c r="V2746" s="17">
        <f t="shared" si="214"/>
        <v>40937.854143518518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tr">
        <f>VLOOKUP(G2747,'Country Codes'!C:D,2,FALSE)</f>
        <v>United States</v>
      </c>
      <c r="I2747" t="s">
        <v>8246</v>
      </c>
      <c r="J2747" s="15">
        <v>1342309368</v>
      </c>
      <c r="K2747" s="15">
        <v>1337125368</v>
      </c>
      <c r="L2747" t="b">
        <v>0</v>
      </c>
      <c r="M2747">
        <v>49</v>
      </c>
      <c r="N2747" t="b">
        <v>0</v>
      </c>
      <c r="O2747" t="s">
        <v>8304</v>
      </c>
      <c r="P2747" s="5">
        <f t="shared" si="210"/>
        <v>0.21887499999999999</v>
      </c>
      <c r="Q2747" s="5" t="str">
        <f t="shared" si="211"/>
        <v>Not Funded</v>
      </c>
      <c r="R2747" s="7">
        <f t="shared" si="212"/>
        <v>35.734693877551024</v>
      </c>
      <c r="S2747" t="s">
        <v>8321</v>
      </c>
      <c r="T2747" t="s">
        <v>8357</v>
      </c>
      <c r="U2747" s="17">
        <f t="shared" si="213"/>
        <v>41104.779722222222</v>
      </c>
      <c r="V2747" s="17">
        <f t="shared" si="214"/>
        <v>41044.779722222222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tr">
        <f>VLOOKUP(G2748,'Country Codes'!C:D,2,FALSE)</f>
        <v>United States</v>
      </c>
      <c r="I2748" t="s">
        <v>8246</v>
      </c>
      <c r="J2748" s="15">
        <v>1409337911</v>
      </c>
      <c r="K2748" s="15">
        <v>1406745911</v>
      </c>
      <c r="L2748" t="b">
        <v>0</v>
      </c>
      <c r="M2748">
        <v>19</v>
      </c>
      <c r="N2748" t="b">
        <v>0</v>
      </c>
      <c r="O2748" t="s">
        <v>8304</v>
      </c>
      <c r="P2748" s="5">
        <f t="shared" si="210"/>
        <v>0.26700000000000002</v>
      </c>
      <c r="Q2748" s="5" t="str">
        <f t="shared" si="211"/>
        <v>Not Funded</v>
      </c>
      <c r="R2748" s="7">
        <f t="shared" si="212"/>
        <v>42.157894736842103</v>
      </c>
      <c r="S2748" t="s">
        <v>8321</v>
      </c>
      <c r="T2748" t="s">
        <v>8357</v>
      </c>
      <c r="U2748" s="17">
        <f t="shared" si="213"/>
        <v>41880.57304398148</v>
      </c>
      <c r="V2748" s="17">
        <f t="shared" si="214"/>
        <v>41850.57304398148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tr">
        <f>VLOOKUP(G2749,'Country Codes'!C:D,2,FALSE)</f>
        <v>United States</v>
      </c>
      <c r="I2749" t="s">
        <v>8246</v>
      </c>
      <c r="J2749" s="15">
        <v>1339816200</v>
      </c>
      <c r="K2749" s="15">
        <v>1337095997</v>
      </c>
      <c r="L2749" t="b">
        <v>0</v>
      </c>
      <c r="M2749">
        <v>4</v>
      </c>
      <c r="N2749" t="b">
        <v>0</v>
      </c>
      <c r="O2749" t="s">
        <v>8304</v>
      </c>
      <c r="P2749" s="5">
        <f t="shared" si="210"/>
        <v>0.28000000000000003</v>
      </c>
      <c r="Q2749" s="5" t="str">
        <f t="shared" si="211"/>
        <v>Not Funded</v>
      </c>
      <c r="R2749" s="7">
        <f t="shared" si="212"/>
        <v>35</v>
      </c>
      <c r="S2749" t="s">
        <v>8321</v>
      </c>
      <c r="T2749" t="s">
        <v>8357</v>
      </c>
      <c r="U2749" s="17">
        <f t="shared" si="213"/>
        <v>41075.923611111109</v>
      </c>
      <c r="V2749" s="17">
        <f t="shared" si="214"/>
        <v>41044.439780092594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tr">
        <f>VLOOKUP(G2750,'Country Codes'!C:D,2,FALSE)</f>
        <v>United States</v>
      </c>
      <c r="I2750" t="s">
        <v>8246</v>
      </c>
      <c r="J2750" s="15">
        <v>1472835802</v>
      </c>
      <c r="K2750" s="15">
        <v>1470243802</v>
      </c>
      <c r="L2750" t="b">
        <v>0</v>
      </c>
      <c r="M2750">
        <v>4</v>
      </c>
      <c r="N2750" t="b">
        <v>0</v>
      </c>
      <c r="O2750" t="s">
        <v>8304</v>
      </c>
      <c r="P2750" s="5">
        <f t="shared" si="210"/>
        <v>1.06E-2</v>
      </c>
      <c r="Q2750" s="5" t="str">
        <f t="shared" si="211"/>
        <v>Not Funded</v>
      </c>
      <c r="R2750" s="7">
        <f t="shared" si="212"/>
        <v>13.25</v>
      </c>
      <c r="S2750" t="s">
        <v>8321</v>
      </c>
      <c r="T2750" t="s">
        <v>8357</v>
      </c>
      <c r="U2750" s="17">
        <f t="shared" si="213"/>
        <v>42615.502337962964</v>
      </c>
      <c r="V2750" s="17">
        <f t="shared" si="214"/>
        <v>42585.502337962964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tr">
        <f>VLOOKUP(G2751,'Country Codes'!C:D,2,FALSE)</f>
        <v>United States</v>
      </c>
      <c r="I2751" t="s">
        <v>8246</v>
      </c>
      <c r="J2751" s="15">
        <v>1428171037</v>
      </c>
      <c r="K2751" s="15">
        <v>1425582637</v>
      </c>
      <c r="L2751" t="b">
        <v>0</v>
      </c>
      <c r="M2751">
        <v>2</v>
      </c>
      <c r="N2751" t="b">
        <v>0</v>
      </c>
      <c r="O2751" t="s">
        <v>8304</v>
      </c>
      <c r="P2751" s="5">
        <f t="shared" si="210"/>
        <v>1.0999999999999999E-2</v>
      </c>
      <c r="Q2751" s="5" t="str">
        <f t="shared" si="211"/>
        <v>Not Funded</v>
      </c>
      <c r="R2751" s="7">
        <f t="shared" si="212"/>
        <v>55</v>
      </c>
      <c r="S2751" t="s">
        <v>8321</v>
      </c>
      <c r="T2751" t="s">
        <v>8357</v>
      </c>
      <c r="U2751" s="17">
        <f t="shared" si="213"/>
        <v>42098.549039351848</v>
      </c>
      <c r="V2751" s="17">
        <f t="shared" si="214"/>
        <v>42068.59070601852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tr">
        <f>VLOOKUP(G2752,'Country Codes'!C:D,2,FALSE)</f>
        <v>United States</v>
      </c>
      <c r="I2752" t="s">
        <v>8246</v>
      </c>
      <c r="J2752" s="15">
        <v>1341086400</v>
      </c>
      <c r="K2752" s="15">
        <v>1340055345</v>
      </c>
      <c r="L2752" t="b">
        <v>0</v>
      </c>
      <c r="M2752">
        <v>0</v>
      </c>
      <c r="N2752" t="b">
        <v>0</v>
      </c>
      <c r="O2752" t="s">
        <v>8304</v>
      </c>
      <c r="P2752" s="5">
        <f t="shared" si="210"/>
        <v>0</v>
      </c>
      <c r="Q2752" s="5" t="str">
        <f t="shared" si="211"/>
        <v>Not Funded</v>
      </c>
      <c r="R2752" s="7" t="e">
        <f t="shared" si="212"/>
        <v>#DIV/0!</v>
      </c>
      <c r="S2752" t="s">
        <v>8321</v>
      </c>
      <c r="T2752" t="s">
        <v>8357</v>
      </c>
      <c r="U2752" s="17">
        <f t="shared" si="213"/>
        <v>41090.625</v>
      </c>
      <c r="V2752" s="17">
        <f t="shared" si="214"/>
        <v>41078.69149305555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tr">
        <f>VLOOKUP(G2753,'Country Codes'!C:D,2,FALSE)</f>
        <v>United States</v>
      </c>
      <c r="I2753" t="s">
        <v>8246</v>
      </c>
      <c r="J2753" s="15">
        <v>1403039842</v>
      </c>
      <c r="K2753" s="15">
        <v>1397855842</v>
      </c>
      <c r="L2753" t="b">
        <v>0</v>
      </c>
      <c r="M2753">
        <v>0</v>
      </c>
      <c r="N2753" t="b">
        <v>0</v>
      </c>
      <c r="O2753" t="s">
        <v>8304</v>
      </c>
      <c r="P2753" s="5">
        <f t="shared" si="210"/>
        <v>0</v>
      </c>
      <c r="Q2753" s="5" t="str">
        <f t="shared" si="211"/>
        <v>Not Funded</v>
      </c>
      <c r="R2753" s="7" t="e">
        <f t="shared" si="212"/>
        <v>#DIV/0!</v>
      </c>
      <c r="S2753" t="s">
        <v>8321</v>
      </c>
      <c r="T2753" t="s">
        <v>8357</v>
      </c>
      <c r="U2753" s="17">
        <f t="shared" si="213"/>
        <v>41807.678726851853</v>
      </c>
      <c r="V2753" s="17">
        <f t="shared" si="214"/>
        <v>41747.678726851853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tr">
        <f>VLOOKUP(G2754,'Country Codes'!C:D,2,FALSE)</f>
        <v>United States</v>
      </c>
      <c r="I2754" t="s">
        <v>8246</v>
      </c>
      <c r="J2754" s="15">
        <v>1324232504</v>
      </c>
      <c r="K2754" s="15">
        <v>1320776504</v>
      </c>
      <c r="L2754" t="b">
        <v>0</v>
      </c>
      <c r="M2754">
        <v>14</v>
      </c>
      <c r="N2754" t="b">
        <v>0</v>
      </c>
      <c r="O2754" t="s">
        <v>8304</v>
      </c>
      <c r="P2754" s="5">
        <f t="shared" si="210"/>
        <v>0.11458333333333333</v>
      </c>
      <c r="Q2754" s="5" t="str">
        <f t="shared" si="211"/>
        <v>Not Funded</v>
      </c>
      <c r="R2754" s="7">
        <f t="shared" si="212"/>
        <v>39.285714285714285</v>
      </c>
      <c r="S2754" t="s">
        <v>8321</v>
      </c>
      <c r="T2754" t="s">
        <v>8357</v>
      </c>
      <c r="U2754" s="17">
        <f t="shared" si="213"/>
        <v>40895.556759259256</v>
      </c>
      <c r="V2754" s="17">
        <f t="shared" si="214"/>
        <v>40855.556759259256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tr">
        <f>VLOOKUP(G2755,'Country Codes'!C:D,2,FALSE)</f>
        <v>United States</v>
      </c>
      <c r="I2755" t="s">
        <v>8246</v>
      </c>
      <c r="J2755" s="15">
        <v>1346017023</v>
      </c>
      <c r="K2755" s="15">
        <v>1343425023</v>
      </c>
      <c r="L2755" t="b">
        <v>0</v>
      </c>
      <c r="M2755">
        <v>8</v>
      </c>
      <c r="N2755" t="b">
        <v>0</v>
      </c>
      <c r="O2755" t="s">
        <v>8304</v>
      </c>
      <c r="P2755" s="5">
        <f t="shared" ref="P2755:P2818" si="215">(E2755/D2755)</f>
        <v>0.19</v>
      </c>
      <c r="Q2755" s="5" t="str">
        <f t="shared" ref="Q2755:Q2818" si="216">IF(P2755&gt;=1,"Funded","Not Funded")</f>
        <v>Not Funded</v>
      </c>
      <c r="R2755" s="7">
        <f t="shared" ref="R2755:R2818" si="217">(E2755/M2755)</f>
        <v>47.5</v>
      </c>
      <c r="S2755" t="s">
        <v>8321</v>
      </c>
      <c r="T2755" t="s">
        <v>8357</v>
      </c>
      <c r="U2755" s="17">
        <f t="shared" ref="U2755:U2818" si="218">(((J2755/60)/60)/24)+DATE(1970,1,1)+(-5/24)</f>
        <v>41147.692395833328</v>
      </c>
      <c r="V2755" s="17">
        <f t="shared" ref="V2755:V2818" si="219">(((K2755/60)/60)/24)+DATE(1970,1,1)+(-5/24)</f>
        <v>41117.692395833328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tr">
        <f>VLOOKUP(G2756,'Country Codes'!C:D,2,FALSE)</f>
        <v>United States</v>
      </c>
      <c r="I2756" t="s">
        <v>8246</v>
      </c>
      <c r="J2756" s="15">
        <v>1410448551</v>
      </c>
      <c r="K2756" s="15">
        <v>1407856551</v>
      </c>
      <c r="L2756" t="b">
        <v>0</v>
      </c>
      <c r="M2756">
        <v>0</v>
      </c>
      <c r="N2756" t="b">
        <v>0</v>
      </c>
      <c r="O2756" t="s">
        <v>8304</v>
      </c>
      <c r="P2756" s="5">
        <f t="shared" si="215"/>
        <v>0</v>
      </c>
      <c r="Q2756" s="5" t="str">
        <f t="shared" si="216"/>
        <v>Not Funded</v>
      </c>
      <c r="R2756" s="7" t="e">
        <f t="shared" si="217"/>
        <v>#DIV/0!</v>
      </c>
      <c r="S2756" t="s">
        <v>8321</v>
      </c>
      <c r="T2756" t="s">
        <v>8357</v>
      </c>
      <c r="U2756" s="17">
        <f t="shared" si="218"/>
        <v>41893.427673611113</v>
      </c>
      <c r="V2756" s="17">
        <f t="shared" si="219"/>
        <v>41863.427673611113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tr">
        <f>VLOOKUP(G2757,'Country Codes'!C:D,2,FALSE)</f>
        <v>Ireland</v>
      </c>
      <c r="I2757" t="s">
        <v>8249</v>
      </c>
      <c r="J2757" s="15">
        <v>1428519527</v>
      </c>
      <c r="K2757" s="15">
        <v>1425927527</v>
      </c>
      <c r="L2757" t="b">
        <v>0</v>
      </c>
      <c r="M2757">
        <v>15</v>
      </c>
      <c r="N2757" t="b">
        <v>0</v>
      </c>
      <c r="O2757" t="s">
        <v>8304</v>
      </c>
      <c r="P2757" s="5">
        <f t="shared" si="215"/>
        <v>0.52</v>
      </c>
      <c r="Q2757" s="5" t="str">
        <f t="shared" si="216"/>
        <v>Not Funded</v>
      </c>
      <c r="R2757" s="7">
        <f t="shared" si="217"/>
        <v>17.333333333333332</v>
      </c>
      <c r="S2757" t="s">
        <v>8321</v>
      </c>
      <c r="T2757" t="s">
        <v>8357</v>
      </c>
      <c r="U2757" s="17">
        <f t="shared" si="218"/>
        <v>42102.582488425927</v>
      </c>
      <c r="V2757" s="17">
        <f t="shared" si="219"/>
        <v>42072.582488425927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tr">
        <f>VLOOKUP(G2758,'Country Codes'!C:D,2,FALSE)</f>
        <v>United States</v>
      </c>
      <c r="I2758" t="s">
        <v>8246</v>
      </c>
      <c r="J2758" s="15">
        <v>1389476201</v>
      </c>
      <c r="K2758" s="15">
        <v>1386884201</v>
      </c>
      <c r="L2758" t="b">
        <v>0</v>
      </c>
      <c r="M2758">
        <v>33</v>
      </c>
      <c r="N2758" t="b">
        <v>0</v>
      </c>
      <c r="O2758" t="s">
        <v>8304</v>
      </c>
      <c r="P2758" s="5">
        <f t="shared" si="215"/>
        <v>0.1048</v>
      </c>
      <c r="Q2758" s="5" t="str">
        <f t="shared" si="216"/>
        <v>Not Funded</v>
      </c>
      <c r="R2758" s="7">
        <f t="shared" si="217"/>
        <v>31.757575757575758</v>
      </c>
      <c r="S2758" t="s">
        <v>8321</v>
      </c>
      <c r="T2758" t="s">
        <v>8357</v>
      </c>
      <c r="U2758" s="17">
        <f t="shared" si="218"/>
        <v>41650.692141203705</v>
      </c>
      <c r="V2758" s="17">
        <f t="shared" si="219"/>
        <v>41620.692141203705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tr">
        <f>VLOOKUP(G2759,'Country Codes'!C:D,2,FALSE)</f>
        <v>United States</v>
      </c>
      <c r="I2759" t="s">
        <v>8246</v>
      </c>
      <c r="J2759" s="15">
        <v>1470498332</v>
      </c>
      <c r="K2759" s="15">
        <v>1469202332</v>
      </c>
      <c r="L2759" t="b">
        <v>0</v>
      </c>
      <c r="M2759">
        <v>2</v>
      </c>
      <c r="N2759" t="b">
        <v>0</v>
      </c>
      <c r="O2759" t="s">
        <v>8304</v>
      </c>
      <c r="P2759" s="5">
        <f t="shared" si="215"/>
        <v>6.6666666666666671E-3</v>
      </c>
      <c r="Q2759" s="5" t="str">
        <f t="shared" si="216"/>
        <v>Not Funded</v>
      </c>
      <c r="R2759" s="7">
        <f t="shared" si="217"/>
        <v>5</v>
      </c>
      <c r="S2759" t="s">
        <v>8321</v>
      </c>
      <c r="T2759" t="s">
        <v>8357</v>
      </c>
      <c r="U2759" s="17">
        <f t="shared" si="218"/>
        <v>42588.448287037034</v>
      </c>
      <c r="V2759" s="17">
        <f t="shared" si="219"/>
        <v>42573.448287037034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tr">
        <f>VLOOKUP(G2760,'Country Codes'!C:D,2,FALSE)</f>
        <v>Australia</v>
      </c>
      <c r="I2760" t="s">
        <v>8248</v>
      </c>
      <c r="J2760" s="15">
        <v>1476095783</v>
      </c>
      <c r="K2760" s="15">
        <v>1474886183</v>
      </c>
      <c r="L2760" t="b">
        <v>0</v>
      </c>
      <c r="M2760">
        <v>6</v>
      </c>
      <c r="N2760" t="b">
        <v>0</v>
      </c>
      <c r="O2760" t="s">
        <v>8304</v>
      </c>
      <c r="P2760" s="5">
        <f t="shared" si="215"/>
        <v>0.11700000000000001</v>
      </c>
      <c r="Q2760" s="5" t="str">
        <f t="shared" si="216"/>
        <v>Not Funded</v>
      </c>
      <c r="R2760" s="7">
        <f t="shared" si="217"/>
        <v>39</v>
      </c>
      <c r="S2760" t="s">
        <v>8321</v>
      </c>
      <c r="T2760" t="s">
        <v>8357</v>
      </c>
      <c r="U2760" s="17">
        <f t="shared" si="218"/>
        <v>42653.23359953703</v>
      </c>
      <c r="V2760" s="17">
        <f t="shared" si="219"/>
        <v>42639.23359953703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tr">
        <f>VLOOKUP(G2761,'Country Codes'!C:D,2,FALSE)</f>
        <v>Australia</v>
      </c>
      <c r="I2761" t="s">
        <v>8248</v>
      </c>
      <c r="J2761" s="15">
        <v>1468658866</v>
      </c>
      <c r="K2761" s="15">
        <v>1464943666</v>
      </c>
      <c r="L2761" t="b">
        <v>0</v>
      </c>
      <c r="M2761">
        <v>2</v>
      </c>
      <c r="N2761" t="b">
        <v>0</v>
      </c>
      <c r="O2761" t="s">
        <v>8304</v>
      </c>
      <c r="P2761" s="5">
        <f t="shared" si="215"/>
        <v>0.105</v>
      </c>
      <c r="Q2761" s="5" t="str">
        <f t="shared" si="216"/>
        <v>Not Funded</v>
      </c>
      <c r="R2761" s="7">
        <f t="shared" si="217"/>
        <v>52.5</v>
      </c>
      <c r="S2761" t="s">
        <v>8321</v>
      </c>
      <c r="T2761" t="s">
        <v>8357</v>
      </c>
      <c r="U2761" s="17">
        <f t="shared" si="218"/>
        <v>42567.158171296294</v>
      </c>
      <c r="V2761" s="17">
        <f t="shared" si="219"/>
        <v>42524.158171296294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tr">
        <f>VLOOKUP(G2762,'Country Codes'!C:D,2,FALSE)</f>
        <v>United Kingdom</v>
      </c>
      <c r="I2762" t="s">
        <v>8247</v>
      </c>
      <c r="J2762" s="15">
        <v>1371726258</v>
      </c>
      <c r="K2762" s="15">
        <v>1369134258</v>
      </c>
      <c r="L2762" t="b">
        <v>0</v>
      </c>
      <c r="M2762">
        <v>0</v>
      </c>
      <c r="N2762" t="b">
        <v>0</v>
      </c>
      <c r="O2762" t="s">
        <v>8304</v>
      </c>
      <c r="P2762" s="5">
        <f t="shared" si="215"/>
        <v>0</v>
      </c>
      <c r="Q2762" s="5" t="str">
        <f t="shared" si="216"/>
        <v>Not Funded</v>
      </c>
      <c r="R2762" s="7" t="e">
        <f t="shared" si="217"/>
        <v>#DIV/0!</v>
      </c>
      <c r="S2762" t="s">
        <v>8321</v>
      </c>
      <c r="T2762" t="s">
        <v>8357</v>
      </c>
      <c r="U2762" s="17">
        <f t="shared" si="218"/>
        <v>41445.252986111111</v>
      </c>
      <c r="V2762" s="17">
        <f t="shared" si="219"/>
        <v>41415.252986111111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tr">
        <f>VLOOKUP(G2763,'Country Codes'!C:D,2,FALSE)</f>
        <v>United States</v>
      </c>
      <c r="I2763" t="s">
        <v>8246</v>
      </c>
      <c r="J2763" s="15">
        <v>1357176693</v>
      </c>
      <c r="K2763" s="15">
        <v>1354584693</v>
      </c>
      <c r="L2763" t="b">
        <v>0</v>
      </c>
      <c r="M2763">
        <v>4</v>
      </c>
      <c r="N2763" t="b">
        <v>0</v>
      </c>
      <c r="O2763" t="s">
        <v>8304</v>
      </c>
      <c r="P2763" s="5">
        <f t="shared" si="215"/>
        <v>7.1999999999999998E-3</v>
      </c>
      <c r="Q2763" s="5" t="str">
        <f t="shared" si="216"/>
        <v>Not Funded</v>
      </c>
      <c r="R2763" s="7">
        <f t="shared" si="217"/>
        <v>9</v>
      </c>
      <c r="S2763" t="s">
        <v>8321</v>
      </c>
      <c r="T2763" t="s">
        <v>8357</v>
      </c>
      <c r="U2763" s="17">
        <f t="shared" si="218"/>
        <v>41276.85524305555</v>
      </c>
      <c r="V2763" s="17">
        <f t="shared" si="219"/>
        <v>41246.85524305555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tr">
        <f>VLOOKUP(G2764,'Country Codes'!C:D,2,FALSE)</f>
        <v>United States</v>
      </c>
      <c r="I2764" t="s">
        <v>8246</v>
      </c>
      <c r="J2764" s="15">
        <v>1332114795</v>
      </c>
      <c r="K2764" s="15">
        <v>1326934395</v>
      </c>
      <c r="L2764" t="b">
        <v>0</v>
      </c>
      <c r="M2764">
        <v>1</v>
      </c>
      <c r="N2764" t="b">
        <v>0</v>
      </c>
      <c r="O2764" t="s">
        <v>8304</v>
      </c>
      <c r="P2764" s="5">
        <f t="shared" si="215"/>
        <v>7.6923076923076927E-3</v>
      </c>
      <c r="Q2764" s="5" t="str">
        <f t="shared" si="216"/>
        <v>Not Funded</v>
      </c>
      <c r="R2764" s="7">
        <f t="shared" si="217"/>
        <v>25</v>
      </c>
      <c r="S2764" t="s">
        <v>8321</v>
      </c>
      <c r="T2764" t="s">
        <v>8357</v>
      </c>
      <c r="U2764" s="17">
        <f t="shared" si="218"/>
        <v>40986.786979166667</v>
      </c>
      <c r="V2764" s="17">
        <f t="shared" si="219"/>
        <v>40926.828645833331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tr">
        <f>VLOOKUP(G2765,'Country Codes'!C:D,2,FALSE)</f>
        <v>United States</v>
      </c>
      <c r="I2765" t="s">
        <v>8246</v>
      </c>
      <c r="J2765" s="15">
        <v>1369403684</v>
      </c>
      <c r="K2765" s="15">
        <v>1365515684</v>
      </c>
      <c r="L2765" t="b">
        <v>0</v>
      </c>
      <c r="M2765">
        <v>3</v>
      </c>
      <c r="N2765" t="b">
        <v>0</v>
      </c>
      <c r="O2765" t="s">
        <v>8304</v>
      </c>
      <c r="P2765" s="5">
        <f t="shared" si="215"/>
        <v>2.2842639593908631E-3</v>
      </c>
      <c r="Q2765" s="5" t="str">
        <f t="shared" si="216"/>
        <v>Not Funded</v>
      </c>
      <c r="R2765" s="7">
        <f t="shared" si="217"/>
        <v>30</v>
      </c>
      <c r="S2765" t="s">
        <v>8321</v>
      </c>
      <c r="T2765" t="s">
        <v>8357</v>
      </c>
      <c r="U2765" s="17">
        <f t="shared" si="218"/>
        <v>41418.371342592589</v>
      </c>
      <c r="V2765" s="17">
        <f t="shared" si="219"/>
        <v>41373.371342592589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tr">
        <f>VLOOKUP(G2766,'Country Codes'!C:D,2,FALSE)</f>
        <v>United States</v>
      </c>
      <c r="I2766" t="s">
        <v>8246</v>
      </c>
      <c r="J2766" s="15">
        <v>1338404400</v>
      </c>
      <c r="K2766" s="15">
        <v>1335855631</v>
      </c>
      <c r="L2766" t="b">
        <v>0</v>
      </c>
      <c r="M2766">
        <v>4</v>
      </c>
      <c r="N2766" t="b">
        <v>0</v>
      </c>
      <c r="O2766" t="s">
        <v>8304</v>
      </c>
      <c r="P2766" s="5">
        <f t="shared" si="215"/>
        <v>1.125E-2</v>
      </c>
      <c r="Q2766" s="5" t="str">
        <f t="shared" si="216"/>
        <v>Not Funded</v>
      </c>
      <c r="R2766" s="7">
        <f t="shared" si="217"/>
        <v>11.25</v>
      </c>
      <c r="S2766" t="s">
        <v>8321</v>
      </c>
      <c r="T2766" t="s">
        <v>8357</v>
      </c>
      <c r="U2766" s="17">
        <f t="shared" si="218"/>
        <v>41059.583333333328</v>
      </c>
      <c r="V2766" s="17">
        <f t="shared" si="219"/>
        <v>41030.083692129629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tr">
        <f>VLOOKUP(G2767,'Country Codes'!C:D,2,FALSE)</f>
        <v>United States</v>
      </c>
      <c r="I2767" t="s">
        <v>8246</v>
      </c>
      <c r="J2767" s="15">
        <v>1351432428</v>
      </c>
      <c r="K2767" s="15">
        <v>1350050028</v>
      </c>
      <c r="L2767" t="b">
        <v>0</v>
      </c>
      <c r="M2767">
        <v>0</v>
      </c>
      <c r="N2767" t="b">
        <v>0</v>
      </c>
      <c r="O2767" t="s">
        <v>8304</v>
      </c>
      <c r="P2767" s="5">
        <f t="shared" si="215"/>
        <v>0</v>
      </c>
      <c r="Q2767" s="5" t="str">
        <f t="shared" si="216"/>
        <v>Not Funded</v>
      </c>
      <c r="R2767" s="7" t="e">
        <f t="shared" si="217"/>
        <v>#DIV/0!</v>
      </c>
      <c r="S2767" t="s">
        <v>8321</v>
      </c>
      <c r="T2767" t="s">
        <v>8357</v>
      </c>
      <c r="U2767" s="17">
        <f t="shared" si="218"/>
        <v>41210.370694444442</v>
      </c>
      <c r="V2767" s="17">
        <f t="shared" si="219"/>
        <v>41194.370694444442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tr">
        <f>VLOOKUP(G2768,'Country Codes'!C:D,2,FALSE)</f>
        <v>United States</v>
      </c>
      <c r="I2768" t="s">
        <v>8246</v>
      </c>
      <c r="J2768" s="15">
        <v>1313078518</v>
      </c>
      <c r="K2768" s="15">
        <v>1310486518</v>
      </c>
      <c r="L2768" t="b">
        <v>0</v>
      </c>
      <c r="M2768">
        <v>4</v>
      </c>
      <c r="N2768" t="b">
        <v>0</v>
      </c>
      <c r="O2768" t="s">
        <v>8304</v>
      </c>
      <c r="P2768" s="5">
        <f t="shared" si="215"/>
        <v>0.02</v>
      </c>
      <c r="Q2768" s="5" t="str">
        <f t="shared" si="216"/>
        <v>Not Funded</v>
      </c>
      <c r="R2768" s="7">
        <f t="shared" si="217"/>
        <v>25</v>
      </c>
      <c r="S2768" t="s">
        <v>8321</v>
      </c>
      <c r="T2768" t="s">
        <v>8357</v>
      </c>
      <c r="U2768" s="17">
        <f t="shared" si="218"/>
        <v>40766.459699074068</v>
      </c>
      <c r="V2768" s="17">
        <f t="shared" si="219"/>
        <v>40736.459699074068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tr">
        <f>VLOOKUP(G2769,'Country Codes'!C:D,2,FALSE)</f>
        <v>Canada</v>
      </c>
      <c r="I2769" t="s">
        <v>8251</v>
      </c>
      <c r="J2769" s="15">
        <v>1439766050</v>
      </c>
      <c r="K2769" s="15">
        <v>1434582050</v>
      </c>
      <c r="L2769" t="b">
        <v>0</v>
      </c>
      <c r="M2769">
        <v>3</v>
      </c>
      <c r="N2769" t="b">
        <v>0</v>
      </c>
      <c r="O2769" t="s">
        <v>8304</v>
      </c>
      <c r="P2769" s="5">
        <f t="shared" si="215"/>
        <v>8.5000000000000006E-3</v>
      </c>
      <c r="Q2769" s="5" t="str">
        <f t="shared" si="216"/>
        <v>Not Funded</v>
      </c>
      <c r="R2769" s="7">
        <f t="shared" si="217"/>
        <v>11.333333333333334</v>
      </c>
      <c r="S2769" t="s">
        <v>8321</v>
      </c>
      <c r="T2769" t="s">
        <v>8357</v>
      </c>
      <c r="U2769" s="17">
        <f t="shared" si="218"/>
        <v>42232.750578703701</v>
      </c>
      <c r="V2769" s="17">
        <f t="shared" si="219"/>
        <v>42172.750578703701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tr">
        <f>VLOOKUP(G2770,'Country Codes'!C:D,2,FALSE)</f>
        <v>United States</v>
      </c>
      <c r="I2770" t="s">
        <v>8246</v>
      </c>
      <c r="J2770" s="15">
        <v>1333028723</v>
      </c>
      <c r="K2770" s="15">
        <v>1330440323</v>
      </c>
      <c r="L2770" t="b">
        <v>0</v>
      </c>
      <c r="M2770">
        <v>34</v>
      </c>
      <c r="N2770" t="b">
        <v>0</v>
      </c>
      <c r="O2770" t="s">
        <v>8304</v>
      </c>
      <c r="P2770" s="5">
        <f t="shared" si="215"/>
        <v>0.14314285714285716</v>
      </c>
      <c r="Q2770" s="5" t="str">
        <f t="shared" si="216"/>
        <v>Not Funded</v>
      </c>
      <c r="R2770" s="7">
        <f t="shared" si="217"/>
        <v>29.470588235294116</v>
      </c>
      <c r="S2770" t="s">
        <v>8321</v>
      </c>
      <c r="T2770" t="s">
        <v>8357</v>
      </c>
      <c r="U2770" s="17">
        <f t="shared" si="218"/>
        <v>40997.364849537036</v>
      </c>
      <c r="V2770" s="17">
        <f t="shared" si="219"/>
        <v>40967.4065162037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tr">
        <f>VLOOKUP(G2771,'Country Codes'!C:D,2,FALSE)</f>
        <v>United Kingdom</v>
      </c>
      <c r="I2771" t="s">
        <v>8247</v>
      </c>
      <c r="J2771" s="15">
        <v>1401997790</v>
      </c>
      <c r="K2771" s="15">
        <v>1397677790</v>
      </c>
      <c r="L2771" t="b">
        <v>0</v>
      </c>
      <c r="M2771">
        <v>2</v>
      </c>
      <c r="N2771" t="b">
        <v>0</v>
      </c>
      <c r="O2771" t="s">
        <v>8304</v>
      </c>
      <c r="P2771" s="5">
        <f t="shared" si="215"/>
        <v>2.5000000000000001E-3</v>
      </c>
      <c r="Q2771" s="5" t="str">
        <f t="shared" si="216"/>
        <v>Not Funded</v>
      </c>
      <c r="R2771" s="7">
        <f t="shared" si="217"/>
        <v>1</v>
      </c>
      <c r="S2771" t="s">
        <v>8321</v>
      </c>
      <c r="T2771" t="s">
        <v>8357</v>
      </c>
      <c r="U2771" s="17">
        <f t="shared" si="218"/>
        <v>41795.617939814809</v>
      </c>
      <c r="V2771" s="17">
        <f t="shared" si="219"/>
        <v>41745.617939814809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tr">
        <f>VLOOKUP(G2772,'Country Codes'!C:D,2,FALSE)</f>
        <v>United States</v>
      </c>
      <c r="I2772" t="s">
        <v>8246</v>
      </c>
      <c r="J2772" s="15">
        <v>1395158130</v>
      </c>
      <c r="K2772" s="15">
        <v>1392569730</v>
      </c>
      <c r="L2772" t="b">
        <v>0</v>
      </c>
      <c r="M2772">
        <v>33</v>
      </c>
      <c r="N2772" t="b">
        <v>0</v>
      </c>
      <c r="O2772" t="s">
        <v>8304</v>
      </c>
      <c r="P2772" s="5">
        <f t="shared" si="215"/>
        <v>0.1041125</v>
      </c>
      <c r="Q2772" s="5" t="str">
        <f t="shared" si="216"/>
        <v>Not Funded</v>
      </c>
      <c r="R2772" s="7">
        <f t="shared" si="217"/>
        <v>63.098484848484851</v>
      </c>
      <c r="S2772" t="s">
        <v>8321</v>
      </c>
      <c r="T2772" t="s">
        <v>8357</v>
      </c>
      <c r="U2772" s="17">
        <f t="shared" si="218"/>
        <v>41716.455208333333</v>
      </c>
      <c r="V2772" s="17">
        <f t="shared" si="219"/>
        <v>41686.496874999997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tr">
        <f>VLOOKUP(G2773,'Country Codes'!C:D,2,FALSE)</f>
        <v>United States</v>
      </c>
      <c r="I2773" t="s">
        <v>8246</v>
      </c>
      <c r="J2773" s="15">
        <v>1359738000</v>
      </c>
      <c r="K2773" s="15">
        <v>1355489140</v>
      </c>
      <c r="L2773" t="b">
        <v>0</v>
      </c>
      <c r="M2773">
        <v>0</v>
      </c>
      <c r="N2773" t="b">
        <v>0</v>
      </c>
      <c r="O2773" t="s">
        <v>8304</v>
      </c>
      <c r="P2773" s="5">
        <f t="shared" si="215"/>
        <v>0</v>
      </c>
      <c r="Q2773" s="5" t="str">
        <f t="shared" si="216"/>
        <v>Not Funded</v>
      </c>
      <c r="R2773" s="7" t="e">
        <f t="shared" si="217"/>
        <v>#DIV/0!</v>
      </c>
      <c r="S2773" t="s">
        <v>8321</v>
      </c>
      <c r="T2773" t="s">
        <v>8357</v>
      </c>
      <c r="U2773" s="17">
        <f t="shared" si="218"/>
        <v>41306.5</v>
      </c>
      <c r="V2773" s="17">
        <f t="shared" si="219"/>
        <v>41257.323379629626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tr">
        <f>VLOOKUP(G2774,'Country Codes'!C:D,2,FALSE)</f>
        <v>United States</v>
      </c>
      <c r="I2774" t="s">
        <v>8246</v>
      </c>
      <c r="J2774" s="15">
        <v>1381006294</v>
      </c>
      <c r="K2774" s="15">
        <v>1379710294</v>
      </c>
      <c r="L2774" t="b">
        <v>0</v>
      </c>
      <c r="M2774">
        <v>0</v>
      </c>
      <c r="N2774" t="b">
        <v>0</v>
      </c>
      <c r="O2774" t="s">
        <v>8304</v>
      </c>
      <c r="P2774" s="5">
        <f t="shared" si="215"/>
        <v>0</v>
      </c>
      <c r="Q2774" s="5" t="str">
        <f t="shared" si="216"/>
        <v>Not Funded</v>
      </c>
      <c r="R2774" s="7" t="e">
        <f t="shared" si="217"/>
        <v>#DIV/0!</v>
      </c>
      <c r="S2774" t="s">
        <v>8321</v>
      </c>
      <c r="T2774" t="s">
        <v>8357</v>
      </c>
      <c r="U2774" s="17">
        <f t="shared" si="218"/>
        <v>41552.660810185182</v>
      </c>
      <c r="V2774" s="17">
        <f t="shared" si="219"/>
        <v>41537.660810185182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tr">
        <f>VLOOKUP(G2775,'Country Codes'!C:D,2,FALSE)</f>
        <v>Canada</v>
      </c>
      <c r="I2775" t="s">
        <v>8251</v>
      </c>
      <c r="J2775" s="15">
        <v>1461530721</v>
      </c>
      <c r="K2775" s="15">
        <v>1460666721</v>
      </c>
      <c r="L2775" t="b">
        <v>0</v>
      </c>
      <c r="M2775">
        <v>1</v>
      </c>
      <c r="N2775" t="b">
        <v>0</v>
      </c>
      <c r="O2775" t="s">
        <v>8304</v>
      </c>
      <c r="P2775" s="5">
        <f t="shared" si="215"/>
        <v>1.8867924528301887E-3</v>
      </c>
      <c r="Q2775" s="5" t="str">
        <f t="shared" si="216"/>
        <v>Not Funded</v>
      </c>
      <c r="R2775" s="7">
        <f t="shared" si="217"/>
        <v>1</v>
      </c>
      <c r="S2775" t="s">
        <v>8321</v>
      </c>
      <c r="T2775" t="s">
        <v>8357</v>
      </c>
      <c r="U2775" s="17">
        <f t="shared" si="218"/>
        <v>42484.656493055554</v>
      </c>
      <c r="V2775" s="17">
        <f t="shared" si="219"/>
        <v>42474.656493055554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tr">
        <f>VLOOKUP(G2776,'Country Codes'!C:D,2,FALSE)</f>
        <v>United States</v>
      </c>
      <c r="I2776" t="s">
        <v>8246</v>
      </c>
      <c r="J2776" s="15">
        <v>1362711728</v>
      </c>
      <c r="K2776" s="15">
        <v>1360119728</v>
      </c>
      <c r="L2776" t="b">
        <v>0</v>
      </c>
      <c r="M2776">
        <v>13</v>
      </c>
      <c r="N2776" t="b">
        <v>0</v>
      </c>
      <c r="O2776" t="s">
        <v>8304</v>
      </c>
      <c r="P2776" s="5">
        <f t="shared" si="215"/>
        <v>0.14249999999999999</v>
      </c>
      <c r="Q2776" s="5" t="str">
        <f t="shared" si="216"/>
        <v>Not Funded</v>
      </c>
      <c r="R2776" s="7">
        <f t="shared" si="217"/>
        <v>43.846153846153847</v>
      </c>
      <c r="S2776" t="s">
        <v>8321</v>
      </c>
      <c r="T2776" t="s">
        <v>8357</v>
      </c>
      <c r="U2776" s="17">
        <f t="shared" si="218"/>
        <v>41340.918148148143</v>
      </c>
      <c r="V2776" s="17">
        <f t="shared" si="219"/>
        <v>41310.918148148143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tr">
        <f>VLOOKUP(G2777,'Country Codes'!C:D,2,FALSE)</f>
        <v>United States</v>
      </c>
      <c r="I2777" t="s">
        <v>8246</v>
      </c>
      <c r="J2777" s="15">
        <v>1323994754</v>
      </c>
      <c r="K2777" s="15">
        <v>1321402754</v>
      </c>
      <c r="L2777" t="b">
        <v>0</v>
      </c>
      <c r="M2777">
        <v>2</v>
      </c>
      <c r="N2777" t="b">
        <v>0</v>
      </c>
      <c r="O2777" t="s">
        <v>8304</v>
      </c>
      <c r="P2777" s="5">
        <f t="shared" si="215"/>
        <v>0.03</v>
      </c>
      <c r="Q2777" s="5" t="str">
        <f t="shared" si="216"/>
        <v>Not Funded</v>
      </c>
      <c r="R2777" s="7">
        <f t="shared" si="217"/>
        <v>75</v>
      </c>
      <c r="S2777" t="s">
        <v>8321</v>
      </c>
      <c r="T2777" t="s">
        <v>8357</v>
      </c>
      <c r="U2777" s="17">
        <f t="shared" si="218"/>
        <v>40892.805023148147</v>
      </c>
      <c r="V2777" s="17">
        <f t="shared" si="219"/>
        <v>40862.805023148147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tr">
        <f>VLOOKUP(G2778,'Country Codes'!C:D,2,FALSE)</f>
        <v>United States</v>
      </c>
      <c r="I2778" t="s">
        <v>8246</v>
      </c>
      <c r="J2778" s="15">
        <v>1434092876</v>
      </c>
      <c r="K2778" s="15">
        <v>1431414476</v>
      </c>
      <c r="L2778" t="b">
        <v>0</v>
      </c>
      <c r="M2778">
        <v>36</v>
      </c>
      <c r="N2778" t="b">
        <v>0</v>
      </c>
      <c r="O2778" t="s">
        <v>8304</v>
      </c>
      <c r="P2778" s="5">
        <f t="shared" si="215"/>
        <v>7.8809523809523815E-2</v>
      </c>
      <c r="Q2778" s="5" t="str">
        <f t="shared" si="216"/>
        <v>Not Funded</v>
      </c>
      <c r="R2778" s="7">
        <f t="shared" si="217"/>
        <v>45.972222222222221</v>
      </c>
      <c r="S2778" t="s">
        <v>8321</v>
      </c>
      <c r="T2778" t="s">
        <v>8357</v>
      </c>
      <c r="U2778" s="17">
        <f t="shared" si="218"/>
        <v>42167.088842592588</v>
      </c>
      <c r="V2778" s="17">
        <f t="shared" si="219"/>
        <v>42136.088842592588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tr">
        <f>VLOOKUP(G2779,'Country Codes'!C:D,2,FALSE)</f>
        <v>United States</v>
      </c>
      <c r="I2779" t="s">
        <v>8246</v>
      </c>
      <c r="J2779" s="15">
        <v>1437149004</v>
      </c>
      <c r="K2779" s="15">
        <v>1434557004</v>
      </c>
      <c r="L2779" t="b">
        <v>0</v>
      </c>
      <c r="M2779">
        <v>1</v>
      </c>
      <c r="N2779" t="b">
        <v>0</v>
      </c>
      <c r="O2779" t="s">
        <v>8304</v>
      </c>
      <c r="P2779" s="5">
        <f t="shared" si="215"/>
        <v>3.3333333333333335E-3</v>
      </c>
      <c r="Q2779" s="5" t="str">
        <f t="shared" si="216"/>
        <v>Not Funded</v>
      </c>
      <c r="R2779" s="7">
        <f t="shared" si="217"/>
        <v>10</v>
      </c>
      <c r="S2779" t="s">
        <v>8321</v>
      </c>
      <c r="T2779" t="s">
        <v>8357</v>
      </c>
      <c r="U2779" s="17">
        <f t="shared" si="218"/>
        <v>42202.460694444446</v>
      </c>
      <c r="V2779" s="17">
        <f t="shared" si="219"/>
        <v>42172.460694444446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tr">
        <f>VLOOKUP(G2780,'Country Codes'!C:D,2,FALSE)</f>
        <v>United States</v>
      </c>
      <c r="I2780" t="s">
        <v>8246</v>
      </c>
      <c r="J2780" s="15">
        <v>1409009306</v>
      </c>
      <c r="K2780" s="15">
        <v>1406417306</v>
      </c>
      <c r="L2780" t="b">
        <v>0</v>
      </c>
      <c r="M2780">
        <v>15</v>
      </c>
      <c r="N2780" t="b">
        <v>0</v>
      </c>
      <c r="O2780" t="s">
        <v>8304</v>
      </c>
      <c r="P2780" s="5">
        <f t="shared" si="215"/>
        <v>0.25545454545454543</v>
      </c>
      <c r="Q2780" s="5" t="str">
        <f t="shared" si="216"/>
        <v>Not Funded</v>
      </c>
      <c r="R2780" s="7">
        <f t="shared" si="217"/>
        <v>93.666666666666671</v>
      </c>
      <c r="S2780" t="s">
        <v>8321</v>
      </c>
      <c r="T2780" t="s">
        <v>8357</v>
      </c>
      <c r="U2780" s="17">
        <f t="shared" si="218"/>
        <v>41876.769745370366</v>
      </c>
      <c r="V2780" s="17">
        <f t="shared" si="219"/>
        <v>41846.769745370366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tr">
        <f>VLOOKUP(G2781,'Country Codes'!C:D,2,FALSE)</f>
        <v>United States</v>
      </c>
      <c r="I2781" t="s">
        <v>8246</v>
      </c>
      <c r="J2781" s="15">
        <v>1448204621</v>
      </c>
      <c r="K2781" s="15">
        <v>1445609021</v>
      </c>
      <c r="L2781" t="b">
        <v>0</v>
      </c>
      <c r="M2781">
        <v>1</v>
      </c>
      <c r="N2781" t="b">
        <v>0</v>
      </c>
      <c r="O2781" t="s">
        <v>8304</v>
      </c>
      <c r="P2781" s="5">
        <f t="shared" si="215"/>
        <v>2.12E-2</v>
      </c>
      <c r="Q2781" s="5" t="str">
        <f t="shared" si="216"/>
        <v>Not Funded</v>
      </c>
      <c r="R2781" s="7">
        <f t="shared" si="217"/>
        <v>53</v>
      </c>
      <c r="S2781" t="s">
        <v>8321</v>
      </c>
      <c r="T2781" t="s">
        <v>8357</v>
      </c>
      <c r="U2781" s="17">
        <f t="shared" si="218"/>
        <v>42330.419224537036</v>
      </c>
      <c r="V2781" s="17">
        <f t="shared" si="219"/>
        <v>42300.377557870372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tr">
        <f>VLOOKUP(G2782,'Country Codes'!C:D,2,FALSE)</f>
        <v>Italy</v>
      </c>
      <c r="I2782" t="s">
        <v>8249</v>
      </c>
      <c r="J2782" s="15">
        <v>1489142688</v>
      </c>
      <c r="K2782" s="15">
        <v>1486550688</v>
      </c>
      <c r="L2782" t="b">
        <v>0</v>
      </c>
      <c r="M2782">
        <v>0</v>
      </c>
      <c r="N2782" t="b">
        <v>0</v>
      </c>
      <c r="O2782" t="s">
        <v>8304</v>
      </c>
      <c r="P2782" s="5">
        <f t="shared" si="215"/>
        <v>0</v>
      </c>
      <c r="Q2782" s="5" t="str">
        <f t="shared" si="216"/>
        <v>Not Funded</v>
      </c>
      <c r="R2782" s="7" t="e">
        <f t="shared" si="217"/>
        <v>#DIV/0!</v>
      </c>
      <c r="S2782" t="s">
        <v>8321</v>
      </c>
      <c r="T2782" t="s">
        <v>8357</v>
      </c>
      <c r="U2782" s="17">
        <f t="shared" si="218"/>
        <v>42804.239444444444</v>
      </c>
      <c r="V2782" s="17">
        <f t="shared" si="219"/>
        <v>42774.239444444444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tr">
        <f>VLOOKUP(G2783,'Country Codes'!C:D,2,FALSE)</f>
        <v>United States</v>
      </c>
      <c r="I2783" t="s">
        <v>8246</v>
      </c>
      <c r="J2783" s="15">
        <v>1423724400</v>
      </c>
      <c r="K2783" s="15">
        <v>1421274954</v>
      </c>
      <c r="L2783" t="b">
        <v>0</v>
      </c>
      <c r="M2783">
        <v>28</v>
      </c>
      <c r="N2783" t="b">
        <v>1</v>
      </c>
      <c r="O2783" t="s">
        <v>8271</v>
      </c>
      <c r="P2783" s="5">
        <f t="shared" si="215"/>
        <v>1.0528</v>
      </c>
      <c r="Q2783" s="5" t="str">
        <f t="shared" si="216"/>
        <v>Funded</v>
      </c>
      <c r="R2783" s="7">
        <f t="shared" si="217"/>
        <v>47</v>
      </c>
      <c r="S2783" t="s">
        <v>8316</v>
      </c>
      <c r="T2783" t="s">
        <v>8317</v>
      </c>
      <c r="U2783" s="17">
        <f t="shared" si="218"/>
        <v>42047.083333333336</v>
      </c>
      <c r="V2783" s="17">
        <f t="shared" si="219"/>
        <v>42018.733263888884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tr">
        <f>VLOOKUP(G2784,'Country Codes'!C:D,2,FALSE)</f>
        <v>United States</v>
      </c>
      <c r="I2784" t="s">
        <v>8246</v>
      </c>
      <c r="J2784" s="15">
        <v>1424149140</v>
      </c>
      <c r="K2784" s="15">
        <v>1421964718</v>
      </c>
      <c r="L2784" t="b">
        <v>0</v>
      </c>
      <c r="M2784">
        <v>18</v>
      </c>
      <c r="N2784" t="b">
        <v>1</v>
      </c>
      <c r="O2784" t="s">
        <v>8271</v>
      </c>
      <c r="P2784" s="5">
        <f t="shared" si="215"/>
        <v>1.2</v>
      </c>
      <c r="Q2784" s="5" t="str">
        <f t="shared" si="216"/>
        <v>Funded</v>
      </c>
      <c r="R2784" s="7">
        <f t="shared" si="217"/>
        <v>66.666666666666671</v>
      </c>
      <c r="S2784" t="s">
        <v>8316</v>
      </c>
      <c r="T2784" t="s">
        <v>8317</v>
      </c>
      <c r="U2784" s="17">
        <f t="shared" si="218"/>
        <v>42051.999305555553</v>
      </c>
      <c r="V2784" s="17">
        <f t="shared" si="219"/>
        <v>42026.716643518514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tr">
        <f>VLOOKUP(G2785,'Country Codes'!C:D,2,FALSE)</f>
        <v>United Kingdom</v>
      </c>
      <c r="I2785" t="s">
        <v>8247</v>
      </c>
      <c r="J2785" s="15">
        <v>1429793446</v>
      </c>
      <c r="K2785" s="15">
        <v>1428583846</v>
      </c>
      <c r="L2785" t="b">
        <v>0</v>
      </c>
      <c r="M2785">
        <v>61</v>
      </c>
      <c r="N2785" t="b">
        <v>1</v>
      </c>
      <c r="O2785" t="s">
        <v>8271</v>
      </c>
      <c r="P2785" s="5">
        <f t="shared" si="215"/>
        <v>1.145</v>
      </c>
      <c r="Q2785" s="5" t="str">
        <f t="shared" si="216"/>
        <v>Funded</v>
      </c>
      <c r="R2785" s="7">
        <f t="shared" si="217"/>
        <v>18.770491803278688</v>
      </c>
      <c r="S2785" t="s">
        <v>8316</v>
      </c>
      <c r="T2785" t="s">
        <v>8317</v>
      </c>
      <c r="U2785" s="17">
        <f t="shared" si="218"/>
        <v>42117.326921296299</v>
      </c>
      <c r="V2785" s="17">
        <f t="shared" si="219"/>
        <v>42103.326921296299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tr">
        <f>VLOOKUP(G2786,'Country Codes'!C:D,2,FALSE)</f>
        <v>United States</v>
      </c>
      <c r="I2786" t="s">
        <v>8246</v>
      </c>
      <c r="J2786" s="15">
        <v>1414608843</v>
      </c>
      <c r="K2786" s="15">
        <v>1412794443</v>
      </c>
      <c r="L2786" t="b">
        <v>0</v>
      </c>
      <c r="M2786">
        <v>108</v>
      </c>
      <c r="N2786" t="b">
        <v>1</v>
      </c>
      <c r="O2786" t="s">
        <v>8271</v>
      </c>
      <c r="P2786" s="5">
        <f t="shared" si="215"/>
        <v>1.19</v>
      </c>
      <c r="Q2786" s="5" t="str">
        <f t="shared" si="216"/>
        <v>Funded</v>
      </c>
      <c r="R2786" s="7">
        <f t="shared" si="217"/>
        <v>66.111111111111114</v>
      </c>
      <c r="S2786" t="s">
        <v>8316</v>
      </c>
      <c r="T2786" t="s">
        <v>8317</v>
      </c>
      <c r="U2786" s="17">
        <f t="shared" si="218"/>
        <v>41941.579201388886</v>
      </c>
      <c r="V2786" s="17">
        <f t="shared" si="219"/>
        <v>41920.579201388886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tr">
        <f>VLOOKUP(G2787,'Country Codes'!C:D,2,FALSE)</f>
        <v>United States</v>
      </c>
      <c r="I2787" t="s">
        <v>8246</v>
      </c>
      <c r="J2787" s="15">
        <v>1470430800</v>
      </c>
      <c r="K2787" s="15">
        <v>1467865967</v>
      </c>
      <c r="L2787" t="b">
        <v>0</v>
      </c>
      <c r="M2787">
        <v>142</v>
      </c>
      <c r="N2787" t="b">
        <v>1</v>
      </c>
      <c r="O2787" t="s">
        <v>8271</v>
      </c>
      <c r="P2787" s="5">
        <f t="shared" si="215"/>
        <v>1.0468</v>
      </c>
      <c r="Q2787" s="5" t="str">
        <f t="shared" si="216"/>
        <v>Funded</v>
      </c>
      <c r="R2787" s="7">
        <f t="shared" si="217"/>
        <v>36.859154929577464</v>
      </c>
      <c r="S2787" t="s">
        <v>8316</v>
      </c>
      <c r="T2787" t="s">
        <v>8317</v>
      </c>
      <c r="U2787" s="17">
        <f t="shared" si="218"/>
        <v>42587.666666666664</v>
      </c>
      <c r="V2787" s="17">
        <f t="shared" si="219"/>
        <v>42557.981099537035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tr">
        <f>VLOOKUP(G2788,'Country Codes'!C:D,2,FALSE)</f>
        <v>United Kingdom</v>
      </c>
      <c r="I2788" t="s">
        <v>8247</v>
      </c>
      <c r="J2788" s="15">
        <v>1404913180</v>
      </c>
      <c r="K2788" s="15">
        <v>1403703580</v>
      </c>
      <c r="L2788" t="b">
        <v>0</v>
      </c>
      <c r="M2788">
        <v>74</v>
      </c>
      <c r="N2788" t="b">
        <v>1</v>
      </c>
      <c r="O2788" t="s">
        <v>8271</v>
      </c>
      <c r="P2788" s="5">
        <f t="shared" si="215"/>
        <v>1.1783999999999999</v>
      </c>
      <c r="Q2788" s="5" t="str">
        <f t="shared" si="216"/>
        <v>Funded</v>
      </c>
      <c r="R2788" s="7">
        <f t="shared" si="217"/>
        <v>39.810810810810814</v>
      </c>
      <c r="S2788" t="s">
        <v>8316</v>
      </c>
      <c r="T2788" t="s">
        <v>8317</v>
      </c>
      <c r="U2788" s="17">
        <f t="shared" si="218"/>
        <v>41829.360879629625</v>
      </c>
      <c r="V2788" s="17">
        <f t="shared" si="219"/>
        <v>41815.360879629625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tr">
        <f>VLOOKUP(G2789,'Country Codes'!C:D,2,FALSE)</f>
        <v>United States</v>
      </c>
      <c r="I2789" t="s">
        <v>8246</v>
      </c>
      <c r="J2789" s="15">
        <v>1405658752</v>
      </c>
      <c r="K2789" s="15">
        <v>1403066752</v>
      </c>
      <c r="L2789" t="b">
        <v>0</v>
      </c>
      <c r="M2789">
        <v>38</v>
      </c>
      <c r="N2789" t="b">
        <v>1</v>
      </c>
      <c r="O2789" t="s">
        <v>8271</v>
      </c>
      <c r="P2789" s="5">
        <f t="shared" si="215"/>
        <v>1.1970000000000001</v>
      </c>
      <c r="Q2789" s="5" t="str">
        <f t="shared" si="216"/>
        <v>Funded</v>
      </c>
      <c r="R2789" s="7">
        <f t="shared" si="217"/>
        <v>31.5</v>
      </c>
      <c r="S2789" t="s">
        <v>8316</v>
      </c>
      <c r="T2789" t="s">
        <v>8317</v>
      </c>
      <c r="U2789" s="17">
        <f t="shared" si="218"/>
        <v>41837.990185185183</v>
      </c>
      <c r="V2789" s="17">
        <f t="shared" si="219"/>
        <v>41807.990185185183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tr">
        <f>VLOOKUP(G2790,'Country Codes'!C:D,2,FALSE)</f>
        <v>United States</v>
      </c>
      <c r="I2790" t="s">
        <v>8246</v>
      </c>
      <c r="J2790" s="15">
        <v>1469811043</v>
      </c>
      <c r="K2790" s="15">
        <v>1467219043</v>
      </c>
      <c r="L2790" t="b">
        <v>0</v>
      </c>
      <c r="M2790">
        <v>20</v>
      </c>
      <c r="N2790" t="b">
        <v>1</v>
      </c>
      <c r="O2790" t="s">
        <v>8271</v>
      </c>
      <c r="P2790" s="5">
        <f t="shared" si="215"/>
        <v>1.0249999999999999</v>
      </c>
      <c r="Q2790" s="5" t="str">
        <f t="shared" si="216"/>
        <v>Funded</v>
      </c>
      <c r="R2790" s="7">
        <f t="shared" si="217"/>
        <v>102.5</v>
      </c>
      <c r="S2790" t="s">
        <v>8316</v>
      </c>
      <c r="T2790" t="s">
        <v>8317</v>
      </c>
      <c r="U2790" s="17">
        <f t="shared" si="218"/>
        <v>42580.493553240733</v>
      </c>
      <c r="V2790" s="17">
        <f t="shared" si="219"/>
        <v>42550.493553240733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tr">
        <f>VLOOKUP(G2791,'Country Codes'!C:D,2,FALSE)</f>
        <v>United States</v>
      </c>
      <c r="I2791" t="s">
        <v>8246</v>
      </c>
      <c r="J2791" s="15">
        <v>1426132800</v>
      </c>
      <c r="K2791" s="15">
        <v>1424477934</v>
      </c>
      <c r="L2791" t="b">
        <v>0</v>
      </c>
      <c r="M2791">
        <v>24</v>
      </c>
      <c r="N2791" t="b">
        <v>1</v>
      </c>
      <c r="O2791" t="s">
        <v>8271</v>
      </c>
      <c r="P2791" s="5">
        <f t="shared" si="215"/>
        <v>1.0116666666666667</v>
      </c>
      <c r="Q2791" s="5" t="str">
        <f t="shared" si="216"/>
        <v>Funded</v>
      </c>
      <c r="R2791" s="7">
        <f t="shared" si="217"/>
        <v>126.45833333333333</v>
      </c>
      <c r="S2791" t="s">
        <v>8316</v>
      </c>
      <c r="T2791" t="s">
        <v>8317</v>
      </c>
      <c r="U2791" s="17">
        <f t="shared" si="218"/>
        <v>42074.958333333336</v>
      </c>
      <c r="V2791" s="17">
        <f t="shared" si="219"/>
        <v>42055.804791666662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tr">
        <f>VLOOKUP(G2792,'Country Codes'!C:D,2,FALSE)</f>
        <v>United States</v>
      </c>
      <c r="I2792" t="s">
        <v>8246</v>
      </c>
      <c r="J2792" s="15">
        <v>1423693903</v>
      </c>
      <c r="K2792" s="15">
        <v>1421101903</v>
      </c>
      <c r="L2792" t="b">
        <v>0</v>
      </c>
      <c r="M2792">
        <v>66</v>
      </c>
      <c r="N2792" t="b">
        <v>1</v>
      </c>
      <c r="O2792" t="s">
        <v>8271</v>
      </c>
      <c r="P2792" s="5">
        <f t="shared" si="215"/>
        <v>1.0533333333333332</v>
      </c>
      <c r="Q2792" s="5" t="str">
        <f t="shared" si="216"/>
        <v>Funded</v>
      </c>
      <c r="R2792" s="7">
        <f t="shared" si="217"/>
        <v>47.878787878787875</v>
      </c>
      <c r="S2792" t="s">
        <v>8316</v>
      </c>
      <c r="T2792" t="s">
        <v>8317</v>
      </c>
      <c r="U2792" s="17">
        <f t="shared" si="218"/>
        <v>42046.730358796289</v>
      </c>
      <c r="V2792" s="17">
        <f t="shared" si="219"/>
        <v>42016.730358796289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tr">
        <f>VLOOKUP(G2793,'Country Codes'!C:D,2,FALSE)</f>
        <v>United States</v>
      </c>
      <c r="I2793" t="s">
        <v>8246</v>
      </c>
      <c r="J2793" s="15">
        <v>1473393600</v>
      </c>
      <c r="K2793" s="15">
        <v>1470778559</v>
      </c>
      <c r="L2793" t="b">
        <v>0</v>
      </c>
      <c r="M2793">
        <v>28</v>
      </c>
      <c r="N2793" t="b">
        <v>1</v>
      </c>
      <c r="O2793" t="s">
        <v>8271</v>
      </c>
      <c r="P2793" s="5">
        <f t="shared" si="215"/>
        <v>1.0249999999999999</v>
      </c>
      <c r="Q2793" s="5" t="str">
        <f t="shared" si="216"/>
        <v>Funded</v>
      </c>
      <c r="R2793" s="7">
        <f t="shared" si="217"/>
        <v>73.214285714285708</v>
      </c>
      <c r="S2793" t="s">
        <v>8316</v>
      </c>
      <c r="T2793" t="s">
        <v>8317</v>
      </c>
      <c r="U2793" s="17">
        <f t="shared" si="218"/>
        <v>42621.958333333336</v>
      </c>
      <c r="V2793" s="17">
        <f t="shared" si="219"/>
        <v>42591.691655092589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tr">
        <f>VLOOKUP(G2794,'Country Codes'!C:D,2,FALSE)</f>
        <v>United States</v>
      </c>
      <c r="I2794" t="s">
        <v>8246</v>
      </c>
      <c r="J2794" s="15">
        <v>1439357559</v>
      </c>
      <c r="K2794" s="15">
        <v>1435469559</v>
      </c>
      <c r="L2794" t="b">
        <v>0</v>
      </c>
      <c r="M2794">
        <v>24</v>
      </c>
      <c r="N2794" t="b">
        <v>1</v>
      </c>
      <c r="O2794" t="s">
        <v>8271</v>
      </c>
      <c r="P2794" s="5">
        <f t="shared" si="215"/>
        <v>1.0760000000000001</v>
      </c>
      <c r="Q2794" s="5" t="str">
        <f t="shared" si="216"/>
        <v>Funded</v>
      </c>
      <c r="R2794" s="7">
        <f t="shared" si="217"/>
        <v>89.666666666666671</v>
      </c>
      <c r="S2794" t="s">
        <v>8316</v>
      </c>
      <c r="T2794" t="s">
        <v>8317</v>
      </c>
      <c r="U2794" s="17">
        <f t="shared" si="218"/>
        <v>42228.022673611107</v>
      </c>
      <c r="V2794" s="17">
        <f t="shared" si="219"/>
        <v>42183.022673611107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tr">
        <f>VLOOKUP(G2795,'Country Codes'!C:D,2,FALSE)</f>
        <v>Australia</v>
      </c>
      <c r="I2795" t="s">
        <v>8248</v>
      </c>
      <c r="J2795" s="15">
        <v>1437473005</v>
      </c>
      <c r="K2795" s="15">
        <v>1434881005</v>
      </c>
      <c r="L2795" t="b">
        <v>0</v>
      </c>
      <c r="M2795">
        <v>73</v>
      </c>
      <c r="N2795" t="b">
        <v>1</v>
      </c>
      <c r="O2795" t="s">
        <v>8271</v>
      </c>
      <c r="P2795" s="5">
        <f t="shared" si="215"/>
        <v>1.105675</v>
      </c>
      <c r="Q2795" s="5" t="str">
        <f t="shared" si="216"/>
        <v>Funded</v>
      </c>
      <c r="R2795" s="7">
        <f t="shared" si="217"/>
        <v>151.4623287671233</v>
      </c>
      <c r="S2795" t="s">
        <v>8316</v>
      </c>
      <c r="T2795" t="s">
        <v>8317</v>
      </c>
      <c r="U2795" s="17">
        <f t="shared" si="218"/>
        <v>42206.210706018515</v>
      </c>
      <c r="V2795" s="17">
        <f t="shared" si="219"/>
        <v>42176.210706018515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tr">
        <f>VLOOKUP(G2796,'Country Codes'!C:D,2,FALSE)</f>
        <v>United Kingdom</v>
      </c>
      <c r="I2796" t="s">
        <v>8247</v>
      </c>
      <c r="J2796" s="15">
        <v>1457031600</v>
      </c>
      <c r="K2796" s="15">
        <v>1455640559</v>
      </c>
      <c r="L2796" t="b">
        <v>0</v>
      </c>
      <c r="M2796">
        <v>3</v>
      </c>
      <c r="N2796" t="b">
        <v>1</v>
      </c>
      <c r="O2796" t="s">
        <v>8271</v>
      </c>
      <c r="P2796" s="5">
        <f t="shared" si="215"/>
        <v>1.5</v>
      </c>
      <c r="Q2796" s="5" t="str">
        <f t="shared" si="216"/>
        <v>Funded</v>
      </c>
      <c r="R2796" s="7">
        <f t="shared" si="217"/>
        <v>25</v>
      </c>
      <c r="S2796" t="s">
        <v>8316</v>
      </c>
      <c r="T2796" t="s">
        <v>8317</v>
      </c>
      <c r="U2796" s="17">
        <f t="shared" si="218"/>
        <v>42432.583333333336</v>
      </c>
      <c r="V2796" s="17">
        <f t="shared" si="219"/>
        <v>42416.48332175926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tr">
        <f>VLOOKUP(G2797,'Country Codes'!C:D,2,FALSE)</f>
        <v>United States</v>
      </c>
      <c r="I2797" t="s">
        <v>8246</v>
      </c>
      <c r="J2797" s="15">
        <v>1402095600</v>
      </c>
      <c r="K2797" s="15">
        <v>1400675841</v>
      </c>
      <c r="L2797" t="b">
        <v>0</v>
      </c>
      <c r="M2797">
        <v>20</v>
      </c>
      <c r="N2797" t="b">
        <v>1</v>
      </c>
      <c r="O2797" t="s">
        <v>8271</v>
      </c>
      <c r="P2797" s="5">
        <f t="shared" si="215"/>
        <v>1.0428571428571429</v>
      </c>
      <c r="Q2797" s="5" t="str">
        <f t="shared" si="216"/>
        <v>Funded</v>
      </c>
      <c r="R2797" s="7">
        <f t="shared" si="217"/>
        <v>36.5</v>
      </c>
      <c r="S2797" t="s">
        <v>8316</v>
      </c>
      <c r="T2797" t="s">
        <v>8317</v>
      </c>
      <c r="U2797" s="17">
        <f t="shared" si="218"/>
        <v>41796.75</v>
      </c>
      <c r="V2797" s="17">
        <f t="shared" si="219"/>
        <v>41780.317604166667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tr">
        <f>VLOOKUP(G2798,'Country Codes'!C:D,2,FALSE)</f>
        <v>United Kingdom</v>
      </c>
      <c r="I2798" t="s">
        <v>8247</v>
      </c>
      <c r="J2798" s="15">
        <v>1404564028</v>
      </c>
      <c r="K2798" s="15">
        <v>1401972028</v>
      </c>
      <c r="L2798" t="b">
        <v>0</v>
      </c>
      <c r="M2798">
        <v>21</v>
      </c>
      <c r="N2798" t="b">
        <v>1</v>
      </c>
      <c r="O2798" t="s">
        <v>8271</v>
      </c>
      <c r="P2798" s="5">
        <f t="shared" si="215"/>
        <v>1.155</v>
      </c>
      <c r="Q2798" s="5" t="str">
        <f t="shared" si="216"/>
        <v>Funded</v>
      </c>
      <c r="R2798" s="7">
        <f t="shared" si="217"/>
        <v>44</v>
      </c>
      <c r="S2798" t="s">
        <v>8316</v>
      </c>
      <c r="T2798" t="s">
        <v>8317</v>
      </c>
      <c r="U2798" s="17">
        <f t="shared" si="218"/>
        <v>41825.319768518515</v>
      </c>
      <c r="V2798" s="17">
        <f t="shared" si="219"/>
        <v>41795.319768518515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tr">
        <f>VLOOKUP(G2799,'Country Codes'!C:D,2,FALSE)</f>
        <v>United Kingdom</v>
      </c>
      <c r="I2799" t="s">
        <v>8247</v>
      </c>
      <c r="J2799" s="15">
        <v>1404858840</v>
      </c>
      <c r="K2799" s="15">
        <v>1402266840</v>
      </c>
      <c r="L2799" t="b">
        <v>0</v>
      </c>
      <c r="M2799">
        <v>94</v>
      </c>
      <c r="N2799" t="b">
        <v>1</v>
      </c>
      <c r="O2799" t="s">
        <v>8271</v>
      </c>
      <c r="P2799" s="5">
        <f t="shared" si="215"/>
        <v>1.02645125</v>
      </c>
      <c r="Q2799" s="5" t="str">
        <f t="shared" si="216"/>
        <v>Funded</v>
      </c>
      <c r="R2799" s="7">
        <f t="shared" si="217"/>
        <v>87.357553191489373</v>
      </c>
      <c r="S2799" t="s">
        <v>8316</v>
      </c>
      <c r="T2799" t="s">
        <v>8317</v>
      </c>
      <c r="U2799" s="17">
        <f t="shared" si="218"/>
        <v>41828.731944444444</v>
      </c>
      <c r="V2799" s="17">
        <f t="shared" si="219"/>
        <v>41798.731944444444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tr">
        <f>VLOOKUP(G2800,'Country Codes'!C:D,2,FALSE)</f>
        <v>United Kingdom</v>
      </c>
      <c r="I2800" t="s">
        <v>8247</v>
      </c>
      <c r="J2800" s="15">
        <v>1438358400</v>
      </c>
      <c r="K2800" s="15">
        <v>1437063121</v>
      </c>
      <c r="L2800" t="b">
        <v>0</v>
      </c>
      <c r="M2800">
        <v>139</v>
      </c>
      <c r="N2800" t="b">
        <v>1</v>
      </c>
      <c r="O2800" t="s">
        <v>8271</v>
      </c>
      <c r="P2800" s="5">
        <f t="shared" si="215"/>
        <v>1.014</v>
      </c>
      <c r="Q2800" s="5" t="str">
        <f t="shared" si="216"/>
        <v>Funded</v>
      </c>
      <c r="R2800" s="7">
        <f t="shared" si="217"/>
        <v>36.474820143884891</v>
      </c>
      <c r="S2800" t="s">
        <v>8316</v>
      </c>
      <c r="T2800" t="s">
        <v>8317</v>
      </c>
      <c r="U2800" s="17">
        <f t="shared" si="218"/>
        <v>42216.458333333336</v>
      </c>
      <c r="V2800" s="17">
        <f t="shared" si="219"/>
        <v>42201.466678240737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tr">
        <f>VLOOKUP(G2801,'Country Codes'!C:D,2,FALSE)</f>
        <v>United Kingdom</v>
      </c>
      <c r="I2801" t="s">
        <v>8247</v>
      </c>
      <c r="J2801" s="15">
        <v>1466179200</v>
      </c>
      <c r="K2801" s="15">
        <v>1463466070</v>
      </c>
      <c r="L2801" t="b">
        <v>0</v>
      </c>
      <c r="M2801">
        <v>130</v>
      </c>
      <c r="N2801" t="b">
        <v>1</v>
      </c>
      <c r="O2801" t="s">
        <v>8271</v>
      </c>
      <c r="P2801" s="5">
        <f t="shared" si="215"/>
        <v>1.1663479999999999</v>
      </c>
      <c r="Q2801" s="5" t="str">
        <f t="shared" si="216"/>
        <v>Funded</v>
      </c>
      <c r="R2801" s="7">
        <f t="shared" si="217"/>
        <v>44.859538461538463</v>
      </c>
      <c r="S2801" t="s">
        <v>8316</v>
      </c>
      <c r="T2801" t="s">
        <v>8317</v>
      </c>
      <c r="U2801" s="17">
        <f t="shared" si="218"/>
        <v>42538.458333333336</v>
      </c>
      <c r="V2801" s="17">
        <f t="shared" si="219"/>
        <v>42507.05636574074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tr">
        <f>VLOOKUP(G2802,'Country Codes'!C:D,2,FALSE)</f>
        <v>United Kingdom</v>
      </c>
      <c r="I2802" t="s">
        <v>8247</v>
      </c>
      <c r="J2802" s="15">
        <v>1420377366</v>
      </c>
      <c r="K2802" s="15">
        <v>1415193366</v>
      </c>
      <c r="L2802" t="b">
        <v>0</v>
      </c>
      <c r="M2802">
        <v>31</v>
      </c>
      <c r="N2802" t="b">
        <v>1</v>
      </c>
      <c r="O2802" t="s">
        <v>8271</v>
      </c>
      <c r="P2802" s="5">
        <f t="shared" si="215"/>
        <v>1.33</v>
      </c>
      <c r="Q2802" s="5" t="str">
        <f t="shared" si="216"/>
        <v>Funded</v>
      </c>
      <c r="R2802" s="7">
        <f t="shared" si="217"/>
        <v>42.903225806451616</v>
      </c>
      <c r="S2802" t="s">
        <v>8316</v>
      </c>
      <c r="T2802" t="s">
        <v>8317</v>
      </c>
      <c r="U2802" s="17">
        <f t="shared" si="218"/>
        <v>42008.344513888886</v>
      </c>
      <c r="V2802" s="17">
        <f t="shared" si="219"/>
        <v>41948.344513888886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tr">
        <f>VLOOKUP(G2803,'Country Codes'!C:D,2,FALSE)</f>
        <v>Australia</v>
      </c>
      <c r="I2803" t="s">
        <v>8248</v>
      </c>
      <c r="J2803" s="15">
        <v>1412938800</v>
      </c>
      <c r="K2803" s="15">
        <v>1411019409</v>
      </c>
      <c r="L2803" t="b">
        <v>0</v>
      </c>
      <c r="M2803">
        <v>13</v>
      </c>
      <c r="N2803" t="b">
        <v>1</v>
      </c>
      <c r="O2803" t="s">
        <v>8271</v>
      </c>
      <c r="P2803" s="5">
        <f t="shared" si="215"/>
        <v>1.3320000000000001</v>
      </c>
      <c r="Q2803" s="5" t="str">
        <f t="shared" si="216"/>
        <v>Funded</v>
      </c>
      <c r="R2803" s="7">
        <f t="shared" si="217"/>
        <v>51.230769230769234</v>
      </c>
      <c r="S2803" t="s">
        <v>8316</v>
      </c>
      <c r="T2803" t="s">
        <v>8317</v>
      </c>
      <c r="U2803" s="17">
        <f t="shared" si="218"/>
        <v>41922.25</v>
      </c>
      <c r="V2803" s="17">
        <f t="shared" si="219"/>
        <v>41900.034826388888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tr">
        <f>VLOOKUP(G2804,'Country Codes'!C:D,2,FALSE)</f>
        <v>United Kingdom</v>
      </c>
      <c r="I2804" t="s">
        <v>8247</v>
      </c>
      <c r="J2804" s="15">
        <v>1438875107</v>
      </c>
      <c r="K2804" s="15">
        <v>1436283107</v>
      </c>
      <c r="L2804" t="b">
        <v>0</v>
      </c>
      <c r="M2804">
        <v>90</v>
      </c>
      <c r="N2804" t="b">
        <v>1</v>
      </c>
      <c r="O2804" t="s">
        <v>8271</v>
      </c>
      <c r="P2804" s="5">
        <f t="shared" si="215"/>
        <v>1.0183333333333333</v>
      </c>
      <c r="Q2804" s="5" t="str">
        <f t="shared" si="216"/>
        <v>Funded</v>
      </c>
      <c r="R2804" s="7">
        <f t="shared" si="217"/>
        <v>33.944444444444443</v>
      </c>
      <c r="S2804" t="s">
        <v>8316</v>
      </c>
      <c r="T2804" t="s">
        <v>8317</v>
      </c>
      <c r="U2804" s="17">
        <f t="shared" si="218"/>
        <v>42222.438738425924</v>
      </c>
      <c r="V2804" s="17">
        <f t="shared" si="219"/>
        <v>42192.438738425924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tr">
        <f>VLOOKUP(G2805,'Country Codes'!C:D,2,FALSE)</f>
        <v>United States</v>
      </c>
      <c r="I2805" t="s">
        <v>8246</v>
      </c>
      <c r="J2805" s="15">
        <v>1437004800</v>
      </c>
      <c r="K2805" s="15">
        <v>1433295276</v>
      </c>
      <c r="L2805" t="b">
        <v>0</v>
      </c>
      <c r="M2805">
        <v>141</v>
      </c>
      <c r="N2805" t="b">
        <v>1</v>
      </c>
      <c r="O2805" t="s">
        <v>8271</v>
      </c>
      <c r="P2805" s="5">
        <f t="shared" si="215"/>
        <v>1.2795000000000001</v>
      </c>
      <c r="Q2805" s="5" t="str">
        <f t="shared" si="216"/>
        <v>Funded</v>
      </c>
      <c r="R2805" s="7">
        <f t="shared" si="217"/>
        <v>90.744680851063833</v>
      </c>
      <c r="S2805" t="s">
        <v>8316</v>
      </c>
      <c r="T2805" t="s">
        <v>8317</v>
      </c>
      <c r="U2805" s="17">
        <f t="shared" si="218"/>
        <v>42200.791666666664</v>
      </c>
      <c r="V2805" s="17">
        <f t="shared" si="219"/>
        <v>42157.857361111113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tr">
        <f>VLOOKUP(G2806,'Country Codes'!C:D,2,FALSE)</f>
        <v>United Kingdom</v>
      </c>
      <c r="I2806" t="s">
        <v>8247</v>
      </c>
      <c r="J2806" s="15">
        <v>1411987990</v>
      </c>
      <c r="K2806" s="15">
        <v>1409395990</v>
      </c>
      <c r="L2806" t="b">
        <v>0</v>
      </c>
      <c r="M2806">
        <v>23</v>
      </c>
      <c r="N2806" t="b">
        <v>1</v>
      </c>
      <c r="O2806" t="s">
        <v>8271</v>
      </c>
      <c r="P2806" s="5">
        <f t="shared" si="215"/>
        <v>1.1499999999999999</v>
      </c>
      <c r="Q2806" s="5" t="str">
        <f t="shared" si="216"/>
        <v>Funded</v>
      </c>
      <c r="R2806" s="7">
        <f t="shared" si="217"/>
        <v>50</v>
      </c>
      <c r="S2806" t="s">
        <v>8316</v>
      </c>
      <c r="T2806" t="s">
        <v>8317</v>
      </c>
      <c r="U2806" s="17">
        <f t="shared" si="218"/>
        <v>41911.245254629626</v>
      </c>
      <c r="V2806" s="17">
        <f t="shared" si="219"/>
        <v>41881.245254629626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tr">
        <f>VLOOKUP(G2807,'Country Codes'!C:D,2,FALSE)</f>
        <v>United Kingdom</v>
      </c>
      <c r="I2807" t="s">
        <v>8247</v>
      </c>
      <c r="J2807" s="15">
        <v>1440245273</v>
      </c>
      <c r="K2807" s="15">
        <v>1438085273</v>
      </c>
      <c r="L2807" t="b">
        <v>0</v>
      </c>
      <c r="M2807">
        <v>18</v>
      </c>
      <c r="N2807" t="b">
        <v>1</v>
      </c>
      <c r="O2807" t="s">
        <v>8271</v>
      </c>
      <c r="P2807" s="5">
        <f t="shared" si="215"/>
        <v>1.1000000000000001</v>
      </c>
      <c r="Q2807" s="5" t="str">
        <f t="shared" si="216"/>
        <v>Funded</v>
      </c>
      <c r="R2807" s="7">
        <f t="shared" si="217"/>
        <v>24.444444444444443</v>
      </c>
      <c r="S2807" t="s">
        <v>8316</v>
      </c>
      <c r="T2807" t="s">
        <v>8317</v>
      </c>
      <c r="U2807" s="17">
        <f t="shared" si="218"/>
        <v>42238.2971412037</v>
      </c>
      <c r="V2807" s="17">
        <f t="shared" si="219"/>
        <v>42213.2971412037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tr">
        <f>VLOOKUP(G2808,'Country Codes'!C:D,2,FALSE)</f>
        <v>United Kingdom</v>
      </c>
      <c r="I2808" t="s">
        <v>8247</v>
      </c>
      <c r="J2808" s="15">
        <v>1438772400</v>
      </c>
      <c r="K2808" s="15">
        <v>1435645490</v>
      </c>
      <c r="L2808" t="b">
        <v>0</v>
      </c>
      <c r="M2808">
        <v>76</v>
      </c>
      <c r="N2808" t="b">
        <v>1</v>
      </c>
      <c r="O2808" t="s">
        <v>8271</v>
      </c>
      <c r="P2808" s="5">
        <f t="shared" si="215"/>
        <v>1.121</v>
      </c>
      <c r="Q2808" s="5" t="str">
        <f t="shared" si="216"/>
        <v>Funded</v>
      </c>
      <c r="R2808" s="7">
        <f t="shared" si="217"/>
        <v>44.25</v>
      </c>
      <c r="S2808" t="s">
        <v>8316</v>
      </c>
      <c r="T2808" t="s">
        <v>8317</v>
      </c>
      <c r="U2808" s="17">
        <f t="shared" si="218"/>
        <v>42221.249999999993</v>
      </c>
      <c r="V2808" s="17">
        <f t="shared" si="219"/>
        <v>42185.058912037035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tr">
        <f>VLOOKUP(G2809,'Country Codes'!C:D,2,FALSE)</f>
        <v>United States</v>
      </c>
      <c r="I2809" t="s">
        <v>8246</v>
      </c>
      <c r="J2809" s="15">
        <v>1435611438</v>
      </c>
      <c r="K2809" s="15">
        <v>1433019438</v>
      </c>
      <c r="L2809" t="b">
        <v>0</v>
      </c>
      <c r="M2809">
        <v>93</v>
      </c>
      <c r="N2809" t="b">
        <v>1</v>
      </c>
      <c r="O2809" t="s">
        <v>8271</v>
      </c>
      <c r="P2809" s="5">
        <f t="shared" si="215"/>
        <v>1.26</v>
      </c>
      <c r="Q2809" s="5" t="str">
        <f t="shared" si="216"/>
        <v>Funded</v>
      </c>
      <c r="R2809" s="7">
        <f t="shared" si="217"/>
        <v>67.741935483870961</v>
      </c>
      <c r="S2809" t="s">
        <v>8316</v>
      </c>
      <c r="T2809" t="s">
        <v>8317</v>
      </c>
      <c r="U2809" s="17">
        <f t="shared" si="218"/>
        <v>42184.664791666662</v>
      </c>
      <c r="V2809" s="17">
        <f t="shared" si="219"/>
        <v>42154.664791666662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tr">
        <f>VLOOKUP(G2810,'Country Codes'!C:D,2,FALSE)</f>
        <v>United States</v>
      </c>
      <c r="I2810" t="s">
        <v>8246</v>
      </c>
      <c r="J2810" s="15">
        <v>1440274735</v>
      </c>
      <c r="K2810" s="15">
        <v>1437682735</v>
      </c>
      <c r="L2810" t="b">
        <v>0</v>
      </c>
      <c r="M2810">
        <v>69</v>
      </c>
      <c r="N2810" t="b">
        <v>1</v>
      </c>
      <c r="O2810" t="s">
        <v>8271</v>
      </c>
      <c r="P2810" s="5">
        <f t="shared" si="215"/>
        <v>1.0024444444444445</v>
      </c>
      <c r="Q2810" s="5" t="str">
        <f t="shared" si="216"/>
        <v>Funded</v>
      </c>
      <c r="R2810" s="7">
        <f t="shared" si="217"/>
        <v>65.376811594202906</v>
      </c>
      <c r="S2810" t="s">
        <v>8316</v>
      </c>
      <c r="T2810" t="s">
        <v>8317</v>
      </c>
      <c r="U2810" s="17">
        <f t="shared" si="218"/>
        <v>42238.638136574074</v>
      </c>
      <c r="V2810" s="17">
        <f t="shared" si="219"/>
        <v>42208.638136574074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tr">
        <f>VLOOKUP(G2811,'Country Codes'!C:D,2,FALSE)</f>
        <v>United States</v>
      </c>
      <c r="I2811" t="s">
        <v>8246</v>
      </c>
      <c r="J2811" s="15">
        <v>1459348740</v>
      </c>
      <c r="K2811" s="15">
        <v>1458647725</v>
      </c>
      <c r="L2811" t="b">
        <v>0</v>
      </c>
      <c r="M2811">
        <v>21</v>
      </c>
      <c r="N2811" t="b">
        <v>1</v>
      </c>
      <c r="O2811" t="s">
        <v>8271</v>
      </c>
      <c r="P2811" s="5">
        <f t="shared" si="215"/>
        <v>1.024</v>
      </c>
      <c r="Q2811" s="5" t="str">
        <f t="shared" si="216"/>
        <v>Funded</v>
      </c>
      <c r="R2811" s="7">
        <f t="shared" si="217"/>
        <v>121.9047619047619</v>
      </c>
      <c r="S2811" t="s">
        <v>8316</v>
      </c>
      <c r="T2811" t="s">
        <v>8317</v>
      </c>
      <c r="U2811" s="17">
        <f t="shared" si="218"/>
        <v>42459.402083333327</v>
      </c>
      <c r="V2811" s="17">
        <f t="shared" si="219"/>
        <v>42451.288483796299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tr">
        <f>VLOOKUP(G2812,'Country Codes'!C:D,2,FALSE)</f>
        <v>United States</v>
      </c>
      <c r="I2812" t="s">
        <v>8246</v>
      </c>
      <c r="J2812" s="15">
        <v>1401595140</v>
      </c>
      <c r="K2812" s="15">
        <v>1398828064</v>
      </c>
      <c r="L2812" t="b">
        <v>0</v>
      </c>
      <c r="M2812">
        <v>57</v>
      </c>
      <c r="N2812" t="b">
        <v>1</v>
      </c>
      <c r="O2812" t="s">
        <v>8271</v>
      </c>
      <c r="P2812" s="5">
        <f t="shared" si="215"/>
        <v>1.0820000000000001</v>
      </c>
      <c r="Q2812" s="5" t="str">
        <f t="shared" si="216"/>
        <v>Funded</v>
      </c>
      <c r="R2812" s="7">
        <f t="shared" si="217"/>
        <v>47.456140350877192</v>
      </c>
      <c r="S2812" t="s">
        <v>8316</v>
      </c>
      <c r="T2812" t="s">
        <v>8317</v>
      </c>
      <c r="U2812" s="17">
        <f t="shared" si="218"/>
        <v>41790.957638888889</v>
      </c>
      <c r="V2812" s="17">
        <f t="shared" si="219"/>
        <v>41758.931296296294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tr">
        <f>VLOOKUP(G2813,'Country Codes'!C:D,2,FALSE)</f>
        <v>United Kingdom</v>
      </c>
      <c r="I2813" t="s">
        <v>8247</v>
      </c>
      <c r="J2813" s="15">
        <v>1424692503</v>
      </c>
      <c r="K2813" s="15">
        <v>1422100503</v>
      </c>
      <c r="L2813" t="b">
        <v>0</v>
      </c>
      <c r="M2813">
        <v>108</v>
      </c>
      <c r="N2813" t="b">
        <v>1</v>
      </c>
      <c r="O2813" t="s">
        <v>8271</v>
      </c>
      <c r="P2813" s="5">
        <f t="shared" si="215"/>
        <v>1.0026999999999999</v>
      </c>
      <c r="Q2813" s="5" t="str">
        <f t="shared" si="216"/>
        <v>Funded</v>
      </c>
      <c r="R2813" s="7">
        <f t="shared" si="217"/>
        <v>92.842592592592595</v>
      </c>
      <c r="S2813" t="s">
        <v>8316</v>
      </c>
      <c r="T2813" t="s">
        <v>8317</v>
      </c>
      <c r="U2813" s="17">
        <f t="shared" si="218"/>
        <v>42058.288229166668</v>
      </c>
      <c r="V2813" s="17">
        <f t="shared" si="219"/>
        <v>42028.288229166668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tr">
        <f>VLOOKUP(G2814,'Country Codes'!C:D,2,FALSE)</f>
        <v>Canada</v>
      </c>
      <c r="I2814" t="s">
        <v>8251</v>
      </c>
      <c r="J2814" s="15">
        <v>1428292800</v>
      </c>
      <c r="K2814" s="15">
        <v>1424368298</v>
      </c>
      <c r="L2814" t="b">
        <v>0</v>
      </c>
      <c r="M2814">
        <v>83</v>
      </c>
      <c r="N2814" t="b">
        <v>1</v>
      </c>
      <c r="O2814" t="s">
        <v>8271</v>
      </c>
      <c r="P2814" s="5">
        <f t="shared" si="215"/>
        <v>1.133</v>
      </c>
      <c r="Q2814" s="5" t="str">
        <f t="shared" si="216"/>
        <v>Funded</v>
      </c>
      <c r="R2814" s="7">
        <f t="shared" si="217"/>
        <v>68.253012048192772</v>
      </c>
      <c r="S2814" t="s">
        <v>8316</v>
      </c>
      <c r="T2814" t="s">
        <v>8317</v>
      </c>
      <c r="U2814" s="17">
        <f t="shared" si="218"/>
        <v>42099.958333333336</v>
      </c>
      <c r="V2814" s="17">
        <f t="shared" si="219"/>
        <v>42054.535856481474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tr">
        <f>VLOOKUP(G2815,'Country Codes'!C:D,2,FALSE)</f>
        <v>United States</v>
      </c>
      <c r="I2815" t="s">
        <v>8246</v>
      </c>
      <c r="J2815" s="15">
        <v>1481737761</v>
      </c>
      <c r="K2815" s="15">
        <v>1479577761</v>
      </c>
      <c r="L2815" t="b">
        <v>0</v>
      </c>
      <c r="M2815">
        <v>96</v>
      </c>
      <c r="N2815" t="b">
        <v>1</v>
      </c>
      <c r="O2815" t="s">
        <v>8271</v>
      </c>
      <c r="P2815" s="5">
        <f t="shared" si="215"/>
        <v>1.2757571428571428</v>
      </c>
      <c r="Q2815" s="5" t="str">
        <f t="shared" si="216"/>
        <v>Funded</v>
      </c>
      <c r="R2815" s="7">
        <f t="shared" si="217"/>
        <v>37.209583333333335</v>
      </c>
      <c r="S2815" t="s">
        <v>8316</v>
      </c>
      <c r="T2815" t="s">
        <v>8317</v>
      </c>
      <c r="U2815" s="17">
        <f t="shared" si="218"/>
        <v>42718.534270833326</v>
      </c>
      <c r="V2815" s="17">
        <f t="shared" si="219"/>
        <v>42693.534270833326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tr">
        <f>VLOOKUP(G2816,'Country Codes'!C:D,2,FALSE)</f>
        <v>United Kingdom</v>
      </c>
      <c r="I2816" t="s">
        <v>8247</v>
      </c>
      <c r="J2816" s="15">
        <v>1431164115</v>
      </c>
      <c r="K2816" s="15">
        <v>1428572115</v>
      </c>
      <c r="L2816" t="b">
        <v>0</v>
      </c>
      <c r="M2816">
        <v>64</v>
      </c>
      <c r="N2816" t="b">
        <v>1</v>
      </c>
      <c r="O2816" t="s">
        <v>8271</v>
      </c>
      <c r="P2816" s="5">
        <f t="shared" si="215"/>
        <v>1.0773333333333333</v>
      </c>
      <c r="Q2816" s="5" t="str">
        <f t="shared" si="216"/>
        <v>Funded</v>
      </c>
      <c r="R2816" s="7">
        <f t="shared" si="217"/>
        <v>25.25</v>
      </c>
      <c r="S2816" t="s">
        <v>8316</v>
      </c>
      <c r="T2816" t="s">
        <v>8317</v>
      </c>
      <c r="U2816" s="17">
        <f t="shared" si="218"/>
        <v>42133.191145833327</v>
      </c>
      <c r="V2816" s="17">
        <f t="shared" si="219"/>
        <v>42103.191145833327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tr">
        <f>VLOOKUP(G2817,'Country Codes'!C:D,2,FALSE)</f>
        <v>Canada</v>
      </c>
      <c r="I2817" t="s">
        <v>8251</v>
      </c>
      <c r="J2817" s="15">
        <v>1470595109</v>
      </c>
      <c r="K2817" s="15">
        <v>1468003109</v>
      </c>
      <c r="L2817" t="b">
        <v>0</v>
      </c>
      <c r="M2817">
        <v>14</v>
      </c>
      <c r="N2817" t="b">
        <v>1</v>
      </c>
      <c r="O2817" t="s">
        <v>8271</v>
      </c>
      <c r="P2817" s="5">
        <f t="shared" si="215"/>
        <v>2.42</v>
      </c>
      <c r="Q2817" s="5" t="str">
        <f t="shared" si="216"/>
        <v>Funded</v>
      </c>
      <c r="R2817" s="7">
        <f t="shared" si="217"/>
        <v>43.214285714285715</v>
      </c>
      <c r="S2817" t="s">
        <v>8316</v>
      </c>
      <c r="T2817" t="s">
        <v>8317</v>
      </c>
      <c r="U2817" s="17">
        <f t="shared" si="218"/>
        <v>42589.568391203698</v>
      </c>
      <c r="V2817" s="17">
        <f t="shared" si="219"/>
        <v>42559.568391203698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tr">
        <f>VLOOKUP(G2818,'Country Codes'!C:D,2,FALSE)</f>
        <v>United Kingdom</v>
      </c>
      <c r="I2818" t="s">
        <v>8247</v>
      </c>
      <c r="J2818" s="15">
        <v>1438531200</v>
      </c>
      <c r="K2818" s="15">
        <v>1435921992</v>
      </c>
      <c r="L2818" t="b">
        <v>0</v>
      </c>
      <c r="M2818">
        <v>169</v>
      </c>
      <c r="N2818" t="b">
        <v>1</v>
      </c>
      <c r="O2818" t="s">
        <v>8271</v>
      </c>
      <c r="P2818" s="5">
        <f t="shared" si="215"/>
        <v>1.4156666666666666</v>
      </c>
      <c r="Q2818" s="5" t="str">
        <f t="shared" si="216"/>
        <v>Funded</v>
      </c>
      <c r="R2818" s="7">
        <f t="shared" si="217"/>
        <v>25.130177514792898</v>
      </c>
      <c r="S2818" t="s">
        <v>8316</v>
      </c>
      <c r="T2818" t="s">
        <v>8317</v>
      </c>
      <c r="U2818" s="17">
        <f t="shared" si="218"/>
        <v>42218.458333333336</v>
      </c>
      <c r="V2818" s="17">
        <f t="shared" si="219"/>
        <v>42188.259166666663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tr">
        <f>VLOOKUP(G2819,'Country Codes'!C:D,2,FALSE)</f>
        <v>United Kingdom</v>
      </c>
      <c r="I2819" t="s">
        <v>8247</v>
      </c>
      <c r="J2819" s="15">
        <v>1425136462</v>
      </c>
      <c r="K2819" s="15">
        <v>1421680462</v>
      </c>
      <c r="L2819" t="b">
        <v>0</v>
      </c>
      <c r="M2819">
        <v>33</v>
      </c>
      <c r="N2819" t="b">
        <v>1</v>
      </c>
      <c r="O2819" t="s">
        <v>8271</v>
      </c>
      <c r="P2819" s="5">
        <f t="shared" ref="P2819:P2882" si="220">(E2819/D2819)</f>
        <v>1.3</v>
      </c>
      <c r="Q2819" s="5" t="str">
        <f t="shared" ref="Q2819:Q2882" si="221">IF(P2819&gt;=1,"Funded","Not Funded")</f>
        <v>Funded</v>
      </c>
      <c r="R2819" s="7">
        <f t="shared" ref="R2819:R2882" si="222">(E2819/M2819)</f>
        <v>23.636363636363637</v>
      </c>
      <c r="S2819" t="s">
        <v>8316</v>
      </c>
      <c r="T2819" t="s">
        <v>8317</v>
      </c>
      <c r="U2819" s="17">
        <f t="shared" ref="U2819:U2882" si="223">(((J2819/60)/60)/24)+DATE(1970,1,1)+(-5/24)</f>
        <v>42063.42664351852</v>
      </c>
      <c r="V2819" s="17">
        <f t="shared" ref="V2819:V2882" si="224">(((K2819/60)/60)/24)+DATE(1970,1,1)+(-5/24)</f>
        <v>42023.42664351852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tr">
        <f>VLOOKUP(G2820,'Country Codes'!C:D,2,FALSE)</f>
        <v>United States</v>
      </c>
      <c r="I2820" t="s">
        <v>8246</v>
      </c>
      <c r="J2820" s="15">
        <v>1443018086</v>
      </c>
      <c r="K2820" s="15">
        <v>1441290086</v>
      </c>
      <c r="L2820" t="b">
        <v>0</v>
      </c>
      <c r="M2820">
        <v>102</v>
      </c>
      <c r="N2820" t="b">
        <v>1</v>
      </c>
      <c r="O2820" t="s">
        <v>8271</v>
      </c>
      <c r="P2820" s="5">
        <f t="shared" si="220"/>
        <v>1.0603</v>
      </c>
      <c r="Q2820" s="5" t="str">
        <f t="shared" si="221"/>
        <v>Funded</v>
      </c>
      <c r="R2820" s="7">
        <f t="shared" si="222"/>
        <v>103.95098039215686</v>
      </c>
      <c r="S2820" t="s">
        <v>8316</v>
      </c>
      <c r="T2820" t="s">
        <v>8317</v>
      </c>
      <c r="U2820" s="17">
        <f t="shared" si="223"/>
        <v>42270.389884259253</v>
      </c>
      <c r="V2820" s="17">
        <f t="shared" si="224"/>
        <v>42250.389884259253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tr">
        <f>VLOOKUP(G2821,'Country Codes'!C:D,2,FALSE)</f>
        <v>United Kingdom</v>
      </c>
      <c r="I2821" t="s">
        <v>8247</v>
      </c>
      <c r="J2821" s="15">
        <v>1434285409</v>
      </c>
      <c r="K2821" s="15">
        <v>1431693409</v>
      </c>
      <c r="L2821" t="b">
        <v>0</v>
      </c>
      <c r="M2821">
        <v>104</v>
      </c>
      <c r="N2821" t="b">
        <v>1</v>
      </c>
      <c r="O2821" t="s">
        <v>8271</v>
      </c>
      <c r="P2821" s="5">
        <f t="shared" si="220"/>
        <v>1.048</v>
      </c>
      <c r="Q2821" s="5" t="str">
        <f t="shared" si="221"/>
        <v>Funded</v>
      </c>
      <c r="R2821" s="7">
        <f t="shared" si="222"/>
        <v>50.384615384615387</v>
      </c>
      <c r="S2821" t="s">
        <v>8316</v>
      </c>
      <c r="T2821" t="s">
        <v>8317</v>
      </c>
      <c r="U2821" s="17">
        <f t="shared" si="223"/>
        <v>42169.317233796297</v>
      </c>
      <c r="V2821" s="17">
        <f t="shared" si="224"/>
        <v>42139.317233796297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tr">
        <f>VLOOKUP(G2822,'Country Codes'!C:D,2,FALSE)</f>
        <v>United Kingdom</v>
      </c>
      <c r="I2822" t="s">
        <v>8247</v>
      </c>
      <c r="J2822" s="15">
        <v>1456444800</v>
      </c>
      <c r="K2822" s="15">
        <v>1454337589</v>
      </c>
      <c r="L2822" t="b">
        <v>0</v>
      </c>
      <c r="M2822">
        <v>20</v>
      </c>
      <c r="N2822" t="b">
        <v>1</v>
      </c>
      <c r="O2822" t="s">
        <v>8271</v>
      </c>
      <c r="P2822" s="5">
        <f t="shared" si="220"/>
        <v>1.36</v>
      </c>
      <c r="Q2822" s="5" t="str">
        <f t="shared" si="221"/>
        <v>Funded</v>
      </c>
      <c r="R2822" s="7">
        <f t="shared" si="222"/>
        <v>13.6</v>
      </c>
      <c r="S2822" t="s">
        <v>8316</v>
      </c>
      <c r="T2822" t="s">
        <v>8317</v>
      </c>
      <c r="U2822" s="17">
        <f t="shared" si="223"/>
        <v>42425.791666666664</v>
      </c>
      <c r="V2822" s="17">
        <f t="shared" si="224"/>
        <v>42401.402650462966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tr">
        <f>VLOOKUP(G2823,'Country Codes'!C:D,2,FALSE)</f>
        <v>United Kingdom</v>
      </c>
      <c r="I2823" t="s">
        <v>8247</v>
      </c>
      <c r="J2823" s="15">
        <v>1411510135</v>
      </c>
      <c r="K2823" s="15">
        <v>1408918135</v>
      </c>
      <c r="L2823" t="b">
        <v>0</v>
      </c>
      <c r="M2823">
        <v>35</v>
      </c>
      <c r="N2823" t="b">
        <v>1</v>
      </c>
      <c r="O2823" t="s">
        <v>8271</v>
      </c>
      <c r="P2823" s="5">
        <f t="shared" si="220"/>
        <v>1</v>
      </c>
      <c r="Q2823" s="5" t="str">
        <f t="shared" si="221"/>
        <v>Funded</v>
      </c>
      <c r="R2823" s="7">
        <f t="shared" si="222"/>
        <v>28.571428571428573</v>
      </c>
      <c r="S2823" t="s">
        <v>8316</v>
      </c>
      <c r="T2823" t="s">
        <v>8317</v>
      </c>
      <c r="U2823" s="17">
        <f t="shared" si="223"/>
        <v>41905.714525462965</v>
      </c>
      <c r="V2823" s="17">
        <f t="shared" si="224"/>
        <v>41875.714525462965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tr">
        <f>VLOOKUP(G2824,'Country Codes'!C:D,2,FALSE)</f>
        <v>United States</v>
      </c>
      <c r="I2824" t="s">
        <v>8246</v>
      </c>
      <c r="J2824" s="15">
        <v>1427469892</v>
      </c>
      <c r="K2824" s="15">
        <v>1424881492</v>
      </c>
      <c r="L2824" t="b">
        <v>0</v>
      </c>
      <c r="M2824">
        <v>94</v>
      </c>
      <c r="N2824" t="b">
        <v>1</v>
      </c>
      <c r="O2824" t="s">
        <v>8271</v>
      </c>
      <c r="P2824" s="5">
        <f t="shared" si="220"/>
        <v>1</v>
      </c>
      <c r="Q2824" s="5" t="str">
        <f t="shared" si="221"/>
        <v>Funded</v>
      </c>
      <c r="R2824" s="7">
        <f t="shared" si="222"/>
        <v>63.829787234042556</v>
      </c>
      <c r="S2824" t="s">
        <v>8316</v>
      </c>
      <c r="T2824" t="s">
        <v>8317</v>
      </c>
      <c r="U2824" s="17">
        <f t="shared" si="223"/>
        <v>42090.433935185189</v>
      </c>
      <c r="V2824" s="17">
        <f t="shared" si="224"/>
        <v>42060.475601851846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tr">
        <f>VLOOKUP(G2825,'Country Codes'!C:D,2,FALSE)</f>
        <v>United Kingdom</v>
      </c>
      <c r="I2825" t="s">
        <v>8247</v>
      </c>
      <c r="J2825" s="15">
        <v>1427842740</v>
      </c>
      <c r="K2825" s="15">
        <v>1425428206</v>
      </c>
      <c r="L2825" t="b">
        <v>0</v>
      </c>
      <c r="M2825">
        <v>14</v>
      </c>
      <c r="N2825" t="b">
        <v>1</v>
      </c>
      <c r="O2825" t="s">
        <v>8271</v>
      </c>
      <c r="P2825" s="5">
        <f t="shared" si="220"/>
        <v>1.24</v>
      </c>
      <c r="Q2825" s="5" t="str">
        <f t="shared" si="221"/>
        <v>Funded</v>
      </c>
      <c r="R2825" s="7">
        <f t="shared" si="222"/>
        <v>8.8571428571428577</v>
      </c>
      <c r="S2825" t="s">
        <v>8316</v>
      </c>
      <c r="T2825" t="s">
        <v>8317</v>
      </c>
      <c r="U2825" s="17">
        <f t="shared" si="223"/>
        <v>42094.749305555553</v>
      </c>
      <c r="V2825" s="17">
        <f t="shared" si="224"/>
        <v>42066.803310185183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tr">
        <f>VLOOKUP(G2826,'Country Codes'!C:D,2,FALSE)</f>
        <v>United States</v>
      </c>
      <c r="I2826" t="s">
        <v>8246</v>
      </c>
      <c r="J2826" s="15">
        <v>1434159780</v>
      </c>
      <c r="K2826" s="15">
        <v>1431412196</v>
      </c>
      <c r="L2826" t="b">
        <v>0</v>
      </c>
      <c r="M2826">
        <v>15</v>
      </c>
      <c r="N2826" t="b">
        <v>1</v>
      </c>
      <c r="O2826" t="s">
        <v>8271</v>
      </c>
      <c r="P2826" s="5">
        <f t="shared" si="220"/>
        <v>1.1692307692307693</v>
      </c>
      <c r="Q2826" s="5" t="str">
        <f t="shared" si="221"/>
        <v>Funded</v>
      </c>
      <c r="R2826" s="7">
        <f t="shared" si="222"/>
        <v>50.666666666666664</v>
      </c>
      <c r="S2826" t="s">
        <v>8316</v>
      </c>
      <c r="T2826" t="s">
        <v>8317</v>
      </c>
      <c r="U2826" s="17">
        <f t="shared" si="223"/>
        <v>42167.863194444442</v>
      </c>
      <c r="V2826" s="17">
        <f t="shared" si="224"/>
        <v>42136.0624537037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tr">
        <f>VLOOKUP(G2827,'Country Codes'!C:D,2,FALSE)</f>
        <v>United Kingdom</v>
      </c>
      <c r="I2827" t="s">
        <v>8247</v>
      </c>
      <c r="J2827" s="15">
        <v>1449255686</v>
      </c>
      <c r="K2827" s="15">
        <v>1446663686</v>
      </c>
      <c r="L2827" t="b">
        <v>0</v>
      </c>
      <c r="M2827">
        <v>51</v>
      </c>
      <c r="N2827" t="b">
        <v>1</v>
      </c>
      <c r="O2827" t="s">
        <v>8271</v>
      </c>
      <c r="P2827" s="5">
        <f t="shared" si="220"/>
        <v>1.0333333333333334</v>
      </c>
      <c r="Q2827" s="5" t="str">
        <f t="shared" si="221"/>
        <v>Funded</v>
      </c>
      <c r="R2827" s="7">
        <f t="shared" si="222"/>
        <v>60.784313725490193</v>
      </c>
      <c r="S2827" t="s">
        <v>8316</v>
      </c>
      <c r="T2827" t="s">
        <v>8317</v>
      </c>
      <c r="U2827" s="17">
        <f t="shared" si="223"/>
        <v>42342.584328703706</v>
      </c>
      <c r="V2827" s="17">
        <f t="shared" si="224"/>
        <v>42312.584328703706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tr">
        <f>VLOOKUP(G2828,'Country Codes'!C:D,2,FALSE)</f>
        <v>United States</v>
      </c>
      <c r="I2828" t="s">
        <v>8246</v>
      </c>
      <c r="J2828" s="15">
        <v>1436511600</v>
      </c>
      <c r="K2828" s="15">
        <v>1434415812</v>
      </c>
      <c r="L2828" t="b">
        <v>0</v>
      </c>
      <c r="M2828">
        <v>19</v>
      </c>
      <c r="N2828" t="b">
        <v>1</v>
      </c>
      <c r="O2828" t="s">
        <v>8271</v>
      </c>
      <c r="P2828" s="5">
        <f t="shared" si="220"/>
        <v>1.0774999999999999</v>
      </c>
      <c r="Q2828" s="5" t="str">
        <f t="shared" si="221"/>
        <v>Funded</v>
      </c>
      <c r="R2828" s="7">
        <f t="shared" si="222"/>
        <v>113.42105263157895</v>
      </c>
      <c r="S2828" t="s">
        <v>8316</v>
      </c>
      <c r="T2828" t="s">
        <v>8317</v>
      </c>
      <c r="U2828" s="17">
        <f t="shared" si="223"/>
        <v>42195.083333333336</v>
      </c>
      <c r="V2828" s="17">
        <f t="shared" si="224"/>
        <v>42170.826527777775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tr">
        <f>VLOOKUP(G2829,'Country Codes'!C:D,2,FALSE)</f>
        <v>United States</v>
      </c>
      <c r="I2829" t="s">
        <v>8246</v>
      </c>
      <c r="J2829" s="15">
        <v>1464971400</v>
      </c>
      <c r="K2829" s="15">
        <v>1462379066</v>
      </c>
      <c r="L2829" t="b">
        <v>0</v>
      </c>
      <c r="M2829">
        <v>23</v>
      </c>
      <c r="N2829" t="b">
        <v>1</v>
      </c>
      <c r="O2829" t="s">
        <v>8271</v>
      </c>
      <c r="P2829" s="5">
        <f t="shared" si="220"/>
        <v>1.2024999999999999</v>
      </c>
      <c r="Q2829" s="5" t="str">
        <f t="shared" si="221"/>
        <v>Funded</v>
      </c>
      <c r="R2829" s="7">
        <f t="shared" si="222"/>
        <v>104.56521739130434</v>
      </c>
      <c r="S2829" t="s">
        <v>8316</v>
      </c>
      <c r="T2829" t="s">
        <v>8317</v>
      </c>
      <c r="U2829" s="17">
        <f t="shared" si="223"/>
        <v>42524.479166666664</v>
      </c>
      <c r="V2829" s="17">
        <f t="shared" si="224"/>
        <v>42494.475300925922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tr">
        <f>VLOOKUP(G2830,'Country Codes'!C:D,2,FALSE)</f>
        <v>United Kingdom</v>
      </c>
      <c r="I2830" t="s">
        <v>8247</v>
      </c>
      <c r="J2830" s="15">
        <v>1443826800</v>
      </c>
      <c r="K2830" s="15">
        <v>1441606869</v>
      </c>
      <c r="L2830" t="b">
        <v>0</v>
      </c>
      <c r="M2830">
        <v>97</v>
      </c>
      <c r="N2830" t="b">
        <v>1</v>
      </c>
      <c r="O2830" t="s">
        <v>8271</v>
      </c>
      <c r="P2830" s="5">
        <f t="shared" si="220"/>
        <v>1.0037894736842106</v>
      </c>
      <c r="Q2830" s="5" t="str">
        <f t="shared" si="221"/>
        <v>Funded</v>
      </c>
      <c r="R2830" s="7">
        <f t="shared" si="222"/>
        <v>98.30927835051547</v>
      </c>
      <c r="S2830" t="s">
        <v>8316</v>
      </c>
      <c r="T2830" t="s">
        <v>8317</v>
      </c>
      <c r="U2830" s="17">
        <f t="shared" si="223"/>
        <v>42279.749999999993</v>
      </c>
      <c r="V2830" s="17">
        <f t="shared" si="224"/>
        <v>42254.056354166663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tr">
        <f>VLOOKUP(G2831,'Country Codes'!C:D,2,FALSE)</f>
        <v>United Kingdom</v>
      </c>
      <c r="I2831" t="s">
        <v>8247</v>
      </c>
      <c r="J2831" s="15">
        <v>1464863118</v>
      </c>
      <c r="K2831" s="15">
        <v>1462443918</v>
      </c>
      <c r="L2831" t="b">
        <v>0</v>
      </c>
      <c r="M2831">
        <v>76</v>
      </c>
      <c r="N2831" t="b">
        <v>1</v>
      </c>
      <c r="O2831" t="s">
        <v>8271</v>
      </c>
      <c r="P2831" s="5">
        <f t="shared" si="220"/>
        <v>1.0651999999999999</v>
      </c>
      <c r="Q2831" s="5" t="str">
        <f t="shared" si="221"/>
        <v>Funded</v>
      </c>
      <c r="R2831" s="7">
        <f t="shared" si="222"/>
        <v>35.039473684210527</v>
      </c>
      <c r="S2831" t="s">
        <v>8316</v>
      </c>
      <c r="T2831" t="s">
        <v>8317</v>
      </c>
      <c r="U2831" s="17">
        <f t="shared" si="223"/>
        <v>42523.225902777776</v>
      </c>
      <c r="V2831" s="17">
        <f t="shared" si="224"/>
        <v>42495.225902777776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tr">
        <f>VLOOKUP(G2832,'Country Codes'!C:D,2,FALSE)</f>
        <v>United States</v>
      </c>
      <c r="I2832" t="s">
        <v>8246</v>
      </c>
      <c r="J2832" s="15">
        <v>1399867140</v>
      </c>
      <c r="K2832" s="15">
        <v>1398802148</v>
      </c>
      <c r="L2832" t="b">
        <v>0</v>
      </c>
      <c r="M2832">
        <v>11</v>
      </c>
      <c r="N2832" t="b">
        <v>1</v>
      </c>
      <c r="O2832" t="s">
        <v>8271</v>
      </c>
      <c r="P2832" s="5">
        <f t="shared" si="220"/>
        <v>1</v>
      </c>
      <c r="Q2832" s="5" t="str">
        <f t="shared" si="221"/>
        <v>Funded</v>
      </c>
      <c r="R2832" s="7">
        <f t="shared" si="222"/>
        <v>272.72727272727275</v>
      </c>
      <c r="S2832" t="s">
        <v>8316</v>
      </c>
      <c r="T2832" t="s">
        <v>8317</v>
      </c>
      <c r="U2832" s="17">
        <f t="shared" si="223"/>
        <v>41770.957638888889</v>
      </c>
      <c r="V2832" s="17">
        <f t="shared" si="224"/>
        <v>41758.631342592591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tr">
        <f>VLOOKUP(G2833,'Country Codes'!C:D,2,FALSE)</f>
        <v>United States</v>
      </c>
      <c r="I2833" t="s">
        <v>8246</v>
      </c>
      <c r="J2833" s="15">
        <v>1437076070</v>
      </c>
      <c r="K2833" s="15">
        <v>1434484070</v>
      </c>
      <c r="L2833" t="b">
        <v>0</v>
      </c>
      <c r="M2833">
        <v>52</v>
      </c>
      <c r="N2833" t="b">
        <v>1</v>
      </c>
      <c r="O2833" t="s">
        <v>8271</v>
      </c>
      <c r="P2833" s="5">
        <f t="shared" si="220"/>
        <v>1.1066666666666667</v>
      </c>
      <c r="Q2833" s="5" t="str">
        <f t="shared" si="221"/>
        <v>Funded</v>
      </c>
      <c r="R2833" s="7">
        <f t="shared" si="222"/>
        <v>63.846153846153847</v>
      </c>
      <c r="S2833" t="s">
        <v>8316</v>
      </c>
      <c r="T2833" t="s">
        <v>8317</v>
      </c>
      <c r="U2833" s="17">
        <f t="shared" si="223"/>
        <v>42201.616550925923</v>
      </c>
      <c r="V2833" s="17">
        <f t="shared" si="224"/>
        <v>42171.616550925923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tr">
        <f>VLOOKUP(G2834,'Country Codes'!C:D,2,FALSE)</f>
        <v>United Kingdom</v>
      </c>
      <c r="I2834" t="s">
        <v>8247</v>
      </c>
      <c r="J2834" s="15">
        <v>1416780000</v>
      </c>
      <c r="K2834" s="15">
        <v>1414342894</v>
      </c>
      <c r="L2834" t="b">
        <v>0</v>
      </c>
      <c r="M2834">
        <v>95</v>
      </c>
      <c r="N2834" t="b">
        <v>1</v>
      </c>
      <c r="O2834" t="s">
        <v>8271</v>
      </c>
      <c r="P2834" s="5">
        <f t="shared" si="220"/>
        <v>1.1471959999999999</v>
      </c>
      <c r="Q2834" s="5" t="str">
        <f t="shared" si="221"/>
        <v>Funded</v>
      </c>
      <c r="R2834" s="7">
        <f t="shared" si="222"/>
        <v>30.189368421052631</v>
      </c>
      <c r="S2834" t="s">
        <v>8316</v>
      </c>
      <c r="T2834" t="s">
        <v>8317</v>
      </c>
      <c r="U2834" s="17">
        <f t="shared" si="223"/>
        <v>41966.708333333336</v>
      </c>
      <c r="V2834" s="17">
        <f t="shared" si="224"/>
        <v>41938.501087962963</v>
      </c>
    </row>
    <row r="2835" spans="1:22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tr">
        <f>VLOOKUP(G2835,'Country Codes'!C:D,2,FALSE)</f>
        <v>United States</v>
      </c>
      <c r="I2835" t="s">
        <v>8246</v>
      </c>
      <c r="J2835" s="15">
        <v>1444528800</v>
      </c>
      <c r="K2835" s="15">
        <v>1442804633</v>
      </c>
      <c r="L2835" t="b">
        <v>0</v>
      </c>
      <c r="M2835">
        <v>35</v>
      </c>
      <c r="N2835" t="b">
        <v>1</v>
      </c>
      <c r="O2835" t="s">
        <v>8271</v>
      </c>
      <c r="P2835" s="5">
        <f t="shared" si="220"/>
        <v>1.0825925925925926</v>
      </c>
      <c r="Q2835" s="5" t="str">
        <f t="shared" si="221"/>
        <v>Funded</v>
      </c>
      <c r="R2835" s="7">
        <f t="shared" si="222"/>
        <v>83.51428571428572</v>
      </c>
      <c r="S2835" t="s">
        <v>8316</v>
      </c>
      <c r="T2835" t="s">
        <v>8317</v>
      </c>
      <c r="U2835" s="17">
        <f t="shared" si="223"/>
        <v>42287.874999999993</v>
      </c>
      <c r="V2835" s="17">
        <f t="shared" si="224"/>
        <v>42267.919363425921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tr">
        <f>VLOOKUP(G2836,'Country Codes'!C:D,2,FALSE)</f>
        <v>United Kingdom</v>
      </c>
      <c r="I2836" t="s">
        <v>8247</v>
      </c>
      <c r="J2836" s="15">
        <v>1422658930</v>
      </c>
      <c r="K2836" s="15">
        <v>1421362930</v>
      </c>
      <c r="L2836" t="b">
        <v>0</v>
      </c>
      <c r="M2836">
        <v>21</v>
      </c>
      <c r="N2836" t="b">
        <v>1</v>
      </c>
      <c r="O2836" t="s">
        <v>8271</v>
      </c>
      <c r="P2836" s="5">
        <f t="shared" si="220"/>
        <v>1.7</v>
      </c>
      <c r="Q2836" s="5" t="str">
        <f t="shared" si="221"/>
        <v>Funded</v>
      </c>
      <c r="R2836" s="7">
        <f t="shared" si="222"/>
        <v>64.761904761904759</v>
      </c>
      <c r="S2836" t="s">
        <v>8316</v>
      </c>
      <c r="T2836" t="s">
        <v>8317</v>
      </c>
      <c r="U2836" s="17">
        <f t="shared" si="223"/>
        <v>42034.751504629625</v>
      </c>
      <c r="V2836" s="17">
        <f t="shared" si="224"/>
        <v>42019.751504629625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tr">
        <f>VLOOKUP(G2837,'Country Codes'!C:D,2,FALSE)</f>
        <v>United Kingdom</v>
      </c>
      <c r="I2837" t="s">
        <v>8247</v>
      </c>
      <c r="J2837" s="15">
        <v>1449273600</v>
      </c>
      <c r="K2837" s="15">
        <v>1446742417</v>
      </c>
      <c r="L2837" t="b">
        <v>0</v>
      </c>
      <c r="M2837">
        <v>93</v>
      </c>
      <c r="N2837" t="b">
        <v>1</v>
      </c>
      <c r="O2837" t="s">
        <v>8271</v>
      </c>
      <c r="P2837" s="5">
        <f t="shared" si="220"/>
        <v>1.8709899999999999</v>
      </c>
      <c r="Q2837" s="5" t="str">
        <f t="shared" si="221"/>
        <v>Funded</v>
      </c>
      <c r="R2837" s="7">
        <f t="shared" si="222"/>
        <v>20.118172043010752</v>
      </c>
      <c r="S2837" t="s">
        <v>8316</v>
      </c>
      <c r="T2837" t="s">
        <v>8317</v>
      </c>
      <c r="U2837" s="17">
        <f t="shared" si="223"/>
        <v>42342.791666666664</v>
      </c>
      <c r="V2837" s="17">
        <f t="shared" si="224"/>
        <v>42313.495567129627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tr">
        <f>VLOOKUP(G2838,'Country Codes'!C:D,2,FALSE)</f>
        <v>United States</v>
      </c>
      <c r="I2838" t="s">
        <v>8246</v>
      </c>
      <c r="J2838" s="15">
        <v>1487393940</v>
      </c>
      <c r="K2838" s="15">
        <v>1484115418</v>
      </c>
      <c r="L2838" t="b">
        <v>0</v>
      </c>
      <c r="M2838">
        <v>11</v>
      </c>
      <c r="N2838" t="b">
        <v>1</v>
      </c>
      <c r="O2838" t="s">
        <v>8271</v>
      </c>
      <c r="P2838" s="5">
        <f t="shared" si="220"/>
        <v>1.0777777777777777</v>
      </c>
      <c r="Q2838" s="5" t="str">
        <f t="shared" si="221"/>
        <v>Funded</v>
      </c>
      <c r="R2838" s="7">
        <f t="shared" si="222"/>
        <v>44.090909090909093</v>
      </c>
      <c r="S2838" t="s">
        <v>8316</v>
      </c>
      <c r="T2838" t="s">
        <v>8317</v>
      </c>
      <c r="U2838" s="17">
        <f t="shared" si="223"/>
        <v>42783.999305555553</v>
      </c>
      <c r="V2838" s="17">
        <f t="shared" si="224"/>
        <v>42746.053449074076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tr">
        <f>VLOOKUP(G2839,'Country Codes'!C:D,2,FALSE)</f>
        <v>Canada</v>
      </c>
      <c r="I2839" t="s">
        <v>8251</v>
      </c>
      <c r="J2839" s="15">
        <v>1449701284</v>
      </c>
      <c r="K2839" s="15">
        <v>1446241684</v>
      </c>
      <c r="L2839" t="b">
        <v>0</v>
      </c>
      <c r="M2839">
        <v>21</v>
      </c>
      <c r="N2839" t="b">
        <v>1</v>
      </c>
      <c r="O2839" t="s">
        <v>8271</v>
      </c>
      <c r="P2839" s="5">
        <f t="shared" si="220"/>
        <v>1</v>
      </c>
      <c r="Q2839" s="5" t="str">
        <f t="shared" si="221"/>
        <v>Funded</v>
      </c>
      <c r="R2839" s="7">
        <f t="shared" si="222"/>
        <v>40.476190476190474</v>
      </c>
      <c r="S2839" t="s">
        <v>8316</v>
      </c>
      <c r="T2839" t="s">
        <v>8317</v>
      </c>
      <c r="U2839" s="17">
        <f t="shared" si="223"/>
        <v>42347.741712962961</v>
      </c>
      <c r="V2839" s="17">
        <f t="shared" si="224"/>
        <v>42307.700046296297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tr">
        <f>VLOOKUP(G2840,'Country Codes'!C:D,2,FALSE)</f>
        <v>United States</v>
      </c>
      <c r="I2840" t="s">
        <v>8246</v>
      </c>
      <c r="J2840" s="15">
        <v>1407967200</v>
      </c>
      <c r="K2840" s="15">
        <v>1406039696</v>
      </c>
      <c r="L2840" t="b">
        <v>0</v>
      </c>
      <c r="M2840">
        <v>54</v>
      </c>
      <c r="N2840" t="b">
        <v>1</v>
      </c>
      <c r="O2840" t="s">
        <v>8271</v>
      </c>
      <c r="P2840" s="5">
        <f t="shared" si="220"/>
        <v>1.2024999999999999</v>
      </c>
      <c r="Q2840" s="5" t="str">
        <f t="shared" si="221"/>
        <v>Funded</v>
      </c>
      <c r="R2840" s="7">
        <f t="shared" si="222"/>
        <v>44.537037037037038</v>
      </c>
      <c r="S2840" t="s">
        <v>8316</v>
      </c>
      <c r="T2840" t="s">
        <v>8317</v>
      </c>
      <c r="U2840" s="17">
        <f t="shared" si="223"/>
        <v>41864.708333333328</v>
      </c>
      <c r="V2840" s="17">
        <f t="shared" si="224"/>
        <v>41842.399259259255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tr">
        <f>VLOOKUP(G2841,'Country Codes'!C:D,2,FALSE)</f>
        <v>United States</v>
      </c>
      <c r="I2841" t="s">
        <v>8246</v>
      </c>
      <c r="J2841" s="15">
        <v>1408942740</v>
      </c>
      <c r="K2841" s="15">
        <v>1406958354</v>
      </c>
      <c r="L2841" t="b">
        <v>0</v>
      </c>
      <c r="M2841">
        <v>31</v>
      </c>
      <c r="N2841" t="b">
        <v>1</v>
      </c>
      <c r="O2841" t="s">
        <v>8271</v>
      </c>
      <c r="P2841" s="5">
        <f t="shared" si="220"/>
        <v>1.1142857142857143</v>
      </c>
      <c r="Q2841" s="5" t="str">
        <f t="shared" si="221"/>
        <v>Funded</v>
      </c>
      <c r="R2841" s="7">
        <f t="shared" si="222"/>
        <v>125.80645161290323</v>
      </c>
      <c r="S2841" t="s">
        <v>8316</v>
      </c>
      <c r="T2841" t="s">
        <v>8317</v>
      </c>
      <c r="U2841" s="17">
        <f t="shared" si="223"/>
        <v>41875.999305555553</v>
      </c>
      <c r="V2841" s="17">
        <f t="shared" si="224"/>
        <v>41853.031874999993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tr">
        <f>VLOOKUP(G2842,'Country Codes'!C:D,2,FALSE)</f>
        <v>United Kingdom</v>
      </c>
      <c r="I2842" t="s">
        <v>8247</v>
      </c>
      <c r="J2842" s="15">
        <v>1426698000</v>
      </c>
      <c r="K2842" s="15">
        <v>1424825479</v>
      </c>
      <c r="L2842" t="b">
        <v>0</v>
      </c>
      <c r="M2842">
        <v>132</v>
      </c>
      <c r="N2842" t="b">
        <v>1</v>
      </c>
      <c r="O2842" t="s">
        <v>8271</v>
      </c>
      <c r="P2842" s="5">
        <f t="shared" si="220"/>
        <v>1.04</v>
      </c>
      <c r="Q2842" s="5" t="str">
        <f t="shared" si="221"/>
        <v>Funded</v>
      </c>
      <c r="R2842" s="7">
        <f t="shared" si="222"/>
        <v>19.696969696969695</v>
      </c>
      <c r="S2842" t="s">
        <v>8316</v>
      </c>
      <c r="T2842" t="s">
        <v>8317</v>
      </c>
      <c r="U2842" s="17">
        <f t="shared" si="223"/>
        <v>42081.499999999993</v>
      </c>
      <c r="V2842" s="17">
        <f t="shared" si="224"/>
        <v>42059.827303240738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tr">
        <f>VLOOKUP(G2843,'Country Codes'!C:D,2,FALSE)</f>
        <v>United Kingdom</v>
      </c>
      <c r="I2843" t="s">
        <v>8247</v>
      </c>
      <c r="J2843" s="15">
        <v>1450032297</v>
      </c>
      <c r="K2843" s="15">
        <v>1444844697</v>
      </c>
      <c r="L2843" t="b">
        <v>0</v>
      </c>
      <c r="M2843">
        <v>1</v>
      </c>
      <c r="N2843" t="b">
        <v>0</v>
      </c>
      <c r="O2843" t="s">
        <v>8271</v>
      </c>
      <c r="P2843" s="5">
        <f t="shared" si="220"/>
        <v>0.01</v>
      </c>
      <c r="Q2843" s="5" t="str">
        <f t="shared" si="221"/>
        <v>Not Funded</v>
      </c>
      <c r="R2843" s="7">
        <f t="shared" si="222"/>
        <v>10</v>
      </c>
      <c r="S2843" t="s">
        <v>8316</v>
      </c>
      <c r="T2843" t="s">
        <v>8317</v>
      </c>
      <c r="U2843" s="17">
        <f t="shared" si="223"/>
        <v>42351.572881944441</v>
      </c>
      <c r="V2843" s="17">
        <f t="shared" si="224"/>
        <v>42291.53121527777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tr">
        <f>VLOOKUP(G2844,'Country Codes'!C:D,2,FALSE)</f>
        <v>United Kingdom</v>
      </c>
      <c r="I2844" t="s">
        <v>8247</v>
      </c>
      <c r="J2844" s="15">
        <v>1403348400</v>
      </c>
      <c r="K2844" s="15">
        <v>1401058295</v>
      </c>
      <c r="L2844" t="b">
        <v>0</v>
      </c>
      <c r="M2844">
        <v>0</v>
      </c>
      <c r="N2844" t="b">
        <v>0</v>
      </c>
      <c r="O2844" t="s">
        <v>8271</v>
      </c>
      <c r="P2844" s="5">
        <f t="shared" si="220"/>
        <v>0</v>
      </c>
      <c r="Q2844" s="5" t="str">
        <f t="shared" si="221"/>
        <v>Not Funded</v>
      </c>
      <c r="R2844" s="7" t="e">
        <f t="shared" si="222"/>
        <v>#DIV/0!</v>
      </c>
      <c r="S2844" t="s">
        <v>8316</v>
      </c>
      <c r="T2844" t="s">
        <v>8317</v>
      </c>
      <c r="U2844" s="17">
        <f t="shared" si="223"/>
        <v>41811.25</v>
      </c>
      <c r="V2844" s="17">
        <f t="shared" si="224"/>
        <v>41784.744155092587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tr">
        <f>VLOOKUP(G2845,'Country Codes'!C:D,2,FALSE)</f>
        <v>United States</v>
      </c>
      <c r="I2845" t="s">
        <v>8246</v>
      </c>
      <c r="J2845" s="15">
        <v>1465790400</v>
      </c>
      <c r="K2845" s="15">
        <v>1462210950</v>
      </c>
      <c r="L2845" t="b">
        <v>0</v>
      </c>
      <c r="M2845">
        <v>0</v>
      </c>
      <c r="N2845" t="b">
        <v>0</v>
      </c>
      <c r="O2845" t="s">
        <v>8271</v>
      </c>
      <c r="P2845" s="5">
        <f t="shared" si="220"/>
        <v>0</v>
      </c>
      <c r="Q2845" s="5" t="str">
        <f t="shared" si="221"/>
        <v>Not Funded</v>
      </c>
      <c r="R2845" s="7" t="e">
        <f t="shared" si="222"/>
        <v>#DIV/0!</v>
      </c>
      <c r="S2845" t="s">
        <v>8316</v>
      </c>
      <c r="T2845" t="s">
        <v>8317</v>
      </c>
      <c r="U2845" s="17">
        <f t="shared" si="223"/>
        <v>42533.958333333336</v>
      </c>
      <c r="V2845" s="17">
        <f t="shared" si="224"/>
        <v>42492.529513888883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tr">
        <f>VLOOKUP(G2846,'Country Codes'!C:D,2,FALSE)</f>
        <v>Austria</v>
      </c>
      <c r="I2846" t="s">
        <v>8249</v>
      </c>
      <c r="J2846" s="15">
        <v>1483535180</v>
      </c>
      <c r="K2846" s="15">
        <v>1480943180</v>
      </c>
      <c r="L2846" t="b">
        <v>0</v>
      </c>
      <c r="M2846">
        <v>1</v>
      </c>
      <c r="N2846" t="b">
        <v>0</v>
      </c>
      <c r="O2846" t="s">
        <v>8271</v>
      </c>
      <c r="P2846" s="5">
        <f t="shared" si="220"/>
        <v>5.4545454545454543E-2</v>
      </c>
      <c r="Q2846" s="5" t="str">
        <f t="shared" si="221"/>
        <v>Not Funded</v>
      </c>
      <c r="R2846" s="7">
        <f t="shared" si="222"/>
        <v>30</v>
      </c>
      <c r="S2846" t="s">
        <v>8316</v>
      </c>
      <c r="T2846" t="s">
        <v>8317</v>
      </c>
      <c r="U2846" s="17">
        <f t="shared" si="223"/>
        <v>42739.337731481479</v>
      </c>
      <c r="V2846" s="17">
        <f t="shared" si="224"/>
        <v>42709.337731481479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tr">
        <f>VLOOKUP(G2847,'Country Codes'!C:D,2,FALSE)</f>
        <v>United States</v>
      </c>
      <c r="I2847" t="s">
        <v>8246</v>
      </c>
      <c r="J2847" s="15">
        <v>1433723033</v>
      </c>
      <c r="K2847" s="15">
        <v>1428539033</v>
      </c>
      <c r="L2847" t="b">
        <v>0</v>
      </c>
      <c r="M2847">
        <v>39</v>
      </c>
      <c r="N2847" t="b">
        <v>0</v>
      </c>
      <c r="O2847" t="s">
        <v>8271</v>
      </c>
      <c r="P2847" s="5">
        <f t="shared" si="220"/>
        <v>0.31546666666666667</v>
      </c>
      <c r="Q2847" s="5" t="str">
        <f t="shared" si="221"/>
        <v>Not Funded</v>
      </c>
      <c r="R2847" s="7">
        <f t="shared" si="222"/>
        <v>60.666666666666664</v>
      </c>
      <c r="S2847" t="s">
        <v>8316</v>
      </c>
      <c r="T2847" t="s">
        <v>8317</v>
      </c>
      <c r="U2847" s="17">
        <f t="shared" si="223"/>
        <v>42162.808252314811</v>
      </c>
      <c r="V2847" s="17">
        <f t="shared" si="224"/>
        <v>42102.808252314811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tr">
        <f>VLOOKUP(G2848,'Country Codes'!C:D,2,FALSE)</f>
        <v>United States</v>
      </c>
      <c r="I2848" t="s">
        <v>8246</v>
      </c>
      <c r="J2848" s="15">
        <v>1432917394</v>
      </c>
      <c r="K2848" s="15">
        <v>1429029394</v>
      </c>
      <c r="L2848" t="b">
        <v>0</v>
      </c>
      <c r="M2848">
        <v>0</v>
      </c>
      <c r="N2848" t="b">
        <v>0</v>
      </c>
      <c r="O2848" t="s">
        <v>8271</v>
      </c>
      <c r="P2848" s="5">
        <f t="shared" si="220"/>
        <v>0</v>
      </c>
      <c r="Q2848" s="5" t="str">
        <f t="shared" si="221"/>
        <v>Not Funded</v>
      </c>
      <c r="R2848" s="7" t="e">
        <f t="shared" si="222"/>
        <v>#DIV/0!</v>
      </c>
      <c r="S2848" t="s">
        <v>8316</v>
      </c>
      <c r="T2848" t="s">
        <v>8317</v>
      </c>
      <c r="U2848" s="17">
        <f t="shared" si="223"/>
        <v>42153.483726851853</v>
      </c>
      <c r="V2848" s="17">
        <f t="shared" si="224"/>
        <v>42108.483726851853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tr">
        <f>VLOOKUP(G2849,'Country Codes'!C:D,2,FALSE)</f>
        <v>United States</v>
      </c>
      <c r="I2849" t="s">
        <v>8246</v>
      </c>
      <c r="J2849" s="15">
        <v>1464031265</v>
      </c>
      <c r="K2849" s="15">
        <v>1458847265</v>
      </c>
      <c r="L2849" t="b">
        <v>0</v>
      </c>
      <c r="M2849">
        <v>0</v>
      </c>
      <c r="N2849" t="b">
        <v>0</v>
      </c>
      <c r="O2849" t="s">
        <v>8271</v>
      </c>
      <c r="P2849" s="5">
        <f t="shared" si="220"/>
        <v>0</v>
      </c>
      <c r="Q2849" s="5" t="str">
        <f t="shared" si="221"/>
        <v>Not Funded</v>
      </c>
      <c r="R2849" s="7" t="e">
        <f t="shared" si="222"/>
        <v>#DIV/0!</v>
      </c>
      <c r="S2849" t="s">
        <v>8316</v>
      </c>
      <c r="T2849" t="s">
        <v>8317</v>
      </c>
      <c r="U2849" s="17">
        <f t="shared" si="223"/>
        <v>42513.597974537035</v>
      </c>
      <c r="V2849" s="17">
        <f t="shared" si="224"/>
        <v>42453.597974537035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tr">
        <f>VLOOKUP(G2850,'Country Codes'!C:D,2,FALSE)</f>
        <v>United States</v>
      </c>
      <c r="I2850" t="s">
        <v>8246</v>
      </c>
      <c r="J2850" s="15">
        <v>1432913659</v>
      </c>
      <c r="K2850" s="15">
        <v>1430321659</v>
      </c>
      <c r="L2850" t="b">
        <v>0</v>
      </c>
      <c r="M2850">
        <v>3</v>
      </c>
      <c r="N2850" t="b">
        <v>0</v>
      </c>
      <c r="O2850" t="s">
        <v>8271</v>
      </c>
      <c r="P2850" s="5">
        <f t="shared" si="220"/>
        <v>2E-3</v>
      </c>
      <c r="Q2850" s="5" t="str">
        <f t="shared" si="221"/>
        <v>Not Funded</v>
      </c>
      <c r="R2850" s="7">
        <f t="shared" si="222"/>
        <v>23.333333333333332</v>
      </c>
      <c r="S2850" t="s">
        <v>8316</v>
      </c>
      <c r="T2850" t="s">
        <v>8317</v>
      </c>
      <c r="U2850" s="17">
        <f t="shared" si="223"/>
        <v>42153.440497685187</v>
      </c>
      <c r="V2850" s="17">
        <f t="shared" si="224"/>
        <v>42123.440497685187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tr">
        <f>VLOOKUP(G2851,'Country Codes'!C:D,2,FALSE)</f>
        <v>United Kingdom</v>
      </c>
      <c r="I2851" t="s">
        <v>8247</v>
      </c>
      <c r="J2851" s="15">
        <v>1461406600</v>
      </c>
      <c r="K2851" s="15">
        <v>1458814600</v>
      </c>
      <c r="L2851" t="b">
        <v>0</v>
      </c>
      <c r="M2851">
        <v>1</v>
      </c>
      <c r="N2851" t="b">
        <v>0</v>
      </c>
      <c r="O2851" t="s">
        <v>8271</v>
      </c>
      <c r="P2851" s="5">
        <f t="shared" si="220"/>
        <v>0.01</v>
      </c>
      <c r="Q2851" s="5" t="str">
        <f t="shared" si="221"/>
        <v>Not Funded</v>
      </c>
      <c r="R2851" s="7">
        <f t="shared" si="222"/>
        <v>5</v>
      </c>
      <c r="S2851" t="s">
        <v>8316</v>
      </c>
      <c r="T2851" t="s">
        <v>8317</v>
      </c>
      <c r="U2851" s="17">
        <f t="shared" si="223"/>
        <v>42483.219907407409</v>
      </c>
      <c r="V2851" s="17">
        <f t="shared" si="224"/>
        <v>42453.219907407409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tr">
        <f>VLOOKUP(G2852,'Country Codes'!C:D,2,FALSE)</f>
        <v>United States</v>
      </c>
      <c r="I2852" t="s">
        <v>8246</v>
      </c>
      <c r="J2852" s="15">
        <v>1409962211</v>
      </c>
      <c r="K2852" s="15">
        <v>1407370211</v>
      </c>
      <c r="L2852" t="b">
        <v>0</v>
      </c>
      <c r="M2852">
        <v>13</v>
      </c>
      <c r="N2852" t="b">
        <v>0</v>
      </c>
      <c r="O2852" t="s">
        <v>8271</v>
      </c>
      <c r="P2852" s="5">
        <f t="shared" si="220"/>
        <v>3.8875E-2</v>
      </c>
      <c r="Q2852" s="5" t="str">
        <f t="shared" si="221"/>
        <v>Not Funded</v>
      </c>
      <c r="R2852" s="7">
        <f t="shared" si="222"/>
        <v>23.923076923076923</v>
      </c>
      <c r="S2852" t="s">
        <v>8316</v>
      </c>
      <c r="T2852" t="s">
        <v>8317</v>
      </c>
      <c r="U2852" s="17">
        <f t="shared" si="223"/>
        <v>41887.798738425925</v>
      </c>
      <c r="V2852" s="17">
        <f t="shared" si="224"/>
        <v>41857.798738425925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tr">
        <f>VLOOKUP(G2853,'Country Codes'!C:D,2,FALSE)</f>
        <v>Ireland</v>
      </c>
      <c r="I2853" t="s">
        <v>8249</v>
      </c>
      <c r="J2853" s="15">
        <v>1454109420</v>
      </c>
      <c r="K2853" s="15">
        <v>1453334629</v>
      </c>
      <c r="L2853" t="b">
        <v>0</v>
      </c>
      <c r="M2853">
        <v>0</v>
      </c>
      <c r="N2853" t="b">
        <v>0</v>
      </c>
      <c r="O2853" t="s">
        <v>8271</v>
      </c>
      <c r="P2853" s="5">
        <f t="shared" si="220"/>
        <v>0</v>
      </c>
      <c r="Q2853" s="5" t="str">
        <f t="shared" si="221"/>
        <v>Not Funded</v>
      </c>
      <c r="R2853" s="7" t="e">
        <f t="shared" si="222"/>
        <v>#DIV/0!</v>
      </c>
      <c r="S2853" t="s">
        <v>8316</v>
      </c>
      <c r="T2853" t="s">
        <v>8317</v>
      </c>
      <c r="U2853" s="17">
        <f t="shared" si="223"/>
        <v>42398.761805555558</v>
      </c>
      <c r="V2853" s="17">
        <f t="shared" si="224"/>
        <v>42389.794317129628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tr">
        <f>VLOOKUP(G2854,'Country Codes'!C:D,2,FALSE)</f>
        <v>United States</v>
      </c>
      <c r="I2854" t="s">
        <v>8246</v>
      </c>
      <c r="J2854" s="15">
        <v>1403312703</v>
      </c>
      <c r="K2854" s="15">
        <v>1400720703</v>
      </c>
      <c r="L2854" t="b">
        <v>0</v>
      </c>
      <c r="M2854">
        <v>6</v>
      </c>
      <c r="N2854" t="b">
        <v>0</v>
      </c>
      <c r="O2854" t="s">
        <v>8271</v>
      </c>
      <c r="P2854" s="5">
        <f t="shared" si="220"/>
        <v>1.9E-2</v>
      </c>
      <c r="Q2854" s="5" t="str">
        <f t="shared" si="221"/>
        <v>Not Funded</v>
      </c>
      <c r="R2854" s="7">
        <f t="shared" si="222"/>
        <v>15.833333333333334</v>
      </c>
      <c r="S2854" t="s">
        <v>8316</v>
      </c>
      <c r="T2854" t="s">
        <v>8317</v>
      </c>
      <c r="U2854" s="17">
        <f t="shared" si="223"/>
        <v>41810.836840277778</v>
      </c>
      <c r="V2854" s="17">
        <f t="shared" si="224"/>
        <v>41780.836840277778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tr">
        <f>VLOOKUP(G2855,'Country Codes'!C:D,2,FALSE)</f>
        <v>Canada</v>
      </c>
      <c r="I2855" t="s">
        <v>8251</v>
      </c>
      <c r="J2855" s="15">
        <v>1410669297</v>
      </c>
      <c r="K2855" s="15">
        <v>1405485297</v>
      </c>
      <c r="L2855" t="b">
        <v>0</v>
      </c>
      <c r="M2855">
        <v>0</v>
      </c>
      <c r="N2855" t="b">
        <v>0</v>
      </c>
      <c r="O2855" t="s">
        <v>8271</v>
      </c>
      <c r="P2855" s="5">
        <f t="shared" si="220"/>
        <v>0</v>
      </c>
      <c r="Q2855" s="5" t="str">
        <f t="shared" si="221"/>
        <v>Not Funded</v>
      </c>
      <c r="R2855" s="7" t="e">
        <f t="shared" si="222"/>
        <v>#DIV/0!</v>
      </c>
      <c r="S2855" t="s">
        <v>8316</v>
      </c>
      <c r="T2855" t="s">
        <v>8317</v>
      </c>
      <c r="U2855" s="17">
        <f t="shared" si="223"/>
        <v>41895.98260416666</v>
      </c>
      <c r="V2855" s="17">
        <f t="shared" si="224"/>
        <v>41835.98260416666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tr">
        <f>VLOOKUP(G2856,'Country Codes'!C:D,2,FALSE)</f>
        <v>United Kingdom</v>
      </c>
      <c r="I2856" t="s">
        <v>8247</v>
      </c>
      <c r="J2856" s="15">
        <v>1431018719</v>
      </c>
      <c r="K2856" s="15">
        <v>1429290719</v>
      </c>
      <c r="L2856" t="b">
        <v>0</v>
      </c>
      <c r="M2856">
        <v>14</v>
      </c>
      <c r="N2856" t="b">
        <v>0</v>
      </c>
      <c r="O2856" t="s">
        <v>8271</v>
      </c>
      <c r="P2856" s="5">
        <f t="shared" si="220"/>
        <v>0.41699999999999998</v>
      </c>
      <c r="Q2856" s="5" t="str">
        <f t="shared" si="221"/>
        <v>Not Funded</v>
      </c>
      <c r="R2856" s="7">
        <f t="shared" si="222"/>
        <v>29.785714285714285</v>
      </c>
      <c r="S2856" t="s">
        <v>8316</v>
      </c>
      <c r="T2856" t="s">
        <v>8317</v>
      </c>
      <c r="U2856" s="17">
        <f t="shared" si="223"/>
        <v>42131.508321759255</v>
      </c>
      <c r="V2856" s="17">
        <f t="shared" si="224"/>
        <v>42111.508321759255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tr">
        <f>VLOOKUP(G2857,'Country Codes'!C:D,2,FALSE)</f>
        <v>United States</v>
      </c>
      <c r="I2857" t="s">
        <v>8246</v>
      </c>
      <c r="J2857" s="15">
        <v>1454110440</v>
      </c>
      <c r="K2857" s="15">
        <v>1451607071</v>
      </c>
      <c r="L2857" t="b">
        <v>0</v>
      </c>
      <c r="M2857">
        <v>5</v>
      </c>
      <c r="N2857" t="b">
        <v>0</v>
      </c>
      <c r="O2857" t="s">
        <v>8271</v>
      </c>
      <c r="P2857" s="5">
        <f t="shared" si="220"/>
        <v>0.5</v>
      </c>
      <c r="Q2857" s="5" t="str">
        <f t="shared" si="221"/>
        <v>Not Funded</v>
      </c>
      <c r="R2857" s="7">
        <f t="shared" si="222"/>
        <v>60</v>
      </c>
      <c r="S2857" t="s">
        <v>8316</v>
      </c>
      <c r="T2857" t="s">
        <v>8317</v>
      </c>
      <c r="U2857" s="17">
        <f t="shared" si="223"/>
        <v>42398.773611111108</v>
      </c>
      <c r="V2857" s="17">
        <f t="shared" si="224"/>
        <v>42369.799432870372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tr">
        <f>VLOOKUP(G2858,'Country Codes'!C:D,2,FALSE)</f>
        <v>United States</v>
      </c>
      <c r="I2858" t="s">
        <v>8246</v>
      </c>
      <c r="J2858" s="15">
        <v>1439069640</v>
      </c>
      <c r="K2858" s="15">
        <v>1433897647</v>
      </c>
      <c r="L2858" t="b">
        <v>0</v>
      </c>
      <c r="M2858">
        <v>6</v>
      </c>
      <c r="N2858" t="b">
        <v>0</v>
      </c>
      <c r="O2858" t="s">
        <v>8271</v>
      </c>
      <c r="P2858" s="5">
        <f t="shared" si="220"/>
        <v>4.8666666666666664E-2</v>
      </c>
      <c r="Q2858" s="5" t="str">
        <f t="shared" si="221"/>
        <v>Not Funded</v>
      </c>
      <c r="R2858" s="7">
        <f t="shared" si="222"/>
        <v>24.333333333333332</v>
      </c>
      <c r="S2858" t="s">
        <v>8316</v>
      </c>
      <c r="T2858" t="s">
        <v>8317</v>
      </c>
      <c r="U2858" s="17">
        <f t="shared" si="223"/>
        <v>42224.69027777778</v>
      </c>
      <c r="V2858" s="17">
        <f t="shared" si="224"/>
        <v>42164.829247685186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tr">
        <f>VLOOKUP(G2859,'Country Codes'!C:D,2,FALSE)</f>
        <v>Mexico</v>
      </c>
      <c r="I2859" t="s">
        <v>8256</v>
      </c>
      <c r="J2859" s="15">
        <v>1487613600</v>
      </c>
      <c r="K2859" s="15">
        <v>1482444295</v>
      </c>
      <c r="L2859" t="b">
        <v>0</v>
      </c>
      <c r="M2859">
        <v>15</v>
      </c>
      <c r="N2859" t="b">
        <v>0</v>
      </c>
      <c r="O2859" t="s">
        <v>8271</v>
      </c>
      <c r="P2859" s="5">
        <f t="shared" si="220"/>
        <v>0.19736842105263158</v>
      </c>
      <c r="Q2859" s="5" t="str">
        <f t="shared" si="221"/>
        <v>Not Funded</v>
      </c>
      <c r="R2859" s="7">
        <f t="shared" si="222"/>
        <v>500</v>
      </c>
      <c r="S2859" t="s">
        <v>8316</v>
      </c>
      <c r="T2859" t="s">
        <v>8317</v>
      </c>
      <c r="U2859" s="17">
        <f t="shared" si="223"/>
        <v>42786.541666666664</v>
      </c>
      <c r="V2859" s="17">
        <f t="shared" si="224"/>
        <v>42726.711747685178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tr">
        <f>VLOOKUP(G2860,'Country Codes'!C:D,2,FALSE)</f>
        <v>Netherlands</v>
      </c>
      <c r="I2860" t="s">
        <v>8249</v>
      </c>
      <c r="J2860" s="15">
        <v>1417778880</v>
      </c>
      <c r="K2860" s="15">
        <v>1415711095</v>
      </c>
      <c r="L2860" t="b">
        <v>0</v>
      </c>
      <c r="M2860">
        <v>0</v>
      </c>
      <c r="N2860" t="b">
        <v>0</v>
      </c>
      <c r="O2860" t="s">
        <v>8271</v>
      </c>
      <c r="P2860" s="5">
        <f t="shared" si="220"/>
        <v>0</v>
      </c>
      <c r="Q2860" s="5" t="str">
        <f t="shared" si="221"/>
        <v>Not Funded</v>
      </c>
      <c r="R2860" s="7" t="e">
        <f t="shared" si="222"/>
        <v>#DIV/0!</v>
      </c>
      <c r="S2860" t="s">
        <v>8316</v>
      </c>
      <c r="T2860" t="s">
        <v>8317</v>
      </c>
      <c r="U2860" s="17">
        <f t="shared" si="223"/>
        <v>41978.269444444442</v>
      </c>
      <c r="V2860" s="17">
        <f t="shared" si="224"/>
        <v>41954.336747685178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tr">
        <f>VLOOKUP(G2861,'Country Codes'!C:D,2,FALSE)</f>
        <v>Australia</v>
      </c>
      <c r="I2861" t="s">
        <v>8248</v>
      </c>
      <c r="J2861" s="15">
        <v>1444984904</v>
      </c>
      <c r="K2861" s="15">
        <v>1439800904</v>
      </c>
      <c r="L2861" t="b">
        <v>0</v>
      </c>
      <c r="M2861">
        <v>1</v>
      </c>
      <c r="N2861" t="b">
        <v>0</v>
      </c>
      <c r="O2861" t="s">
        <v>8271</v>
      </c>
      <c r="P2861" s="5">
        <f t="shared" si="220"/>
        <v>1.7500000000000002E-2</v>
      </c>
      <c r="Q2861" s="5" t="str">
        <f t="shared" si="221"/>
        <v>Not Funded</v>
      </c>
      <c r="R2861" s="7">
        <f t="shared" si="222"/>
        <v>35</v>
      </c>
      <c r="S2861" t="s">
        <v>8316</v>
      </c>
      <c r="T2861" t="s">
        <v>8317</v>
      </c>
      <c r="U2861" s="17">
        <f t="shared" si="223"/>
        <v>42293.153981481482</v>
      </c>
      <c r="V2861" s="17">
        <f t="shared" si="224"/>
        <v>42233.153981481482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tr">
        <f>VLOOKUP(G2862,'Country Codes'!C:D,2,FALSE)</f>
        <v>United States</v>
      </c>
      <c r="I2862" t="s">
        <v>8246</v>
      </c>
      <c r="J2862" s="15">
        <v>1466363576</v>
      </c>
      <c r="K2862" s="15">
        <v>1461179576</v>
      </c>
      <c r="L2862" t="b">
        <v>0</v>
      </c>
      <c r="M2862">
        <v>9</v>
      </c>
      <c r="N2862" t="b">
        <v>0</v>
      </c>
      <c r="O2862" t="s">
        <v>8271</v>
      </c>
      <c r="P2862" s="5">
        <f t="shared" si="220"/>
        <v>6.6500000000000004E-2</v>
      </c>
      <c r="Q2862" s="5" t="str">
        <f t="shared" si="221"/>
        <v>Not Funded</v>
      </c>
      <c r="R2862" s="7">
        <f t="shared" si="222"/>
        <v>29.555555555555557</v>
      </c>
      <c r="S2862" t="s">
        <v>8316</v>
      </c>
      <c r="T2862" t="s">
        <v>8317</v>
      </c>
      <c r="U2862" s="17">
        <f t="shared" si="223"/>
        <v>42540.592314814807</v>
      </c>
      <c r="V2862" s="17">
        <f t="shared" si="224"/>
        <v>42480.592314814807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tr">
        <f>VLOOKUP(G2863,'Country Codes'!C:D,2,FALSE)</f>
        <v>Australia</v>
      </c>
      <c r="I2863" t="s">
        <v>8248</v>
      </c>
      <c r="J2863" s="15">
        <v>1443103848</v>
      </c>
      <c r="K2863" s="15">
        <v>1441894248</v>
      </c>
      <c r="L2863" t="b">
        <v>0</v>
      </c>
      <c r="M2863">
        <v>3</v>
      </c>
      <c r="N2863" t="b">
        <v>0</v>
      </c>
      <c r="O2863" t="s">
        <v>8271</v>
      </c>
      <c r="P2863" s="5">
        <f t="shared" si="220"/>
        <v>0.32</v>
      </c>
      <c r="Q2863" s="5" t="str">
        <f t="shared" si="221"/>
        <v>Not Funded</v>
      </c>
      <c r="R2863" s="7">
        <f t="shared" si="222"/>
        <v>26.666666666666668</v>
      </c>
      <c r="S2863" t="s">
        <v>8316</v>
      </c>
      <c r="T2863" t="s">
        <v>8317</v>
      </c>
      <c r="U2863" s="17">
        <f t="shared" si="223"/>
        <v>42271.3825</v>
      </c>
      <c r="V2863" s="17">
        <f t="shared" si="224"/>
        <v>42257.3825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tr">
        <f>VLOOKUP(G2864,'Country Codes'!C:D,2,FALSE)</f>
        <v>United States</v>
      </c>
      <c r="I2864" t="s">
        <v>8246</v>
      </c>
      <c r="J2864" s="15">
        <v>1403636229</v>
      </c>
      <c r="K2864" s="15">
        <v>1401044229</v>
      </c>
      <c r="L2864" t="b">
        <v>0</v>
      </c>
      <c r="M2864">
        <v>3</v>
      </c>
      <c r="N2864" t="b">
        <v>0</v>
      </c>
      <c r="O2864" t="s">
        <v>8271</v>
      </c>
      <c r="P2864" s="5">
        <f t="shared" si="220"/>
        <v>4.3307086614173228E-3</v>
      </c>
      <c r="Q2864" s="5" t="str">
        <f t="shared" si="221"/>
        <v>Not Funded</v>
      </c>
      <c r="R2864" s="7">
        <f t="shared" si="222"/>
        <v>18.333333333333332</v>
      </c>
      <c r="S2864" t="s">
        <v>8316</v>
      </c>
      <c r="T2864" t="s">
        <v>8317</v>
      </c>
      <c r="U2864" s="17">
        <f t="shared" si="223"/>
        <v>41814.581354166665</v>
      </c>
      <c r="V2864" s="17">
        <f t="shared" si="224"/>
        <v>41784.581354166665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tr">
        <f>VLOOKUP(G2865,'Country Codes'!C:D,2,FALSE)</f>
        <v>United States</v>
      </c>
      <c r="I2865" t="s">
        <v>8246</v>
      </c>
      <c r="J2865" s="15">
        <v>1410279123</v>
      </c>
      <c r="K2865" s="15">
        <v>1405095123</v>
      </c>
      <c r="L2865" t="b">
        <v>0</v>
      </c>
      <c r="M2865">
        <v>1</v>
      </c>
      <c r="N2865" t="b">
        <v>0</v>
      </c>
      <c r="O2865" t="s">
        <v>8271</v>
      </c>
      <c r="P2865" s="5">
        <f t="shared" si="220"/>
        <v>4.0000000000000002E-4</v>
      </c>
      <c r="Q2865" s="5" t="str">
        <f t="shared" si="221"/>
        <v>Not Funded</v>
      </c>
      <c r="R2865" s="7">
        <f t="shared" si="222"/>
        <v>20</v>
      </c>
      <c r="S2865" t="s">
        <v>8316</v>
      </c>
      <c r="T2865" t="s">
        <v>8317</v>
      </c>
      <c r="U2865" s="17">
        <f t="shared" si="223"/>
        <v>41891.46670138889</v>
      </c>
      <c r="V2865" s="17">
        <f t="shared" si="224"/>
        <v>41831.46670138889</v>
      </c>
    </row>
    <row r="2866" spans="1:22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tr">
        <f>VLOOKUP(G2866,'Country Codes'!C:D,2,FALSE)</f>
        <v>United Kingdom</v>
      </c>
      <c r="I2866" t="s">
        <v>8247</v>
      </c>
      <c r="J2866" s="15">
        <v>1437139080</v>
      </c>
      <c r="K2866" s="15">
        <v>1434552207</v>
      </c>
      <c r="L2866" t="b">
        <v>0</v>
      </c>
      <c r="M2866">
        <v>3</v>
      </c>
      <c r="N2866" t="b">
        <v>0</v>
      </c>
      <c r="O2866" t="s">
        <v>8271</v>
      </c>
      <c r="P2866" s="5">
        <f t="shared" si="220"/>
        <v>1.6E-2</v>
      </c>
      <c r="Q2866" s="5" t="str">
        <f t="shared" si="221"/>
        <v>Not Funded</v>
      </c>
      <c r="R2866" s="7">
        <f t="shared" si="222"/>
        <v>13.333333333333334</v>
      </c>
      <c r="S2866" t="s">
        <v>8316</v>
      </c>
      <c r="T2866" t="s">
        <v>8317</v>
      </c>
      <c r="U2866" s="17">
        <f t="shared" si="223"/>
        <v>42202.345833333333</v>
      </c>
      <c r="V2866" s="17">
        <f t="shared" si="224"/>
        <v>42172.405173611107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tr">
        <f>VLOOKUP(G2867,'Country Codes'!C:D,2,FALSE)</f>
        <v>United States</v>
      </c>
      <c r="I2867" t="s">
        <v>8246</v>
      </c>
      <c r="J2867" s="15">
        <v>1420512259</v>
      </c>
      <c r="K2867" s="15">
        <v>1415328259</v>
      </c>
      <c r="L2867" t="b">
        <v>0</v>
      </c>
      <c r="M2867">
        <v>0</v>
      </c>
      <c r="N2867" t="b">
        <v>0</v>
      </c>
      <c r="O2867" t="s">
        <v>8271</v>
      </c>
      <c r="P2867" s="5">
        <f t="shared" si="220"/>
        <v>0</v>
      </c>
      <c r="Q2867" s="5" t="str">
        <f t="shared" si="221"/>
        <v>Not Funded</v>
      </c>
      <c r="R2867" s="7" t="e">
        <f t="shared" si="222"/>
        <v>#DIV/0!</v>
      </c>
      <c r="S2867" t="s">
        <v>8316</v>
      </c>
      <c r="T2867" t="s">
        <v>8317</v>
      </c>
      <c r="U2867" s="17">
        <f t="shared" si="223"/>
        <v>42009.905775462961</v>
      </c>
      <c r="V2867" s="17">
        <f t="shared" si="224"/>
        <v>41949.905775462961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tr">
        <f>VLOOKUP(G2868,'Country Codes'!C:D,2,FALSE)</f>
        <v>United States</v>
      </c>
      <c r="I2868" t="s">
        <v>8246</v>
      </c>
      <c r="J2868" s="15">
        <v>1476482400</v>
      </c>
      <c r="K2868" s="15">
        <v>1473893721</v>
      </c>
      <c r="L2868" t="b">
        <v>0</v>
      </c>
      <c r="M2868">
        <v>2</v>
      </c>
      <c r="N2868" t="b">
        <v>0</v>
      </c>
      <c r="O2868" t="s">
        <v>8271</v>
      </c>
      <c r="P2868" s="5">
        <f t="shared" si="220"/>
        <v>8.9999999999999993E-3</v>
      </c>
      <c r="Q2868" s="5" t="str">
        <f t="shared" si="221"/>
        <v>Not Funded</v>
      </c>
      <c r="R2868" s="7">
        <f t="shared" si="222"/>
        <v>22.5</v>
      </c>
      <c r="S2868" t="s">
        <v>8316</v>
      </c>
      <c r="T2868" t="s">
        <v>8317</v>
      </c>
      <c r="U2868" s="17">
        <f t="shared" si="223"/>
        <v>42657.708333333336</v>
      </c>
      <c r="V2868" s="17">
        <f t="shared" si="224"/>
        <v>42627.746770833335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tr">
        <f>VLOOKUP(G2869,'Country Codes'!C:D,2,FALSE)</f>
        <v>United States</v>
      </c>
      <c r="I2869" t="s">
        <v>8246</v>
      </c>
      <c r="J2869" s="15">
        <v>1467604800</v>
      </c>
      <c r="K2869" s="15">
        <v>1465533672</v>
      </c>
      <c r="L2869" t="b">
        <v>0</v>
      </c>
      <c r="M2869">
        <v>10</v>
      </c>
      <c r="N2869" t="b">
        <v>0</v>
      </c>
      <c r="O2869" t="s">
        <v>8271</v>
      </c>
      <c r="P2869" s="5">
        <f t="shared" si="220"/>
        <v>0.2016</v>
      </c>
      <c r="Q2869" s="5" t="str">
        <f t="shared" si="221"/>
        <v>Not Funded</v>
      </c>
      <c r="R2869" s="7">
        <f t="shared" si="222"/>
        <v>50.4</v>
      </c>
      <c r="S2869" t="s">
        <v>8316</v>
      </c>
      <c r="T2869" t="s">
        <v>8317</v>
      </c>
      <c r="U2869" s="17">
        <f t="shared" si="223"/>
        <v>42554.958333333336</v>
      </c>
      <c r="V2869" s="17">
        <f t="shared" si="224"/>
        <v>42530.986944444441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tr">
        <f>VLOOKUP(G2870,'Country Codes'!C:D,2,FALSE)</f>
        <v>United States</v>
      </c>
      <c r="I2870" t="s">
        <v>8246</v>
      </c>
      <c r="J2870" s="15">
        <v>1475697054</v>
      </c>
      <c r="K2870" s="15">
        <v>1473105054</v>
      </c>
      <c r="L2870" t="b">
        <v>0</v>
      </c>
      <c r="M2870">
        <v>60</v>
      </c>
      <c r="N2870" t="b">
        <v>0</v>
      </c>
      <c r="O2870" t="s">
        <v>8271</v>
      </c>
      <c r="P2870" s="5">
        <f t="shared" si="220"/>
        <v>0.42011733333333334</v>
      </c>
      <c r="Q2870" s="5" t="str">
        <f t="shared" si="221"/>
        <v>Not Funded</v>
      </c>
      <c r="R2870" s="7">
        <f t="shared" si="222"/>
        <v>105.02933333333334</v>
      </c>
      <c r="S2870" t="s">
        <v>8316</v>
      </c>
      <c r="T2870" t="s">
        <v>8317</v>
      </c>
      <c r="U2870" s="17">
        <f t="shared" si="223"/>
        <v>42648.618680555555</v>
      </c>
      <c r="V2870" s="17">
        <f t="shared" si="224"/>
        <v>42618.618680555555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tr">
        <f>VLOOKUP(G2871,'Country Codes'!C:D,2,FALSE)</f>
        <v>United States</v>
      </c>
      <c r="I2871" t="s">
        <v>8246</v>
      </c>
      <c r="J2871" s="15">
        <v>1468937681</v>
      </c>
      <c r="K2871" s="15">
        <v>1466345681</v>
      </c>
      <c r="L2871" t="b">
        <v>0</v>
      </c>
      <c r="M2871">
        <v>5</v>
      </c>
      <c r="N2871" t="b">
        <v>0</v>
      </c>
      <c r="O2871" t="s">
        <v>8271</v>
      </c>
      <c r="P2871" s="5">
        <f t="shared" si="220"/>
        <v>8.8500000000000002E-3</v>
      </c>
      <c r="Q2871" s="5" t="str">
        <f t="shared" si="221"/>
        <v>Not Funded</v>
      </c>
      <c r="R2871" s="7">
        <f t="shared" si="222"/>
        <v>35.4</v>
      </c>
      <c r="S2871" t="s">
        <v>8316</v>
      </c>
      <c r="T2871" t="s">
        <v>8317</v>
      </c>
      <c r="U2871" s="17">
        <f t="shared" si="223"/>
        <v>42570.385196759256</v>
      </c>
      <c r="V2871" s="17">
        <f t="shared" si="224"/>
        <v>42540.385196759256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tr">
        <f>VLOOKUP(G2872,'Country Codes'!C:D,2,FALSE)</f>
        <v>United States</v>
      </c>
      <c r="I2872" t="s">
        <v>8246</v>
      </c>
      <c r="J2872" s="15">
        <v>1400301165</v>
      </c>
      <c r="K2872" s="15">
        <v>1397709165</v>
      </c>
      <c r="L2872" t="b">
        <v>0</v>
      </c>
      <c r="M2872">
        <v>9</v>
      </c>
      <c r="N2872" t="b">
        <v>0</v>
      </c>
      <c r="O2872" t="s">
        <v>8271</v>
      </c>
      <c r="P2872" s="5">
        <f t="shared" si="220"/>
        <v>0.15</v>
      </c>
      <c r="Q2872" s="5" t="str">
        <f t="shared" si="221"/>
        <v>Not Funded</v>
      </c>
      <c r="R2872" s="7">
        <f t="shared" si="222"/>
        <v>83.333333333333329</v>
      </c>
      <c r="S2872" t="s">
        <v>8316</v>
      </c>
      <c r="T2872" t="s">
        <v>8317</v>
      </c>
      <c r="U2872" s="17">
        <f t="shared" si="223"/>
        <v>41775.981076388889</v>
      </c>
      <c r="V2872" s="17">
        <f t="shared" si="224"/>
        <v>41745.981076388889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tr">
        <f>VLOOKUP(G2873,'Country Codes'!C:D,2,FALSE)</f>
        <v>United States</v>
      </c>
      <c r="I2873" t="s">
        <v>8246</v>
      </c>
      <c r="J2873" s="15">
        <v>1419183813</v>
      </c>
      <c r="K2873" s="15">
        <v>1417455813</v>
      </c>
      <c r="L2873" t="b">
        <v>0</v>
      </c>
      <c r="M2873">
        <v>13</v>
      </c>
      <c r="N2873" t="b">
        <v>0</v>
      </c>
      <c r="O2873" t="s">
        <v>8271</v>
      </c>
      <c r="P2873" s="5">
        <f t="shared" si="220"/>
        <v>4.6699999999999998E-2</v>
      </c>
      <c r="Q2873" s="5" t="str">
        <f t="shared" si="221"/>
        <v>Not Funded</v>
      </c>
      <c r="R2873" s="7">
        <f t="shared" si="222"/>
        <v>35.92307692307692</v>
      </c>
      <c r="S2873" t="s">
        <v>8316</v>
      </c>
      <c r="T2873" t="s">
        <v>8317</v>
      </c>
      <c r="U2873" s="17">
        <f t="shared" si="223"/>
        <v>41994.530243055553</v>
      </c>
      <c r="V2873" s="17">
        <f t="shared" si="224"/>
        <v>41974.530243055553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tr">
        <f>VLOOKUP(G2874,'Country Codes'!C:D,2,FALSE)</f>
        <v>United States</v>
      </c>
      <c r="I2874" t="s">
        <v>8246</v>
      </c>
      <c r="J2874" s="15">
        <v>1434768438</v>
      </c>
      <c r="K2874" s="15">
        <v>1429584438</v>
      </c>
      <c r="L2874" t="b">
        <v>0</v>
      </c>
      <c r="M2874">
        <v>0</v>
      </c>
      <c r="N2874" t="b">
        <v>0</v>
      </c>
      <c r="O2874" t="s">
        <v>8271</v>
      </c>
      <c r="P2874" s="5">
        <f t="shared" si="220"/>
        <v>0</v>
      </c>
      <c r="Q2874" s="5" t="str">
        <f t="shared" si="221"/>
        <v>Not Funded</v>
      </c>
      <c r="R2874" s="7" t="e">
        <f t="shared" si="222"/>
        <v>#DIV/0!</v>
      </c>
      <c r="S2874" t="s">
        <v>8316</v>
      </c>
      <c r="T2874" t="s">
        <v>8317</v>
      </c>
      <c r="U2874" s="17">
        <f t="shared" si="223"/>
        <v>42174.907847222225</v>
      </c>
      <c r="V2874" s="17">
        <f t="shared" si="224"/>
        <v>42114.907847222225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tr">
        <f>VLOOKUP(G2875,'Country Codes'!C:D,2,FALSE)</f>
        <v>United States</v>
      </c>
      <c r="I2875" t="s">
        <v>8246</v>
      </c>
      <c r="J2875" s="15">
        <v>1422473831</v>
      </c>
      <c r="K2875" s="15">
        <v>1419881831</v>
      </c>
      <c r="L2875" t="b">
        <v>0</v>
      </c>
      <c r="M2875">
        <v>8</v>
      </c>
      <c r="N2875" t="b">
        <v>0</v>
      </c>
      <c r="O2875" t="s">
        <v>8271</v>
      </c>
      <c r="P2875" s="5">
        <f t="shared" si="220"/>
        <v>0.38119999999999998</v>
      </c>
      <c r="Q2875" s="5" t="str">
        <f t="shared" si="221"/>
        <v>Not Funded</v>
      </c>
      <c r="R2875" s="7">
        <f t="shared" si="222"/>
        <v>119.125</v>
      </c>
      <c r="S2875" t="s">
        <v>8316</v>
      </c>
      <c r="T2875" t="s">
        <v>8317</v>
      </c>
      <c r="U2875" s="17">
        <f t="shared" si="223"/>
        <v>42032.609155092585</v>
      </c>
      <c r="V2875" s="17">
        <f t="shared" si="224"/>
        <v>42002.609155092585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tr">
        <f>VLOOKUP(G2876,'Country Codes'!C:D,2,FALSE)</f>
        <v>United States</v>
      </c>
      <c r="I2876" t="s">
        <v>8246</v>
      </c>
      <c r="J2876" s="15">
        <v>1484684186</v>
      </c>
      <c r="K2876" s="15">
        <v>1482092186</v>
      </c>
      <c r="L2876" t="b">
        <v>0</v>
      </c>
      <c r="M2876">
        <v>3</v>
      </c>
      <c r="N2876" t="b">
        <v>0</v>
      </c>
      <c r="O2876" t="s">
        <v>8271</v>
      </c>
      <c r="P2876" s="5">
        <f t="shared" si="220"/>
        <v>5.4199999999999998E-2</v>
      </c>
      <c r="Q2876" s="5" t="str">
        <f t="shared" si="221"/>
        <v>Not Funded</v>
      </c>
      <c r="R2876" s="7">
        <f t="shared" si="222"/>
        <v>90.333333333333329</v>
      </c>
      <c r="S2876" t="s">
        <v>8316</v>
      </c>
      <c r="T2876" t="s">
        <v>8317</v>
      </c>
      <c r="U2876" s="17">
        <f t="shared" si="223"/>
        <v>42752.636412037034</v>
      </c>
      <c r="V2876" s="17">
        <f t="shared" si="224"/>
        <v>42722.636412037034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tr">
        <f>VLOOKUP(G2877,'Country Codes'!C:D,2,FALSE)</f>
        <v>United States</v>
      </c>
      <c r="I2877" t="s">
        <v>8246</v>
      </c>
      <c r="J2877" s="15">
        <v>1462417493</v>
      </c>
      <c r="K2877" s="15">
        <v>1459825493</v>
      </c>
      <c r="L2877" t="b">
        <v>0</v>
      </c>
      <c r="M2877">
        <v>3</v>
      </c>
      <c r="N2877" t="b">
        <v>0</v>
      </c>
      <c r="O2877" t="s">
        <v>8271</v>
      </c>
      <c r="P2877" s="5">
        <f t="shared" si="220"/>
        <v>3.5E-4</v>
      </c>
      <c r="Q2877" s="5" t="str">
        <f t="shared" si="221"/>
        <v>Not Funded</v>
      </c>
      <c r="R2877" s="7">
        <f t="shared" si="222"/>
        <v>2.3333333333333335</v>
      </c>
      <c r="S2877" t="s">
        <v>8316</v>
      </c>
      <c r="T2877" t="s">
        <v>8317</v>
      </c>
      <c r="U2877" s="17">
        <f t="shared" si="223"/>
        <v>42494.920057870368</v>
      </c>
      <c r="V2877" s="17">
        <f t="shared" si="224"/>
        <v>42464.920057870368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tr">
        <f>VLOOKUP(G2878,'Country Codes'!C:D,2,FALSE)</f>
        <v>United States</v>
      </c>
      <c r="I2878" t="s">
        <v>8246</v>
      </c>
      <c r="J2878" s="15">
        <v>1437069079</v>
      </c>
      <c r="K2878" s="15">
        <v>1434477079</v>
      </c>
      <c r="L2878" t="b">
        <v>0</v>
      </c>
      <c r="M2878">
        <v>0</v>
      </c>
      <c r="N2878" t="b">
        <v>0</v>
      </c>
      <c r="O2878" t="s">
        <v>8271</v>
      </c>
      <c r="P2878" s="5">
        <f t="shared" si="220"/>
        <v>0</v>
      </c>
      <c r="Q2878" s="5" t="str">
        <f t="shared" si="221"/>
        <v>Not Funded</v>
      </c>
      <c r="R2878" s="7" t="e">
        <f t="shared" si="222"/>
        <v>#DIV/0!</v>
      </c>
      <c r="S2878" t="s">
        <v>8316</v>
      </c>
      <c r="T2878" t="s">
        <v>8317</v>
      </c>
      <c r="U2878" s="17">
        <f t="shared" si="223"/>
        <v>42201.535636574066</v>
      </c>
      <c r="V2878" s="17">
        <f t="shared" si="224"/>
        <v>42171.535636574066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tr">
        <f>VLOOKUP(G2879,'Country Codes'!C:D,2,FALSE)</f>
        <v>United States</v>
      </c>
      <c r="I2879" t="s">
        <v>8246</v>
      </c>
      <c r="J2879" s="15">
        <v>1480525200</v>
      </c>
      <c r="K2879" s="15">
        <v>1477781724</v>
      </c>
      <c r="L2879" t="b">
        <v>0</v>
      </c>
      <c r="M2879">
        <v>6</v>
      </c>
      <c r="N2879" t="b">
        <v>0</v>
      </c>
      <c r="O2879" t="s">
        <v>8271</v>
      </c>
      <c r="P2879" s="5">
        <f t="shared" si="220"/>
        <v>0.10833333333333334</v>
      </c>
      <c r="Q2879" s="5" t="str">
        <f t="shared" si="221"/>
        <v>Not Funded</v>
      </c>
      <c r="R2879" s="7">
        <f t="shared" si="222"/>
        <v>108.33333333333333</v>
      </c>
      <c r="S2879" t="s">
        <v>8316</v>
      </c>
      <c r="T2879" t="s">
        <v>8317</v>
      </c>
      <c r="U2879" s="17">
        <f t="shared" si="223"/>
        <v>42704.499999999993</v>
      </c>
      <c r="V2879" s="17">
        <f t="shared" si="224"/>
        <v>42672.746805555551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tr">
        <f>VLOOKUP(G2880,'Country Codes'!C:D,2,FALSE)</f>
        <v>United Kingdom</v>
      </c>
      <c r="I2880" t="s">
        <v>8247</v>
      </c>
      <c r="J2880" s="15">
        <v>1435934795</v>
      </c>
      <c r="K2880" s="15">
        <v>1430750795</v>
      </c>
      <c r="L2880" t="b">
        <v>0</v>
      </c>
      <c r="M2880">
        <v>4</v>
      </c>
      <c r="N2880" t="b">
        <v>0</v>
      </c>
      <c r="O2880" t="s">
        <v>8271</v>
      </c>
      <c r="P2880" s="5">
        <f t="shared" si="220"/>
        <v>2.1000000000000001E-2</v>
      </c>
      <c r="Q2880" s="5" t="str">
        <f t="shared" si="221"/>
        <v>Not Funded</v>
      </c>
      <c r="R2880" s="7">
        <f t="shared" si="222"/>
        <v>15.75</v>
      </c>
      <c r="S2880" t="s">
        <v>8316</v>
      </c>
      <c r="T2880" t="s">
        <v>8317</v>
      </c>
      <c r="U2880" s="17">
        <f t="shared" si="223"/>
        <v>42188.407349537032</v>
      </c>
      <c r="V2880" s="17">
        <f t="shared" si="224"/>
        <v>42128.407349537032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tr">
        <f>VLOOKUP(G2881,'Country Codes'!C:D,2,FALSE)</f>
        <v>United States</v>
      </c>
      <c r="I2881" t="s">
        <v>8246</v>
      </c>
      <c r="J2881" s="15">
        <v>1453310661</v>
      </c>
      <c r="K2881" s="15">
        <v>1450718661</v>
      </c>
      <c r="L2881" t="b">
        <v>0</v>
      </c>
      <c r="M2881">
        <v>1</v>
      </c>
      <c r="N2881" t="b">
        <v>0</v>
      </c>
      <c r="O2881" t="s">
        <v>8271</v>
      </c>
      <c r="P2881" s="5">
        <f t="shared" si="220"/>
        <v>2.5892857142857141E-3</v>
      </c>
      <c r="Q2881" s="5" t="str">
        <f t="shared" si="221"/>
        <v>Not Funded</v>
      </c>
      <c r="R2881" s="7">
        <f t="shared" si="222"/>
        <v>29</v>
      </c>
      <c r="S2881" t="s">
        <v>8316</v>
      </c>
      <c r="T2881" t="s">
        <v>8317</v>
      </c>
      <c r="U2881" s="17">
        <f t="shared" si="223"/>
        <v>42389.516909722217</v>
      </c>
      <c r="V2881" s="17">
        <f t="shared" si="224"/>
        <v>42359.516909722217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tr">
        <f>VLOOKUP(G2882,'Country Codes'!C:D,2,FALSE)</f>
        <v>United States</v>
      </c>
      <c r="I2882" t="s">
        <v>8246</v>
      </c>
      <c r="J2882" s="15">
        <v>1440090300</v>
      </c>
      <c r="K2882" s="15">
        <v>1436305452</v>
      </c>
      <c r="L2882" t="b">
        <v>0</v>
      </c>
      <c r="M2882">
        <v>29</v>
      </c>
      <c r="N2882" t="b">
        <v>0</v>
      </c>
      <c r="O2882" t="s">
        <v>8271</v>
      </c>
      <c r="P2882" s="5">
        <f t="shared" si="220"/>
        <v>0.23333333333333334</v>
      </c>
      <c r="Q2882" s="5" t="str">
        <f t="shared" si="221"/>
        <v>Not Funded</v>
      </c>
      <c r="R2882" s="7">
        <f t="shared" si="222"/>
        <v>96.551724137931032</v>
      </c>
      <c r="S2882" t="s">
        <v>8316</v>
      </c>
      <c r="T2882" t="s">
        <v>8317</v>
      </c>
      <c r="U2882" s="17">
        <f t="shared" si="223"/>
        <v>42236.503472222219</v>
      </c>
      <c r="V2882" s="17">
        <f t="shared" si="224"/>
        <v>42192.69736111111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tr">
        <f>VLOOKUP(G2883,'Country Codes'!C:D,2,FALSE)</f>
        <v>United States</v>
      </c>
      <c r="I2883" t="s">
        <v>8246</v>
      </c>
      <c r="J2883" s="15">
        <v>1417620036</v>
      </c>
      <c r="K2883" s="15">
        <v>1412432436</v>
      </c>
      <c r="L2883" t="b">
        <v>0</v>
      </c>
      <c r="M2883">
        <v>0</v>
      </c>
      <c r="N2883" t="b">
        <v>0</v>
      </c>
      <c r="O2883" t="s">
        <v>8271</v>
      </c>
      <c r="P2883" s="5">
        <f t="shared" ref="P2883:P2946" si="225">(E2883/D2883)</f>
        <v>0</v>
      </c>
      <c r="Q2883" s="5" t="str">
        <f t="shared" ref="Q2883:Q2946" si="226">IF(P2883&gt;=1,"Funded","Not Funded")</f>
        <v>Not Funded</v>
      </c>
      <c r="R2883" s="7" t="e">
        <f t="shared" ref="R2883:R2946" si="227">(E2883/M2883)</f>
        <v>#DIV/0!</v>
      </c>
      <c r="S2883" t="s">
        <v>8316</v>
      </c>
      <c r="T2883" t="s">
        <v>8317</v>
      </c>
      <c r="U2883" s="17">
        <f t="shared" ref="U2883:U2946" si="228">(((J2883/60)/60)/24)+DATE(1970,1,1)+(-5/24)</f>
        <v>41976.430972222217</v>
      </c>
      <c r="V2883" s="17">
        <f t="shared" ref="V2883:V2946" si="229">(((K2883/60)/60)/24)+DATE(1970,1,1)+(-5/24)</f>
        <v>41916.389305555553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tr">
        <f>VLOOKUP(G2884,'Country Codes'!C:D,2,FALSE)</f>
        <v>United States</v>
      </c>
      <c r="I2884" t="s">
        <v>8246</v>
      </c>
      <c r="J2884" s="15">
        <v>1462112318</v>
      </c>
      <c r="K2884" s="15">
        <v>1459520318</v>
      </c>
      <c r="L2884" t="b">
        <v>0</v>
      </c>
      <c r="M2884">
        <v>4</v>
      </c>
      <c r="N2884" t="b">
        <v>0</v>
      </c>
      <c r="O2884" t="s">
        <v>8271</v>
      </c>
      <c r="P2884" s="5">
        <f t="shared" si="225"/>
        <v>0.33600000000000002</v>
      </c>
      <c r="Q2884" s="5" t="str">
        <f t="shared" si="226"/>
        <v>Not Funded</v>
      </c>
      <c r="R2884" s="7">
        <f t="shared" si="227"/>
        <v>63</v>
      </c>
      <c r="S2884" t="s">
        <v>8316</v>
      </c>
      <c r="T2884" t="s">
        <v>8317</v>
      </c>
      <c r="U2884" s="17">
        <f t="shared" si="228"/>
        <v>42491.387939814813</v>
      </c>
      <c r="V2884" s="17">
        <f t="shared" si="229"/>
        <v>42461.387939814813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tr">
        <f>VLOOKUP(G2885,'Country Codes'!C:D,2,FALSE)</f>
        <v>United States</v>
      </c>
      <c r="I2885" t="s">
        <v>8246</v>
      </c>
      <c r="J2885" s="15">
        <v>1454734740</v>
      </c>
      <c r="K2885" s="15">
        <v>1451684437</v>
      </c>
      <c r="L2885" t="b">
        <v>0</v>
      </c>
      <c r="M2885">
        <v>5</v>
      </c>
      <c r="N2885" t="b">
        <v>0</v>
      </c>
      <c r="O2885" t="s">
        <v>8271</v>
      </c>
      <c r="P2885" s="5">
        <f t="shared" si="225"/>
        <v>0.1908</v>
      </c>
      <c r="Q2885" s="5" t="str">
        <f t="shared" si="226"/>
        <v>Not Funded</v>
      </c>
      <c r="R2885" s="7">
        <f t="shared" si="227"/>
        <v>381.6</v>
      </c>
      <c r="S2885" t="s">
        <v>8316</v>
      </c>
      <c r="T2885" t="s">
        <v>8317</v>
      </c>
      <c r="U2885" s="17">
        <f t="shared" si="228"/>
        <v>42405.999305555553</v>
      </c>
      <c r="V2885" s="17">
        <f t="shared" si="229"/>
        <v>42370.694872685184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tr">
        <f>VLOOKUP(G2886,'Country Codes'!C:D,2,FALSE)</f>
        <v>United States</v>
      </c>
      <c r="I2886" t="s">
        <v>8246</v>
      </c>
      <c r="J2886" s="15">
        <v>1417800435</v>
      </c>
      <c r="K2886" s="15">
        <v>1415208435</v>
      </c>
      <c r="L2886" t="b">
        <v>0</v>
      </c>
      <c r="M2886">
        <v>4</v>
      </c>
      <c r="N2886" t="b">
        <v>0</v>
      </c>
      <c r="O2886" t="s">
        <v>8271</v>
      </c>
      <c r="P2886" s="5">
        <f t="shared" si="225"/>
        <v>4.1111111111111114E-3</v>
      </c>
      <c r="Q2886" s="5" t="str">
        <f t="shared" si="226"/>
        <v>Not Funded</v>
      </c>
      <c r="R2886" s="7">
        <f t="shared" si="227"/>
        <v>46.25</v>
      </c>
      <c r="S2886" t="s">
        <v>8316</v>
      </c>
      <c r="T2886" t="s">
        <v>8317</v>
      </c>
      <c r="U2886" s="17">
        <f t="shared" si="228"/>
        <v>41978.518923611111</v>
      </c>
      <c r="V2886" s="17">
        <f t="shared" si="229"/>
        <v>41948.518923611111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tr">
        <f>VLOOKUP(G2887,'Country Codes'!C:D,2,FALSE)</f>
        <v>United States</v>
      </c>
      <c r="I2887" t="s">
        <v>8246</v>
      </c>
      <c r="J2887" s="15">
        <v>1426294201</v>
      </c>
      <c r="K2887" s="15">
        <v>1423705801</v>
      </c>
      <c r="L2887" t="b">
        <v>0</v>
      </c>
      <c r="M2887">
        <v>5</v>
      </c>
      <c r="N2887" t="b">
        <v>0</v>
      </c>
      <c r="O2887" t="s">
        <v>8271</v>
      </c>
      <c r="P2887" s="5">
        <f t="shared" si="225"/>
        <v>0.32500000000000001</v>
      </c>
      <c r="Q2887" s="5" t="str">
        <f t="shared" si="226"/>
        <v>Not Funded</v>
      </c>
      <c r="R2887" s="7">
        <f t="shared" si="227"/>
        <v>26</v>
      </c>
      <c r="S2887" t="s">
        <v>8316</v>
      </c>
      <c r="T2887" t="s">
        <v>8317</v>
      </c>
      <c r="U2887" s="17">
        <f t="shared" si="228"/>
        <v>42076.82640046296</v>
      </c>
      <c r="V2887" s="17">
        <f t="shared" si="229"/>
        <v>42046.868067129624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tr">
        <f>VLOOKUP(G2888,'Country Codes'!C:D,2,FALSE)</f>
        <v>United States</v>
      </c>
      <c r="I2888" t="s">
        <v>8246</v>
      </c>
      <c r="J2888" s="15">
        <v>1442635140</v>
      </c>
      <c r="K2888" s="15">
        <v>1442243484</v>
      </c>
      <c r="L2888" t="b">
        <v>0</v>
      </c>
      <c r="M2888">
        <v>1</v>
      </c>
      <c r="N2888" t="b">
        <v>0</v>
      </c>
      <c r="O2888" t="s">
        <v>8271</v>
      </c>
      <c r="P2888" s="5">
        <f t="shared" si="225"/>
        <v>0.05</v>
      </c>
      <c r="Q2888" s="5" t="str">
        <f t="shared" si="226"/>
        <v>Not Funded</v>
      </c>
      <c r="R2888" s="7">
        <f t="shared" si="227"/>
        <v>10</v>
      </c>
      <c r="S2888" t="s">
        <v>8316</v>
      </c>
      <c r="T2888" t="s">
        <v>8317</v>
      </c>
      <c r="U2888" s="17">
        <f t="shared" si="228"/>
        <v>42265.957638888889</v>
      </c>
      <c r="V2888" s="17">
        <f t="shared" si="229"/>
        <v>42261.424583333333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tr">
        <f>VLOOKUP(G2889,'Country Codes'!C:D,2,FALSE)</f>
        <v>United States</v>
      </c>
      <c r="I2889" t="s">
        <v>8246</v>
      </c>
      <c r="J2889" s="15">
        <v>1420971324</v>
      </c>
      <c r="K2889" s="15">
        <v>1418379324</v>
      </c>
      <c r="L2889" t="b">
        <v>0</v>
      </c>
      <c r="M2889">
        <v>1</v>
      </c>
      <c r="N2889" t="b">
        <v>0</v>
      </c>
      <c r="O2889" t="s">
        <v>8271</v>
      </c>
      <c r="P2889" s="5">
        <f t="shared" si="225"/>
        <v>1.6666666666666668E-3</v>
      </c>
      <c r="Q2889" s="5" t="str">
        <f t="shared" si="226"/>
        <v>Not Funded</v>
      </c>
      <c r="R2889" s="7">
        <f t="shared" si="227"/>
        <v>5</v>
      </c>
      <c r="S2889" t="s">
        <v>8316</v>
      </c>
      <c r="T2889" t="s">
        <v>8317</v>
      </c>
      <c r="U2889" s="17">
        <f t="shared" si="228"/>
        <v>42015.219027777777</v>
      </c>
      <c r="V2889" s="17">
        <f t="shared" si="229"/>
        <v>41985.219027777777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tr">
        <f>VLOOKUP(G2890,'Country Codes'!C:D,2,FALSE)</f>
        <v>United States</v>
      </c>
      <c r="I2890" t="s">
        <v>8246</v>
      </c>
      <c r="J2890" s="15">
        <v>1413608340</v>
      </c>
      <c r="K2890" s="15">
        <v>1412945440</v>
      </c>
      <c r="L2890" t="b">
        <v>0</v>
      </c>
      <c r="M2890">
        <v>0</v>
      </c>
      <c r="N2890" t="b">
        <v>0</v>
      </c>
      <c r="O2890" t="s">
        <v>8271</v>
      </c>
      <c r="P2890" s="5">
        <f t="shared" si="225"/>
        <v>0</v>
      </c>
      <c r="Q2890" s="5" t="str">
        <f t="shared" si="226"/>
        <v>Not Funded</v>
      </c>
      <c r="R2890" s="7" t="e">
        <f t="shared" si="227"/>
        <v>#DIV/0!</v>
      </c>
      <c r="S2890" t="s">
        <v>8316</v>
      </c>
      <c r="T2890" t="s">
        <v>8317</v>
      </c>
      <c r="U2890" s="17">
        <f t="shared" si="228"/>
        <v>41929.999305555553</v>
      </c>
      <c r="V2890" s="17">
        <f t="shared" si="229"/>
        <v>41922.326851851853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tr">
        <f>VLOOKUP(G2891,'Country Codes'!C:D,2,FALSE)</f>
        <v>United States</v>
      </c>
      <c r="I2891" t="s">
        <v>8246</v>
      </c>
      <c r="J2891" s="15">
        <v>1409344985</v>
      </c>
      <c r="K2891" s="15">
        <v>1406752985</v>
      </c>
      <c r="L2891" t="b">
        <v>0</v>
      </c>
      <c r="M2891">
        <v>14</v>
      </c>
      <c r="N2891" t="b">
        <v>0</v>
      </c>
      <c r="O2891" t="s">
        <v>8271</v>
      </c>
      <c r="P2891" s="5">
        <f t="shared" si="225"/>
        <v>0.38066666666666665</v>
      </c>
      <c r="Q2891" s="5" t="str">
        <f t="shared" si="226"/>
        <v>Not Funded</v>
      </c>
      <c r="R2891" s="7">
        <f t="shared" si="227"/>
        <v>81.571428571428569</v>
      </c>
      <c r="S2891" t="s">
        <v>8316</v>
      </c>
      <c r="T2891" t="s">
        <v>8317</v>
      </c>
      <c r="U2891" s="17">
        <f t="shared" si="228"/>
        <v>41880.654918981476</v>
      </c>
      <c r="V2891" s="17">
        <f t="shared" si="229"/>
        <v>41850.654918981476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tr">
        <f>VLOOKUP(G2892,'Country Codes'!C:D,2,FALSE)</f>
        <v>United States</v>
      </c>
      <c r="I2892" t="s">
        <v>8246</v>
      </c>
      <c r="J2892" s="15">
        <v>1407553200</v>
      </c>
      <c r="K2892" s="15">
        <v>1405100992</v>
      </c>
      <c r="L2892" t="b">
        <v>0</v>
      </c>
      <c r="M2892">
        <v>3</v>
      </c>
      <c r="N2892" t="b">
        <v>0</v>
      </c>
      <c r="O2892" t="s">
        <v>8271</v>
      </c>
      <c r="P2892" s="5">
        <f t="shared" si="225"/>
        <v>1.0500000000000001E-2</v>
      </c>
      <c r="Q2892" s="5" t="str">
        <f t="shared" si="226"/>
        <v>Not Funded</v>
      </c>
      <c r="R2892" s="7">
        <f t="shared" si="227"/>
        <v>7</v>
      </c>
      <c r="S2892" t="s">
        <v>8316</v>
      </c>
      <c r="T2892" t="s">
        <v>8317</v>
      </c>
      <c r="U2892" s="17">
        <f t="shared" si="228"/>
        <v>41859.916666666664</v>
      </c>
      <c r="V2892" s="17">
        <f t="shared" si="229"/>
        <v>41831.534629629627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tr">
        <f>VLOOKUP(G2893,'Country Codes'!C:D,2,FALSE)</f>
        <v>United States</v>
      </c>
      <c r="I2893" t="s">
        <v>8246</v>
      </c>
      <c r="J2893" s="15">
        <v>1460751128</v>
      </c>
      <c r="K2893" s="15">
        <v>1455570728</v>
      </c>
      <c r="L2893" t="b">
        <v>0</v>
      </c>
      <c r="M2893">
        <v>10</v>
      </c>
      <c r="N2893" t="b">
        <v>0</v>
      </c>
      <c r="O2893" t="s">
        <v>8271</v>
      </c>
      <c r="P2893" s="5">
        <f t="shared" si="225"/>
        <v>2.7300000000000001E-2</v>
      </c>
      <c r="Q2893" s="5" t="str">
        <f t="shared" si="226"/>
        <v>Not Funded</v>
      </c>
      <c r="R2893" s="7">
        <f t="shared" si="227"/>
        <v>27.3</v>
      </c>
      <c r="S2893" t="s">
        <v>8316</v>
      </c>
      <c r="T2893" t="s">
        <v>8317</v>
      </c>
      <c r="U2893" s="17">
        <f t="shared" si="228"/>
        <v>42475.633425925924</v>
      </c>
      <c r="V2893" s="17">
        <f t="shared" si="229"/>
        <v>42415.675092592595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tr">
        <f>VLOOKUP(G2894,'Country Codes'!C:D,2,FALSE)</f>
        <v>United States</v>
      </c>
      <c r="I2894" t="s">
        <v>8246</v>
      </c>
      <c r="J2894" s="15">
        <v>1409000400</v>
      </c>
      <c r="K2894" s="15">
        <v>1408381704</v>
      </c>
      <c r="L2894" t="b">
        <v>0</v>
      </c>
      <c r="M2894">
        <v>17</v>
      </c>
      <c r="N2894" t="b">
        <v>0</v>
      </c>
      <c r="O2894" t="s">
        <v>8271</v>
      </c>
      <c r="P2894" s="5">
        <f t="shared" si="225"/>
        <v>9.0909090909090912E-2</v>
      </c>
      <c r="Q2894" s="5" t="str">
        <f t="shared" si="226"/>
        <v>Not Funded</v>
      </c>
      <c r="R2894" s="7">
        <f t="shared" si="227"/>
        <v>29.411764705882351</v>
      </c>
      <c r="S2894" t="s">
        <v>8316</v>
      </c>
      <c r="T2894" t="s">
        <v>8317</v>
      </c>
      <c r="U2894" s="17">
        <f t="shared" si="228"/>
        <v>41876.666666666664</v>
      </c>
      <c r="V2894" s="17">
        <f t="shared" si="229"/>
        <v>41869.505833333329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tr">
        <f>VLOOKUP(G2895,'Country Codes'!C:D,2,FALSE)</f>
        <v>United States</v>
      </c>
      <c r="I2895" t="s">
        <v>8246</v>
      </c>
      <c r="J2895" s="15">
        <v>1420768800</v>
      </c>
      <c r="K2895" s="15">
        <v>1415644395</v>
      </c>
      <c r="L2895" t="b">
        <v>0</v>
      </c>
      <c r="M2895">
        <v>2</v>
      </c>
      <c r="N2895" t="b">
        <v>0</v>
      </c>
      <c r="O2895" t="s">
        <v>8271</v>
      </c>
      <c r="P2895" s="5">
        <f t="shared" si="225"/>
        <v>5.0000000000000001E-3</v>
      </c>
      <c r="Q2895" s="5" t="str">
        <f t="shared" si="226"/>
        <v>Not Funded</v>
      </c>
      <c r="R2895" s="7">
        <f t="shared" si="227"/>
        <v>12.5</v>
      </c>
      <c r="S2895" t="s">
        <v>8316</v>
      </c>
      <c r="T2895" t="s">
        <v>8317</v>
      </c>
      <c r="U2895" s="17">
        <f t="shared" si="228"/>
        <v>42012.874999999993</v>
      </c>
      <c r="V2895" s="17">
        <f t="shared" si="229"/>
        <v>41953.564756944441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tr">
        <f>VLOOKUP(G2896,'Country Codes'!C:D,2,FALSE)</f>
        <v>United States</v>
      </c>
      <c r="I2896" t="s">
        <v>8246</v>
      </c>
      <c r="J2896" s="15">
        <v>1428100815</v>
      </c>
      <c r="K2896" s="15">
        <v>1422920415</v>
      </c>
      <c r="L2896" t="b">
        <v>0</v>
      </c>
      <c r="M2896">
        <v>0</v>
      </c>
      <c r="N2896" t="b">
        <v>0</v>
      </c>
      <c r="O2896" t="s">
        <v>8271</v>
      </c>
      <c r="P2896" s="5">
        <f t="shared" si="225"/>
        <v>0</v>
      </c>
      <c r="Q2896" s="5" t="str">
        <f t="shared" si="226"/>
        <v>Not Funded</v>
      </c>
      <c r="R2896" s="7" t="e">
        <f t="shared" si="227"/>
        <v>#DIV/0!</v>
      </c>
      <c r="S2896" t="s">
        <v>8316</v>
      </c>
      <c r="T2896" t="s">
        <v>8317</v>
      </c>
      <c r="U2896" s="17">
        <f t="shared" si="228"/>
        <v>42097.736284722218</v>
      </c>
      <c r="V2896" s="17">
        <f t="shared" si="229"/>
        <v>42037.777951388889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tr">
        <f>VLOOKUP(G2897,'Country Codes'!C:D,2,FALSE)</f>
        <v>United States</v>
      </c>
      <c r="I2897" t="s">
        <v>8246</v>
      </c>
      <c r="J2897" s="15">
        <v>1403470800</v>
      </c>
      <c r="K2897" s="15">
        <v>1403356792</v>
      </c>
      <c r="L2897" t="b">
        <v>0</v>
      </c>
      <c r="M2897">
        <v>4</v>
      </c>
      <c r="N2897" t="b">
        <v>0</v>
      </c>
      <c r="O2897" t="s">
        <v>8271</v>
      </c>
      <c r="P2897" s="5">
        <f t="shared" si="225"/>
        <v>4.5999999999999999E-2</v>
      </c>
      <c r="Q2897" s="5" t="str">
        <f t="shared" si="226"/>
        <v>Not Funded</v>
      </c>
      <c r="R2897" s="7">
        <f t="shared" si="227"/>
        <v>5.75</v>
      </c>
      <c r="S2897" t="s">
        <v>8316</v>
      </c>
      <c r="T2897" t="s">
        <v>8317</v>
      </c>
      <c r="U2897" s="17">
        <f t="shared" si="228"/>
        <v>41812.666666666664</v>
      </c>
      <c r="V2897" s="17">
        <f t="shared" si="229"/>
        <v>41811.347129629627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tr">
        <f>VLOOKUP(G2898,'Country Codes'!C:D,2,FALSE)</f>
        <v>United States</v>
      </c>
      <c r="I2898" t="s">
        <v>8246</v>
      </c>
      <c r="J2898" s="15">
        <v>1481522400</v>
      </c>
      <c r="K2898" s="15">
        <v>1480283321</v>
      </c>
      <c r="L2898" t="b">
        <v>0</v>
      </c>
      <c r="M2898">
        <v>12</v>
      </c>
      <c r="N2898" t="b">
        <v>0</v>
      </c>
      <c r="O2898" t="s">
        <v>8271</v>
      </c>
      <c r="P2898" s="5">
        <f t="shared" si="225"/>
        <v>0.20833333333333334</v>
      </c>
      <c r="Q2898" s="5" t="str">
        <f t="shared" si="226"/>
        <v>Not Funded</v>
      </c>
      <c r="R2898" s="7">
        <f t="shared" si="227"/>
        <v>52.083333333333336</v>
      </c>
      <c r="S2898" t="s">
        <v>8316</v>
      </c>
      <c r="T2898" t="s">
        <v>8317</v>
      </c>
      <c r="U2898" s="17">
        <f t="shared" si="228"/>
        <v>42716.041666666664</v>
      </c>
      <c r="V2898" s="17">
        <f t="shared" si="229"/>
        <v>42701.700474537036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tr">
        <f>VLOOKUP(G2899,'Country Codes'!C:D,2,FALSE)</f>
        <v>United States</v>
      </c>
      <c r="I2899" t="s">
        <v>8246</v>
      </c>
      <c r="J2899" s="15">
        <v>1444577345</v>
      </c>
      <c r="K2899" s="15">
        <v>1441985458</v>
      </c>
      <c r="L2899" t="b">
        <v>0</v>
      </c>
      <c r="M2899">
        <v>3</v>
      </c>
      <c r="N2899" t="b">
        <v>0</v>
      </c>
      <c r="O2899" t="s">
        <v>8271</v>
      </c>
      <c r="P2899" s="5">
        <f t="shared" si="225"/>
        <v>4.583333333333333E-2</v>
      </c>
      <c r="Q2899" s="5" t="str">
        <f t="shared" si="226"/>
        <v>Not Funded</v>
      </c>
      <c r="R2899" s="7">
        <f t="shared" si="227"/>
        <v>183.33333333333334</v>
      </c>
      <c r="S2899" t="s">
        <v>8316</v>
      </c>
      <c r="T2899" t="s">
        <v>8317</v>
      </c>
      <c r="U2899" s="17">
        <f t="shared" si="228"/>
        <v>42288.436863425923</v>
      </c>
      <c r="V2899" s="17">
        <f t="shared" si="229"/>
        <v>42258.438171296293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tr">
        <f>VLOOKUP(G2900,'Country Codes'!C:D,2,FALSE)</f>
        <v>United States</v>
      </c>
      <c r="I2900" t="s">
        <v>8246</v>
      </c>
      <c r="J2900" s="15">
        <v>1446307053</v>
      </c>
      <c r="K2900" s="15">
        <v>1443715053</v>
      </c>
      <c r="L2900" t="b">
        <v>0</v>
      </c>
      <c r="M2900">
        <v>12</v>
      </c>
      <c r="N2900" t="b">
        <v>0</v>
      </c>
      <c r="O2900" t="s">
        <v>8271</v>
      </c>
      <c r="P2900" s="5">
        <f t="shared" si="225"/>
        <v>4.2133333333333335E-2</v>
      </c>
      <c r="Q2900" s="5" t="str">
        <f t="shared" si="226"/>
        <v>Not Funded</v>
      </c>
      <c r="R2900" s="7">
        <f t="shared" si="227"/>
        <v>26.333333333333332</v>
      </c>
      <c r="S2900" t="s">
        <v>8316</v>
      </c>
      <c r="T2900" t="s">
        <v>8317</v>
      </c>
      <c r="U2900" s="17">
        <f t="shared" si="228"/>
        <v>42308.456631944442</v>
      </c>
      <c r="V2900" s="17">
        <f t="shared" si="229"/>
        <v>42278.456631944442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tr">
        <f>VLOOKUP(G2901,'Country Codes'!C:D,2,FALSE)</f>
        <v>United States</v>
      </c>
      <c r="I2901" t="s">
        <v>8246</v>
      </c>
      <c r="J2901" s="15">
        <v>1469325158</v>
      </c>
      <c r="K2901" s="15">
        <v>1464141158</v>
      </c>
      <c r="L2901" t="b">
        <v>0</v>
      </c>
      <c r="M2901">
        <v>0</v>
      </c>
      <c r="N2901" t="b">
        <v>0</v>
      </c>
      <c r="O2901" t="s">
        <v>8271</v>
      </c>
      <c r="P2901" s="5">
        <f t="shared" si="225"/>
        <v>0</v>
      </c>
      <c r="Q2901" s="5" t="str">
        <f t="shared" si="226"/>
        <v>Not Funded</v>
      </c>
      <c r="R2901" s="7" t="e">
        <f t="shared" si="227"/>
        <v>#DIV/0!</v>
      </c>
      <c r="S2901" t="s">
        <v>8316</v>
      </c>
      <c r="T2901" t="s">
        <v>8317</v>
      </c>
      <c r="U2901" s="17">
        <f t="shared" si="228"/>
        <v>42574.869884259257</v>
      </c>
      <c r="V2901" s="17">
        <f t="shared" si="229"/>
        <v>42514.869884259257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tr">
        <f>VLOOKUP(G2902,'Country Codes'!C:D,2,FALSE)</f>
        <v>United States</v>
      </c>
      <c r="I2902" t="s">
        <v>8246</v>
      </c>
      <c r="J2902" s="15">
        <v>1407562632</v>
      </c>
      <c r="K2902" s="15">
        <v>1404970632</v>
      </c>
      <c r="L2902" t="b">
        <v>0</v>
      </c>
      <c r="M2902">
        <v>7</v>
      </c>
      <c r="N2902" t="b">
        <v>0</v>
      </c>
      <c r="O2902" t="s">
        <v>8271</v>
      </c>
      <c r="P2902" s="5">
        <f t="shared" si="225"/>
        <v>0.61909090909090914</v>
      </c>
      <c r="Q2902" s="5" t="str">
        <f t="shared" si="226"/>
        <v>Not Funded</v>
      </c>
      <c r="R2902" s="7">
        <f t="shared" si="227"/>
        <v>486.42857142857144</v>
      </c>
      <c r="S2902" t="s">
        <v>8316</v>
      </c>
      <c r="T2902" t="s">
        <v>8317</v>
      </c>
      <c r="U2902" s="17">
        <f t="shared" si="228"/>
        <v>41860.025833333333</v>
      </c>
      <c r="V2902" s="17">
        <f t="shared" si="229"/>
        <v>41830.025833333333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tr">
        <f>VLOOKUP(G2903,'Country Codes'!C:D,2,FALSE)</f>
        <v>United States</v>
      </c>
      <c r="I2903" t="s">
        <v>8246</v>
      </c>
      <c r="J2903" s="15">
        <v>1423345339</v>
      </c>
      <c r="K2903" s="15">
        <v>1418161339</v>
      </c>
      <c r="L2903" t="b">
        <v>0</v>
      </c>
      <c r="M2903">
        <v>2</v>
      </c>
      <c r="N2903" t="b">
        <v>0</v>
      </c>
      <c r="O2903" t="s">
        <v>8271</v>
      </c>
      <c r="P2903" s="5">
        <f t="shared" si="225"/>
        <v>8.0000000000000002E-3</v>
      </c>
      <c r="Q2903" s="5" t="str">
        <f t="shared" si="226"/>
        <v>Not Funded</v>
      </c>
      <c r="R2903" s="7">
        <f t="shared" si="227"/>
        <v>3</v>
      </c>
      <c r="S2903" t="s">
        <v>8316</v>
      </c>
      <c r="T2903" t="s">
        <v>8317</v>
      </c>
      <c r="U2903" s="17">
        <f t="shared" si="228"/>
        <v>42042.696053240739</v>
      </c>
      <c r="V2903" s="17">
        <f t="shared" si="229"/>
        <v>41982.696053240739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tr">
        <f>VLOOKUP(G2904,'Country Codes'!C:D,2,FALSE)</f>
        <v>United States</v>
      </c>
      <c r="I2904" t="s">
        <v>8246</v>
      </c>
      <c r="J2904" s="15">
        <v>1440412396</v>
      </c>
      <c r="K2904" s="15">
        <v>1437820396</v>
      </c>
      <c r="L2904" t="b">
        <v>0</v>
      </c>
      <c r="M2904">
        <v>1</v>
      </c>
      <c r="N2904" t="b">
        <v>0</v>
      </c>
      <c r="O2904" t="s">
        <v>8271</v>
      </c>
      <c r="P2904" s="5">
        <f t="shared" si="225"/>
        <v>1.6666666666666666E-4</v>
      </c>
      <c r="Q2904" s="5" t="str">
        <f t="shared" si="226"/>
        <v>Not Funded</v>
      </c>
      <c r="R2904" s="7">
        <f t="shared" si="227"/>
        <v>25</v>
      </c>
      <c r="S2904" t="s">
        <v>8316</v>
      </c>
      <c r="T2904" t="s">
        <v>8317</v>
      </c>
      <c r="U2904" s="17">
        <f t="shared" si="228"/>
        <v>42240.231435185182</v>
      </c>
      <c r="V2904" s="17">
        <f t="shared" si="229"/>
        <v>42210.231435185182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tr">
        <f>VLOOKUP(G2905,'Country Codes'!C:D,2,FALSE)</f>
        <v>United States</v>
      </c>
      <c r="I2905" t="s">
        <v>8246</v>
      </c>
      <c r="J2905" s="15">
        <v>1441771218</v>
      </c>
      <c r="K2905" s="15">
        <v>1436587218</v>
      </c>
      <c r="L2905" t="b">
        <v>0</v>
      </c>
      <c r="M2905">
        <v>4</v>
      </c>
      <c r="N2905" t="b">
        <v>0</v>
      </c>
      <c r="O2905" t="s">
        <v>8271</v>
      </c>
      <c r="P2905" s="5">
        <f t="shared" si="225"/>
        <v>7.7999999999999996E-3</v>
      </c>
      <c r="Q2905" s="5" t="str">
        <f t="shared" si="226"/>
        <v>Not Funded</v>
      </c>
      <c r="R2905" s="7">
        <f t="shared" si="227"/>
        <v>9.75</v>
      </c>
      <c r="S2905" t="s">
        <v>8316</v>
      </c>
      <c r="T2905" t="s">
        <v>8317</v>
      </c>
      <c r="U2905" s="17">
        <f t="shared" si="228"/>
        <v>42255.95854166666</v>
      </c>
      <c r="V2905" s="17">
        <f t="shared" si="229"/>
        <v>42195.95854166666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tr">
        <f>VLOOKUP(G2906,'Country Codes'!C:D,2,FALSE)</f>
        <v>United Kingdom</v>
      </c>
      <c r="I2906" t="s">
        <v>8247</v>
      </c>
      <c r="J2906" s="15">
        <v>1415534400</v>
      </c>
      <c r="K2906" s="15">
        <v>1414538031</v>
      </c>
      <c r="L2906" t="b">
        <v>0</v>
      </c>
      <c r="M2906">
        <v>4</v>
      </c>
      <c r="N2906" t="b">
        <v>0</v>
      </c>
      <c r="O2906" t="s">
        <v>8271</v>
      </c>
      <c r="P2906" s="5">
        <f t="shared" si="225"/>
        <v>0.05</v>
      </c>
      <c r="Q2906" s="5" t="str">
        <f t="shared" si="226"/>
        <v>Not Funded</v>
      </c>
      <c r="R2906" s="7">
        <f t="shared" si="227"/>
        <v>18.75</v>
      </c>
      <c r="S2906" t="s">
        <v>8316</v>
      </c>
      <c r="T2906" t="s">
        <v>8317</v>
      </c>
      <c r="U2906" s="17">
        <f t="shared" si="228"/>
        <v>41952.291666666664</v>
      </c>
      <c r="V2906" s="17">
        <f t="shared" si="229"/>
        <v>41940.759618055556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tr">
        <f>VLOOKUP(G2907,'Country Codes'!C:D,2,FALSE)</f>
        <v>United States</v>
      </c>
      <c r="I2907" t="s">
        <v>8246</v>
      </c>
      <c r="J2907" s="15">
        <v>1473211313</v>
      </c>
      <c r="K2907" s="15">
        <v>1472001713</v>
      </c>
      <c r="L2907" t="b">
        <v>0</v>
      </c>
      <c r="M2907">
        <v>17</v>
      </c>
      <c r="N2907" t="b">
        <v>0</v>
      </c>
      <c r="O2907" t="s">
        <v>8271</v>
      </c>
      <c r="P2907" s="5">
        <f t="shared" si="225"/>
        <v>0.17771428571428571</v>
      </c>
      <c r="Q2907" s="5" t="str">
        <f t="shared" si="226"/>
        <v>Not Funded</v>
      </c>
      <c r="R2907" s="7">
        <f t="shared" si="227"/>
        <v>36.588235294117645</v>
      </c>
      <c r="S2907" t="s">
        <v>8316</v>
      </c>
      <c r="T2907" t="s">
        <v>8317</v>
      </c>
      <c r="U2907" s="17">
        <f t="shared" si="228"/>
        <v>42619.848530092589</v>
      </c>
      <c r="V2907" s="17">
        <f t="shared" si="229"/>
        <v>42605.848530092589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tr">
        <f>VLOOKUP(G2908,'Country Codes'!C:D,2,FALSE)</f>
        <v>United States</v>
      </c>
      <c r="I2908" t="s">
        <v>8246</v>
      </c>
      <c r="J2908" s="15">
        <v>1438390800</v>
      </c>
      <c r="K2908" s="15">
        <v>1436888066</v>
      </c>
      <c r="L2908" t="b">
        <v>0</v>
      </c>
      <c r="M2908">
        <v>7</v>
      </c>
      <c r="N2908" t="b">
        <v>0</v>
      </c>
      <c r="O2908" t="s">
        <v>8271</v>
      </c>
      <c r="P2908" s="5">
        <f t="shared" si="225"/>
        <v>9.4166666666666662E-2</v>
      </c>
      <c r="Q2908" s="5" t="str">
        <f t="shared" si="226"/>
        <v>Not Funded</v>
      </c>
      <c r="R2908" s="7">
        <f t="shared" si="227"/>
        <v>80.714285714285708</v>
      </c>
      <c r="S2908" t="s">
        <v>8316</v>
      </c>
      <c r="T2908" t="s">
        <v>8317</v>
      </c>
      <c r="U2908" s="17">
        <f t="shared" si="228"/>
        <v>42216.833333333336</v>
      </c>
      <c r="V2908" s="17">
        <f t="shared" si="229"/>
        <v>42199.440578703703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tr">
        <f>VLOOKUP(G2909,'Country Codes'!C:D,2,FALSE)</f>
        <v>United States</v>
      </c>
      <c r="I2909" t="s">
        <v>8246</v>
      </c>
      <c r="J2909" s="15">
        <v>1463259837</v>
      </c>
      <c r="K2909" s="15">
        <v>1458075837</v>
      </c>
      <c r="L2909" t="b">
        <v>0</v>
      </c>
      <c r="M2909">
        <v>2</v>
      </c>
      <c r="N2909" t="b">
        <v>0</v>
      </c>
      <c r="O2909" t="s">
        <v>8271</v>
      </c>
      <c r="P2909" s="5">
        <f t="shared" si="225"/>
        <v>8.0000000000000004E-4</v>
      </c>
      <c r="Q2909" s="5" t="str">
        <f t="shared" si="226"/>
        <v>Not Funded</v>
      </c>
      <c r="R2909" s="7">
        <f t="shared" si="227"/>
        <v>1</v>
      </c>
      <c r="S2909" t="s">
        <v>8316</v>
      </c>
      <c r="T2909" t="s">
        <v>8317</v>
      </c>
      <c r="U2909" s="17">
        <f t="shared" si="228"/>
        <v>42504.669409722213</v>
      </c>
      <c r="V2909" s="17">
        <f t="shared" si="229"/>
        <v>42444.669409722213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tr">
        <f>VLOOKUP(G2910,'Country Codes'!C:D,2,FALSE)</f>
        <v>United States</v>
      </c>
      <c r="I2910" t="s">
        <v>8246</v>
      </c>
      <c r="J2910" s="15">
        <v>1465407219</v>
      </c>
      <c r="K2910" s="15">
        <v>1462815219</v>
      </c>
      <c r="L2910" t="b">
        <v>0</v>
      </c>
      <c r="M2910">
        <v>5</v>
      </c>
      <c r="N2910" t="b">
        <v>0</v>
      </c>
      <c r="O2910" t="s">
        <v>8271</v>
      </c>
      <c r="P2910" s="5">
        <f t="shared" si="225"/>
        <v>2.75E-2</v>
      </c>
      <c r="Q2910" s="5" t="str">
        <f t="shared" si="226"/>
        <v>Not Funded</v>
      </c>
      <c r="R2910" s="7">
        <f t="shared" si="227"/>
        <v>52.8</v>
      </c>
      <c r="S2910" t="s">
        <v>8316</v>
      </c>
      <c r="T2910" t="s">
        <v>8317</v>
      </c>
      <c r="U2910" s="17">
        <f t="shared" si="228"/>
        <v>42529.523368055547</v>
      </c>
      <c r="V2910" s="17">
        <f t="shared" si="229"/>
        <v>42499.523368055547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tr">
        <f>VLOOKUP(G2911,'Country Codes'!C:D,2,FALSE)</f>
        <v>United States</v>
      </c>
      <c r="I2911" t="s">
        <v>8246</v>
      </c>
      <c r="J2911" s="15">
        <v>1416944760</v>
      </c>
      <c r="K2911" s="15">
        <v>1413527001</v>
      </c>
      <c r="L2911" t="b">
        <v>0</v>
      </c>
      <c r="M2911">
        <v>1</v>
      </c>
      <c r="N2911" t="b">
        <v>0</v>
      </c>
      <c r="O2911" t="s">
        <v>8271</v>
      </c>
      <c r="P2911" s="5">
        <f t="shared" si="225"/>
        <v>1.1111111111111112E-4</v>
      </c>
      <c r="Q2911" s="5" t="str">
        <f t="shared" si="226"/>
        <v>Not Funded</v>
      </c>
      <c r="R2911" s="7">
        <f t="shared" si="227"/>
        <v>20</v>
      </c>
      <c r="S2911" t="s">
        <v>8316</v>
      </c>
      <c r="T2911" t="s">
        <v>8317</v>
      </c>
      <c r="U2911" s="17">
        <f t="shared" si="228"/>
        <v>41968.615277777775</v>
      </c>
      <c r="V2911" s="17">
        <f t="shared" si="229"/>
        <v>41929.057881944442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tr">
        <f>VLOOKUP(G2912,'Country Codes'!C:D,2,FALSE)</f>
        <v>United Kingdom</v>
      </c>
      <c r="I2912" t="s">
        <v>8247</v>
      </c>
      <c r="J2912" s="15">
        <v>1434139887</v>
      </c>
      <c r="K2912" s="15">
        <v>1428955887</v>
      </c>
      <c r="L2912" t="b">
        <v>0</v>
      </c>
      <c r="M2912">
        <v>1</v>
      </c>
      <c r="N2912" t="b">
        <v>0</v>
      </c>
      <c r="O2912" t="s">
        <v>8271</v>
      </c>
      <c r="P2912" s="5">
        <f t="shared" si="225"/>
        <v>3.3333333333333335E-5</v>
      </c>
      <c r="Q2912" s="5" t="str">
        <f t="shared" si="226"/>
        <v>Not Funded</v>
      </c>
      <c r="R2912" s="7">
        <f t="shared" si="227"/>
        <v>1</v>
      </c>
      <c r="S2912" t="s">
        <v>8316</v>
      </c>
      <c r="T2912" t="s">
        <v>8317</v>
      </c>
      <c r="U2912" s="17">
        <f t="shared" si="228"/>
        <v>42167.632951388885</v>
      </c>
      <c r="V2912" s="17">
        <f t="shared" si="229"/>
        <v>42107.632951388885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tr">
        <f>VLOOKUP(G2913,'Country Codes'!C:D,2,FALSE)</f>
        <v>United States</v>
      </c>
      <c r="I2913" t="s">
        <v>8246</v>
      </c>
      <c r="J2913" s="15">
        <v>1435429626</v>
      </c>
      <c r="K2913" s="15">
        <v>1431973626</v>
      </c>
      <c r="L2913" t="b">
        <v>0</v>
      </c>
      <c r="M2913">
        <v>14</v>
      </c>
      <c r="N2913" t="b">
        <v>0</v>
      </c>
      <c r="O2913" t="s">
        <v>8271</v>
      </c>
      <c r="P2913" s="5">
        <f t="shared" si="225"/>
        <v>0.36499999999999999</v>
      </c>
      <c r="Q2913" s="5" t="str">
        <f t="shared" si="226"/>
        <v>Not Funded</v>
      </c>
      <c r="R2913" s="7">
        <f t="shared" si="227"/>
        <v>46.928571428571431</v>
      </c>
      <c r="S2913" t="s">
        <v>8316</v>
      </c>
      <c r="T2913" t="s">
        <v>8317</v>
      </c>
      <c r="U2913" s="17">
        <f t="shared" si="228"/>
        <v>42182.560486111113</v>
      </c>
      <c r="V2913" s="17">
        <f t="shared" si="229"/>
        <v>42142.560486111113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tr">
        <f>VLOOKUP(G2914,'Country Codes'!C:D,2,FALSE)</f>
        <v>United States</v>
      </c>
      <c r="I2914" t="s">
        <v>8246</v>
      </c>
      <c r="J2914" s="15">
        <v>1452827374</v>
      </c>
      <c r="K2914" s="15">
        <v>1450235374</v>
      </c>
      <c r="L2914" t="b">
        <v>0</v>
      </c>
      <c r="M2914">
        <v>26</v>
      </c>
      <c r="N2914" t="b">
        <v>0</v>
      </c>
      <c r="O2914" t="s">
        <v>8271</v>
      </c>
      <c r="P2914" s="5">
        <f t="shared" si="225"/>
        <v>0.14058171745152354</v>
      </c>
      <c r="Q2914" s="5" t="str">
        <f t="shared" si="226"/>
        <v>Not Funded</v>
      </c>
      <c r="R2914" s="7">
        <f t="shared" si="227"/>
        <v>78.07692307692308</v>
      </c>
      <c r="S2914" t="s">
        <v>8316</v>
      </c>
      <c r="T2914" t="s">
        <v>8317</v>
      </c>
      <c r="U2914" s="17">
        <f t="shared" si="228"/>
        <v>42383.923310185179</v>
      </c>
      <c r="V2914" s="17">
        <f t="shared" si="229"/>
        <v>42353.923310185179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tr">
        <f>VLOOKUP(G2915,'Country Codes'!C:D,2,FALSE)</f>
        <v>United States</v>
      </c>
      <c r="I2915" t="s">
        <v>8246</v>
      </c>
      <c r="J2915" s="15">
        <v>1410041339</v>
      </c>
      <c r="K2915" s="15">
        <v>1404857339</v>
      </c>
      <c r="L2915" t="b">
        <v>0</v>
      </c>
      <c r="M2915">
        <v>2</v>
      </c>
      <c r="N2915" t="b">
        <v>0</v>
      </c>
      <c r="O2915" t="s">
        <v>8271</v>
      </c>
      <c r="P2915" s="5">
        <f t="shared" si="225"/>
        <v>2.0000000000000001E-4</v>
      </c>
      <c r="Q2915" s="5" t="str">
        <f t="shared" si="226"/>
        <v>Not Funded</v>
      </c>
      <c r="R2915" s="7">
        <f t="shared" si="227"/>
        <v>1</v>
      </c>
      <c r="S2915" t="s">
        <v>8316</v>
      </c>
      <c r="T2915" t="s">
        <v>8317</v>
      </c>
      <c r="U2915" s="17">
        <f t="shared" si="228"/>
        <v>41888.714571759258</v>
      </c>
      <c r="V2915" s="17">
        <f t="shared" si="229"/>
        <v>41828.714571759258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tr">
        <f>VLOOKUP(G2916,'Country Codes'!C:D,2,FALSE)</f>
        <v>United Kingdom</v>
      </c>
      <c r="I2916" t="s">
        <v>8247</v>
      </c>
      <c r="J2916" s="15">
        <v>1426365994</v>
      </c>
      <c r="K2916" s="15">
        <v>1421185594</v>
      </c>
      <c r="L2916" t="b">
        <v>0</v>
      </c>
      <c r="M2916">
        <v>1</v>
      </c>
      <c r="N2916" t="b">
        <v>0</v>
      </c>
      <c r="O2916" t="s">
        <v>8271</v>
      </c>
      <c r="P2916" s="5">
        <f t="shared" si="225"/>
        <v>4.0000000000000003E-5</v>
      </c>
      <c r="Q2916" s="5" t="str">
        <f t="shared" si="226"/>
        <v>Not Funded</v>
      </c>
      <c r="R2916" s="7">
        <f t="shared" si="227"/>
        <v>1</v>
      </c>
      <c r="S2916" t="s">
        <v>8316</v>
      </c>
      <c r="T2916" t="s">
        <v>8317</v>
      </c>
      <c r="U2916" s="17">
        <f t="shared" si="228"/>
        <v>42077.657337962963</v>
      </c>
      <c r="V2916" s="17">
        <f t="shared" si="229"/>
        <v>42017.699004629627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tr">
        <f>VLOOKUP(G2917,'Country Codes'!C:D,2,FALSE)</f>
        <v>United Kingdom</v>
      </c>
      <c r="I2917" t="s">
        <v>8247</v>
      </c>
      <c r="J2917" s="15">
        <v>1458117190</v>
      </c>
      <c r="K2917" s="15">
        <v>1455528790</v>
      </c>
      <c r="L2917" t="b">
        <v>0</v>
      </c>
      <c r="M2917">
        <v>3</v>
      </c>
      <c r="N2917" t="b">
        <v>0</v>
      </c>
      <c r="O2917" t="s">
        <v>8271</v>
      </c>
      <c r="P2917" s="5">
        <f t="shared" si="225"/>
        <v>0.61099999999999999</v>
      </c>
      <c r="Q2917" s="5" t="str">
        <f t="shared" si="226"/>
        <v>Not Funded</v>
      </c>
      <c r="R2917" s="7">
        <f t="shared" si="227"/>
        <v>203.66666666666666</v>
      </c>
      <c r="S2917" t="s">
        <v>8316</v>
      </c>
      <c r="T2917" t="s">
        <v>8317</v>
      </c>
      <c r="U2917" s="17">
        <f t="shared" si="228"/>
        <v>42445.1480324074</v>
      </c>
      <c r="V2917" s="17">
        <f t="shared" si="229"/>
        <v>42415.189699074072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tr">
        <f>VLOOKUP(G2918,'Country Codes'!C:D,2,FALSE)</f>
        <v>United Kingdom</v>
      </c>
      <c r="I2918" t="s">
        <v>8247</v>
      </c>
      <c r="J2918" s="15">
        <v>1400498789</v>
      </c>
      <c r="K2918" s="15">
        <v>1398511589</v>
      </c>
      <c r="L2918" t="b">
        <v>0</v>
      </c>
      <c r="M2918">
        <v>7</v>
      </c>
      <c r="N2918" t="b">
        <v>0</v>
      </c>
      <c r="O2918" t="s">
        <v>8271</v>
      </c>
      <c r="P2918" s="5">
        <f t="shared" si="225"/>
        <v>7.8378378378378383E-2</v>
      </c>
      <c r="Q2918" s="5" t="str">
        <f t="shared" si="226"/>
        <v>Not Funded</v>
      </c>
      <c r="R2918" s="7">
        <f t="shared" si="227"/>
        <v>20.714285714285715</v>
      </c>
      <c r="S2918" t="s">
        <v>8316</v>
      </c>
      <c r="T2918" t="s">
        <v>8317</v>
      </c>
      <c r="U2918" s="17">
        <f t="shared" si="228"/>
        <v>41778.268391203703</v>
      </c>
      <c r="V2918" s="17">
        <f t="shared" si="229"/>
        <v>41755.268391203703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tr">
        <f>VLOOKUP(G2919,'Country Codes'!C:D,2,FALSE)</f>
        <v>United States</v>
      </c>
      <c r="I2919" t="s">
        <v>8246</v>
      </c>
      <c r="J2919" s="15">
        <v>1442381847</v>
      </c>
      <c r="K2919" s="15">
        <v>1440826647</v>
      </c>
      <c r="L2919" t="b">
        <v>0</v>
      </c>
      <c r="M2919">
        <v>9</v>
      </c>
      <c r="N2919" t="b">
        <v>0</v>
      </c>
      <c r="O2919" t="s">
        <v>8271</v>
      </c>
      <c r="P2919" s="5">
        <f t="shared" si="225"/>
        <v>0.2185</v>
      </c>
      <c r="Q2919" s="5" t="str">
        <f t="shared" si="226"/>
        <v>Not Funded</v>
      </c>
      <c r="R2919" s="7">
        <f t="shared" si="227"/>
        <v>48.555555555555557</v>
      </c>
      <c r="S2919" t="s">
        <v>8316</v>
      </c>
      <c r="T2919" t="s">
        <v>8317</v>
      </c>
      <c r="U2919" s="17">
        <f t="shared" si="228"/>
        <v>42263.026006944441</v>
      </c>
      <c r="V2919" s="17">
        <f t="shared" si="229"/>
        <v>42245.026006944441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tr">
        <f>VLOOKUP(G2920,'Country Codes'!C:D,2,FALSE)</f>
        <v>United States</v>
      </c>
      <c r="I2920" t="s">
        <v>8246</v>
      </c>
      <c r="J2920" s="15">
        <v>1446131207</v>
      </c>
      <c r="K2920" s="15">
        <v>1443712007</v>
      </c>
      <c r="L2920" t="b">
        <v>0</v>
      </c>
      <c r="M2920">
        <v>20</v>
      </c>
      <c r="N2920" t="b">
        <v>0</v>
      </c>
      <c r="O2920" t="s">
        <v>8271</v>
      </c>
      <c r="P2920" s="5">
        <f t="shared" si="225"/>
        <v>0.27239999999999998</v>
      </c>
      <c r="Q2920" s="5" t="str">
        <f t="shared" si="226"/>
        <v>Not Funded</v>
      </c>
      <c r="R2920" s="7">
        <f t="shared" si="227"/>
        <v>68.099999999999994</v>
      </c>
      <c r="S2920" t="s">
        <v>8316</v>
      </c>
      <c r="T2920" t="s">
        <v>8317</v>
      </c>
      <c r="U2920" s="17">
        <f t="shared" si="228"/>
        <v>42306.421377314815</v>
      </c>
      <c r="V2920" s="17">
        <f t="shared" si="229"/>
        <v>42278.421377314815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tr">
        <f>VLOOKUP(G2921,'Country Codes'!C:D,2,FALSE)</f>
        <v>United States</v>
      </c>
      <c r="I2921" t="s">
        <v>8246</v>
      </c>
      <c r="J2921" s="15">
        <v>1407250329</v>
      </c>
      <c r="K2921" s="15">
        <v>1404658329</v>
      </c>
      <c r="L2921" t="b">
        <v>0</v>
      </c>
      <c r="M2921">
        <v>6</v>
      </c>
      <c r="N2921" t="b">
        <v>0</v>
      </c>
      <c r="O2921" t="s">
        <v>8271</v>
      </c>
      <c r="P2921" s="5">
        <f t="shared" si="225"/>
        <v>8.5000000000000006E-2</v>
      </c>
      <c r="Q2921" s="5" t="str">
        <f t="shared" si="226"/>
        <v>Not Funded</v>
      </c>
      <c r="R2921" s="7">
        <f t="shared" si="227"/>
        <v>8.5</v>
      </c>
      <c r="S2921" t="s">
        <v>8316</v>
      </c>
      <c r="T2921" t="s">
        <v>8317</v>
      </c>
      <c r="U2921" s="17">
        <f t="shared" si="228"/>
        <v>41856.411215277774</v>
      </c>
      <c r="V2921" s="17">
        <f t="shared" si="229"/>
        <v>41826.411215277774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tr">
        <f>VLOOKUP(G2922,'Country Codes'!C:D,2,FALSE)</f>
        <v>Canada</v>
      </c>
      <c r="I2922" t="s">
        <v>8251</v>
      </c>
      <c r="J2922" s="15">
        <v>1427306470</v>
      </c>
      <c r="K2922" s="15">
        <v>1424718070</v>
      </c>
      <c r="L2922" t="b">
        <v>0</v>
      </c>
      <c r="M2922">
        <v>13</v>
      </c>
      <c r="N2922" t="b">
        <v>0</v>
      </c>
      <c r="O2922" t="s">
        <v>8271</v>
      </c>
      <c r="P2922" s="5">
        <f t="shared" si="225"/>
        <v>0.26840000000000003</v>
      </c>
      <c r="Q2922" s="5" t="str">
        <f t="shared" si="226"/>
        <v>Not Funded</v>
      </c>
      <c r="R2922" s="7">
        <f t="shared" si="227"/>
        <v>51.615384615384613</v>
      </c>
      <c r="S2922" t="s">
        <v>8316</v>
      </c>
      <c r="T2922" t="s">
        <v>8317</v>
      </c>
      <c r="U2922" s="17">
        <f t="shared" si="228"/>
        <v>42088.54247685185</v>
      </c>
      <c r="V2922" s="17">
        <f t="shared" si="229"/>
        <v>42058.584143518521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tr">
        <f>VLOOKUP(G2923,'Country Codes'!C:D,2,FALSE)</f>
        <v>United States</v>
      </c>
      <c r="I2923" t="s">
        <v>8246</v>
      </c>
      <c r="J2923" s="15">
        <v>1411679804</v>
      </c>
      <c r="K2923" s="15">
        <v>1409087804</v>
      </c>
      <c r="L2923" t="b">
        <v>0</v>
      </c>
      <c r="M2923">
        <v>3</v>
      </c>
      <c r="N2923" t="b">
        <v>1</v>
      </c>
      <c r="O2923" t="s">
        <v>8305</v>
      </c>
      <c r="P2923" s="5">
        <f t="shared" si="225"/>
        <v>1.29</v>
      </c>
      <c r="Q2923" s="5" t="str">
        <f t="shared" si="226"/>
        <v>Funded</v>
      </c>
      <c r="R2923" s="7">
        <f t="shared" si="227"/>
        <v>43</v>
      </c>
      <c r="S2923" t="s">
        <v>8316</v>
      </c>
      <c r="T2923" t="s">
        <v>8358</v>
      </c>
      <c r="U2923" s="17">
        <f t="shared" si="228"/>
        <v>41907.678287037037</v>
      </c>
      <c r="V2923" s="17">
        <f t="shared" si="229"/>
        <v>41877.678287037037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tr">
        <f>VLOOKUP(G2924,'Country Codes'!C:D,2,FALSE)</f>
        <v>United Kingdom</v>
      </c>
      <c r="I2924" t="s">
        <v>8247</v>
      </c>
      <c r="J2924" s="15">
        <v>1431982727</v>
      </c>
      <c r="K2924" s="15">
        <v>1428094727</v>
      </c>
      <c r="L2924" t="b">
        <v>0</v>
      </c>
      <c r="M2924">
        <v>6</v>
      </c>
      <c r="N2924" t="b">
        <v>1</v>
      </c>
      <c r="O2924" t="s">
        <v>8305</v>
      </c>
      <c r="P2924" s="5">
        <f t="shared" si="225"/>
        <v>1</v>
      </c>
      <c r="Q2924" s="5" t="str">
        <f t="shared" si="226"/>
        <v>Funded</v>
      </c>
      <c r="R2924" s="7">
        <f t="shared" si="227"/>
        <v>83.333333333333329</v>
      </c>
      <c r="S2924" t="s">
        <v>8316</v>
      </c>
      <c r="T2924" t="s">
        <v>8358</v>
      </c>
      <c r="U2924" s="17">
        <f t="shared" si="228"/>
        <v>42142.665821759256</v>
      </c>
      <c r="V2924" s="17">
        <f t="shared" si="229"/>
        <v>42097.665821759256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tr">
        <f>VLOOKUP(G2925,'Country Codes'!C:D,2,FALSE)</f>
        <v>United States</v>
      </c>
      <c r="I2925" t="s">
        <v>8246</v>
      </c>
      <c r="J2925" s="15">
        <v>1422068400</v>
      </c>
      <c r="K2925" s="15">
        <v>1420774779</v>
      </c>
      <c r="L2925" t="b">
        <v>0</v>
      </c>
      <c r="M2925">
        <v>10</v>
      </c>
      <c r="N2925" t="b">
        <v>1</v>
      </c>
      <c r="O2925" t="s">
        <v>8305</v>
      </c>
      <c r="P2925" s="5">
        <f t="shared" si="225"/>
        <v>1</v>
      </c>
      <c r="Q2925" s="5" t="str">
        <f t="shared" si="226"/>
        <v>Funded</v>
      </c>
      <c r="R2925" s="7">
        <f t="shared" si="227"/>
        <v>30</v>
      </c>
      <c r="S2925" t="s">
        <v>8316</v>
      </c>
      <c r="T2925" t="s">
        <v>8358</v>
      </c>
      <c r="U2925" s="17">
        <f t="shared" si="228"/>
        <v>42027.916666666664</v>
      </c>
      <c r="V2925" s="17">
        <f t="shared" si="229"/>
        <v>42012.944201388884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tr">
        <f>VLOOKUP(G2926,'Country Codes'!C:D,2,FALSE)</f>
        <v>United States</v>
      </c>
      <c r="I2926" t="s">
        <v>8246</v>
      </c>
      <c r="J2926" s="15">
        <v>1431143940</v>
      </c>
      <c r="K2926" s="15">
        <v>1428585710</v>
      </c>
      <c r="L2926" t="b">
        <v>0</v>
      </c>
      <c r="M2926">
        <v>147</v>
      </c>
      <c r="N2926" t="b">
        <v>1</v>
      </c>
      <c r="O2926" t="s">
        <v>8305</v>
      </c>
      <c r="P2926" s="5">
        <f t="shared" si="225"/>
        <v>1.032</v>
      </c>
      <c r="Q2926" s="5" t="str">
        <f t="shared" si="226"/>
        <v>Funded</v>
      </c>
      <c r="R2926" s="7">
        <f t="shared" si="227"/>
        <v>175.51020408163265</v>
      </c>
      <c r="S2926" t="s">
        <v>8316</v>
      </c>
      <c r="T2926" t="s">
        <v>8358</v>
      </c>
      <c r="U2926" s="17">
        <f t="shared" si="228"/>
        <v>42132.957638888889</v>
      </c>
      <c r="V2926" s="17">
        <f t="shared" si="229"/>
        <v>42103.348495370366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tr">
        <f>VLOOKUP(G2927,'Country Codes'!C:D,2,FALSE)</f>
        <v>United States</v>
      </c>
      <c r="I2927" t="s">
        <v>8246</v>
      </c>
      <c r="J2927" s="15">
        <v>1410444068</v>
      </c>
      <c r="K2927" s="15">
        <v>1407852068</v>
      </c>
      <c r="L2927" t="b">
        <v>0</v>
      </c>
      <c r="M2927">
        <v>199</v>
      </c>
      <c r="N2927" t="b">
        <v>1</v>
      </c>
      <c r="O2927" t="s">
        <v>8305</v>
      </c>
      <c r="P2927" s="5">
        <f t="shared" si="225"/>
        <v>1.0244597777777777</v>
      </c>
      <c r="Q2927" s="5" t="str">
        <f t="shared" si="226"/>
        <v>Funded</v>
      </c>
      <c r="R2927" s="7">
        <f t="shared" si="227"/>
        <v>231.66175879396985</v>
      </c>
      <c r="S2927" t="s">
        <v>8316</v>
      </c>
      <c r="T2927" t="s">
        <v>8358</v>
      </c>
      <c r="U2927" s="17">
        <f t="shared" si="228"/>
        <v>41893.375787037032</v>
      </c>
      <c r="V2927" s="17">
        <f t="shared" si="229"/>
        <v>41863.375787037032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tr">
        <f>VLOOKUP(G2928,'Country Codes'!C:D,2,FALSE)</f>
        <v>United States</v>
      </c>
      <c r="I2928" t="s">
        <v>8246</v>
      </c>
      <c r="J2928" s="15">
        <v>1424715779</v>
      </c>
      <c r="K2928" s="15">
        <v>1423506179</v>
      </c>
      <c r="L2928" t="b">
        <v>0</v>
      </c>
      <c r="M2928">
        <v>50</v>
      </c>
      <c r="N2928" t="b">
        <v>1</v>
      </c>
      <c r="O2928" t="s">
        <v>8305</v>
      </c>
      <c r="P2928" s="5">
        <f t="shared" si="225"/>
        <v>1.25</v>
      </c>
      <c r="Q2928" s="5" t="str">
        <f t="shared" si="226"/>
        <v>Funded</v>
      </c>
      <c r="R2928" s="7">
        <f t="shared" si="227"/>
        <v>75</v>
      </c>
      <c r="S2928" t="s">
        <v>8316</v>
      </c>
      <c r="T2928" t="s">
        <v>8358</v>
      </c>
      <c r="U2928" s="17">
        <f t="shared" si="228"/>
        <v>42058.557627314811</v>
      </c>
      <c r="V2928" s="17">
        <f t="shared" si="229"/>
        <v>42044.557627314811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tr">
        <f>VLOOKUP(G2929,'Country Codes'!C:D,2,FALSE)</f>
        <v>United States</v>
      </c>
      <c r="I2929" t="s">
        <v>8246</v>
      </c>
      <c r="J2929" s="15">
        <v>1405400400</v>
      </c>
      <c r="K2929" s="15">
        <v>1402934629</v>
      </c>
      <c r="L2929" t="b">
        <v>0</v>
      </c>
      <c r="M2929">
        <v>21</v>
      </c>
      <c r="N2929" t="b">
        <v>1</v>
      </c>
      <c r="O2929" t="s">
        <v>8305</v>
      </c>
      <c r="P2929" s="5">
        <f t="shared" si="225"/>
        <v>1.3083333333333333</v>
      </c>
      <c r="Q2929" s="5" t="str">
        <f t="shared" si="226"/>
        <v>Funded</v>
      </c>
      <c r="R2929" s="7">
        <f t="shared" si="227"/>
        <v>112.14285714285714</v>
      </c>
      <c r="S2929" t="s">
        <v>8316</v>
      </c>
      <c r="T2929" t="s">
        <v>8358</v>
      </c>
      <c r="U2929" s="17">
        <f t="shared" si="228"/>
        <v>41835</v>
      </c>
      <c r="V2929" s="17">
        <f t="shared" si="229"/>
        <v>41806.460983796293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tr">
        <f>VLOOKUP(G2930,'Country Codes'!C:D,2,FALSE)</f>
        <v>United States</v>
      </c>
      <c r="I2930" t="s">
        <v>8246</v>
      </c>
      <c r="J2930" s="15">
        <v>1457135846</v>
      </c>
      <c r="K2930" s="15">
        <v>1454543846</v>
      </c>
      <c r="L2930" t="b">
        <v>0</v>
      </c>
      <c r="M2930">
        <v>24</v>
      </c>
      <c r="N2930" t="b">
        <v>1</v>
      </c>
      <c r="O2930" t="s">
        <v>8305</v>
      </c>
      <c r="P2930" s="5">
        <f t="shared" si="225"/>
        <v>1</v>
      </c>
      <c r="Q2930" s="5" t="str">
        <f t="shared" si="226"/>
        <v>Funded</v>
      </c>
      <c r="R2930" s="7">
        <f t="shared" si="227"/>
        <v>41.666666666666664</v>
      </c>
      <c r="S2930" t="s">
        <v>8316</v>
      </c>
      <c r="T2930" t="s">
        <v>8358</v>
      </c>
      <c r="U2930" s="17">
        <f t="shared" si="228"/>
        <v>42433.789884259262</v>
      </c>
      <c r="V2930" s="17">
        <f t="shared" si="229"/>
        <v>42403.789884259262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tr">
        <f>VLOOKUP(G2931,'Country Codes'!C:D,2,FALSE)</f>
        <v>United States</v>
      </c>
      <c r="I2931" t="s">
        <v>8246</v>
      </c>
      <c r="J2931" s="15">
        <v>1401024758</v>
      </c>
      <c r="K2931" s="15">
        <v>1398432758</v>
      </c>
      <c r="L2931" t="b">
        <v>0</v>
      </c>
      <c r="M2931">
        <v>32</v>
      </c>
      <c r="N2931" t="b">
        <v>1</v>
      </c>
      <c r="O2931" t="s">
        <v>8305</v>
      </c>
      <c r="P2931" s="5">
        <f t="shared" si="225"/>
        <v>1.02069375</v>
      </c>
      <c r="Q2931" s="5" t="str">
        <f t="shared" si="226"/>
        <v>Funded</v>
      </c>
      <c r="R2931" s="7">
        <f t="shared" si="227"/>
        <v>255.17343750000001</v>
      </c>
      <c r="S2931" t="s">
        <v>8316</v>
      </c>
      <c r="T2931" t="s">
        <v>8358</v>
      </c>
      <c r="U2931" s="17">
        <f t="shared" si="228"/>
        <v>41784.355995370366</v>
      </c>
      <c r="V2931" s="17">
        <f t="shared" si="229"/>
        <v>41754.355995370366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tr">
        <f>VLOOKUP(G2932,'Country Codes'!C:D,2,FALSE)</f>
        <v>United Kingdom</v>
      </c>
      <c r="I2932" t="s">
        <v>8247</v>
      </c>
      <c r="J2932" s="15">
        <v>1431007264</v>
      </c>
      <c r="K2932" s="15">
        <v>1428415264</v>
      </c>
      <c r="L2932" t="b">
        <v>0</v>
      </c>
      <c r="M2932">
        <v>62</v>
      </c>
      <c r="N2932" t="b">
        <v>1</v>
      </c>
      <c r="O2932" t="s">
        <v>8305</v>
      </c>
      <c r="P2932" s="5">
        <f t="shared" si="225"/>
        <v>1.0092000000000001</v>
      </c>
      <c r="Q2932" s="5" t="str">
        <f t="shared" si="226"/>
        <v>Funded</v>
      </c>
      <c r="R2932" s="7">
        <f t="shared" si="227"/>
        <v>162.7741935483871</v>
      </c>
      <c r="S2932" t="s">
        <v>8316</v>
      </c>
      <c r="T2932" t="s">
        <v>8358</v>
      </c>
      <c r="U2932" s="17">
        <f t="shared" si="228"/>
        <v>42131.375740740739</v>
      </c>
      <c r="V2932" s="17">
        <f t="shared" si="229"/>
        <v>42101.375740740739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tr">
        <f>VLOOKUP(G2933,'Country Codes'!C:D,2,FALSE)</f>
        <v>Canada</v>
      </c>
      <c r="I2933" t="s">
        <v>8251</v>
      </c>
      <c r="J2933" s="15">
        <v>1410761280</v>
      </c>
      <c r="K2933" s="15">
        <v>1408604363</v>
      </c>
      <c r="L2933" t="b">
        <v>0</v>
      </c>
      <c r="M2933">
        <v>9</v>
      </c>
      <c r="N2933" t="b">
        <v>1</v>
      </c>
      <c r="O2933" t="s">
        <v>8305</v>
      </c>
      <c r="P2933" s="5">
        <f t="shared" si="225"/>
        <v>1.06</v>
      </c>
      <c r="Q2933" s="5" t="str">
        <f t="shared" si="226"/>
        <v>Funded</v>
      </c>
      <c r="R2933" s="7">
        <f t="shared" si="227"/>
        <v>88.333333333333329</v>
      </c>
      <c r="S2933" t="s">
        <v>8316</v>
      </c>
      <c r="T2933" t="s">
        <v>8358</v>
      </c>
      <c r="U2933" s="17">
        <f t="shared" si="228"/>
        <v>41897.047222222223</v>
      </c>
      <c r="V2933" s="17">
        <f t="shared" si="229"/>
        <v>41872.082905092589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tr">
        <f>VLOOKUP(G2934,'Country Codes'!C:D,2,FALSE)</f>
        <v>Australia</v>
      </c>
      <c r="I2934" t="s">
        <v>8248</v>
      </c>
      <c r="J2934" s="15">
        <v>1424516400</v>
      </c>
      <c r="K2934" s="15">
        <v>1421812637</v>
      </c>
      <c r="L2934" t="b">
        <v>0</v>
      </c>
      <c r="M2934">
        <v>38</v>
      </c>
      <c r="N2934" t="b">
        <v>1</v>
      </c>
      <c r="O2934" t="s">
        <v>8305</v>
      </c>
      <c r="P2934" s="5">
        <f t="shared" si="225"/>
        <v>1.0509677419354839</v>
      </c>
      <c r="Q2934" s="5" t="str">
        <f t="shared" si="226"/>
        <v>Funded</v>
      </c>
      <c r="R2934" s="7">
        <f t="shared" si="227"/>
        <v>85.736842105263165</v>
      </c>
      <c r="S2934" t="s">
        <v>8316</v>
      </c>
      <c r="T2934" t="s">
        <v>8358</v>
      </c>
      <c r="U2934" s="17">
        <f t="shared" si="228"/>
        <v>42056.249999999993</v>
      </c>
      <c r="V2934" s="17">
        <f t="shared" si="229"/>
        <v>42024.956446759257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tr">
        <f>VLOOKUP(G2935,'Country Codes'!C:D,2,FALSE)</f>
        <v>United States</v>
      </c>
      <c r="I2935" t="s">
        <v>8246</v>
      </c>
      <c r="J2935" s="15">
        <v>1465081053</v>
      </c>
      <c r="K2935" s="15">
        <v>1462489053</v>
      </c>
      <c r="L2935" t="b">
        <v>0</v>
      </c>
      <c r="M2935">
        <v>54</v>
      </c>
      <c r="N2935" t="b">
        <v>1</v>
      </c>
      <c r="O2935" t="s">
        <v>8305</v>
      </c>
      <c r="P2935" s="5">
        <f t="shared" si="225"/>
        <v>1.0276000000000001</v>
      </c>
      <c r="Q2935" s="5" t="str">
        <f t="shared" si="226"/>
        <v>Funded</v>
      </c>
      <c r="R2935" s="7">
        <f t="shared" si="227"/>
        <v>47.574074074074076</v>
      </c>
      <c r="S2935" t="s">
        <v>8316</v>
      </c>
      <c r="T2935" t="s">
        <v>8358</v>
      </c>
      <c r="U2935" s="17">
        <f t="shared" si="228"/>
        <v>42525.748298611106</v>
      </c>
      <c r="V2935" s="17">
        <f t="shared" si="229"/>
        <v>42495.748298611106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tr">
        <f>VLOOKUP(G2936,'Country Codes'!C:D,2,FALSE)</f>
        <v>Canada</v>
      </c>
      <c r="I2936" t="s">
        <v>8251</v>
      </c>
      <c r="J2936" s="15">
        <v>1402845364</v>
      </c>
      <c r="K2936" s="15">
        <v>1400253364</v>
      </c>
      <c r="L2936" t="b">
        <v>0</v>
      </c>
      <c r="M2936">
        <v>37</v>
      </c>
      <c r="N2936" t="b">
        <v>1</v>
      </c>
      <c r="O2936" t="s">
        <v>8305</v>
      </c>
      <c r="P2936" s="5">
        <f t="shared" si="225"/>
        <v>1.08</v>
      </c>
      <c r="Q2936" s="5" t="str">
        <f t="shared" si="226"/>
        <v>Funded</v>
      </c>
      <c r="R2936" s="7">
        <f t="shared" si="227"/>
        <v>72.972972972972968</v>
      </c>
      <c r="S2936" t="s">
        <v>8316</v>
      </c>
      <c r="T2936" t="s">
        <v>8358</v>
      </c>
      <c r="U2936" s="17">
        <f t="shared" si="228"/>
        <v>41805.427824074075</v>
      </c>
      <c r="V2936" s="17">
        <f t="shared" si="229"/>
        <v>41775.427824074075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tr">
        <f>VLOOKUP(G2937,'Country Codes'!C:D,2,FALSE)</f>
        <v>United States</v>
      </c>
      <c r="I2937" t="s">
        <v>8246</v>
      </c>
      <c r="J2937" s="15">
        <v>1472490000</v>
      </c>
      <c r="K2937" s="15">
        <v>1467468008</v>
      </c>
      <c r="L2937" t="b">
        <v>0</v>
      </c>
      <c r="M2937">
        <v>39</v>
      </c>
      <c r="N2937" t="b">
        <v>1</v>
      </c>
      <c r="O2937" t="s">
        <v>8305</v>
      </c>
      <c r="P2937" s="5">
        <f t="shared" si="225"/>
        <v>1.0088571428571429</v>
      </c>
      <c r="Q2937" s="5" t="str">
        <f t="shared" si="226"/>
        <v>Funded</v>
      </c>
      <c r="R2937" s="7">
        <f t="shared" si="227"/>
        <v>90.538461538461533</v>
      </c>
      <c r="S2937" t="s">
        <v>8316</v>
      </c>
      <c r="T2937" t="s">
        <v>8358</v>
      </c>
      <c r="U2937" s="17">
        <f t="shared" si="228"/>
        <v>42611.499999999993</v>
      </c>
      <c r="V2937" s="17">
        <f t="shared" si="229"/>
        <v>42553.375092592592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tr">
        <f>VLOOKUP(G2938,'Country Codes'!C:D,2,FALSE)</f>
        <v>United States</v>
      </c>
      <c r="I2938" t="s">
        <v>8246</v>
      </c>
      <c r="J2938" s="15">
        <v>1413176340</v>
      </c>
      <c r="K2938" s="15">
        <v>1412091423</v>
      </c>
      <c r="L2938" t="b">
        <v>0</v>
      </c>
      <c r="M2938">
        <v>34</v>
      </c>
      <c r="N2938" t="b">
        <v>1</v>
      </c>
      <c r="O2938" t="s">
        <v>8305</v>
      </c>
      <c r="P2938" s="5">
        <f t="shared" si="225"/>
        <v>1.28</v>
      </c>
      <c r="Q2938" s="5" t="str">
        <f t="shared" si="226"/>
        <v>Funded</v>
      </c>
      <c r="R2938" s="7">
        <f t="shared" si="227"/>
        <v>37.647058823529413</v>
      </c>
      <c r="S2938" t="s">
        <v>8316</v>
      </c>
      <c r="T2938" t="s">
        <v>8358</v>
      </c>
      <c r="U2938" s="17">
        <f t="shared" si="228"/>
        <v>41924.999305555553</v>
      </c>
      <c r="V2938" s="17">
        <f t="shared" si="229"/>
        <v>41912.442395833328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tr">
        <f>VLOOKUP(G2939,'Country Codes'!C:D,2,FALSE)</f>
        <v>United Kingdom</v>
      </c>
      <c r="I2939" t="s">
        <v>8247</v>
      </c>
      <c r="J2939" s="15">
        <v>1405249113</v>
      </c>
      <c r="K2939" s="15">
        <v>1402657113</v>
      </c>
      <c r="L2939" t="b">
        <v>0</v>
      </c>
      <c r="M2939">
        <v>55</v>
      </c>
      <c r="N2939" t="b">
        <v>1</v>
      </c>
      <c r="O2939" t="s">
        <v>8305</v>
      </c>
      <c r="P2939" s="5">
        <f t="shared" si="225"/>
        <v>1.3333333333333333</v>
      </c>
      <c r="Q2939" s="5" t="str">
        <f t="shared" si="226"/>
        <v>Funded</v>
      </c>
      <c r="R2939" s="7">
        <f t="shared" si="227"/>
        <v>36.363636363636367</v>
      </c>
      <c r="S2939" t="s">
        <v>8316</v>
      </c>
      <c r="T2939" t="s">
        <v>8358</v>
      </c>
      <c r="U2939" s="17">
        <f t="shared" si="228"/>
        <v>41833.248993055553</v>
      </c>
      <c r="V2939" s="17">
        <f t="shared" si="229"/>
        <v>41803.248993055553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tr">
        <f>VLOOKUP(G2940,'Country Codes'!C:D,2,FALSE)</f>
        <v>United States</v>
      </c>
      <c r="I2940" t="s">
        <v>8246</v>
      </c>
      <c r="J2940" s="15">
        <v>1422636814</v>
      </c>
      <c r="K2940" s="15">
        <v>1420044814</v>
      </c>
      <c r="L2940" t="b">
        <v>0</v>
      </c>
      <c r="M2940">
        <v>32</v>
      </c>
      <c r="N2940" t="b">
        <v>1</v>
      </c>
      <c r="O2940" t="s">
        <v>8305</v>
      </c>
      <c r="P2940" s="5">
        <f t="shared" si="225"/>
        <v>1.0137499999999999</v>
      </c>
      <c r="Q2940" s="5" t="str">
        <f t="shared" si="226"/>
        <v>Funded</v>
      </c>
      <c r="R2940" s="7">
        <f t="shared" si="227"/>
        <v>126.71875</v>
      </c>
      <c r="S2940" t="s">
        <v>8316</v>
      </c>
      <c r="T2940" t="s">
        <v>8358</v>
      </c>
      <c r="U2940" s="17">
        <f t="shared" si="228"/>
        <v>42034.495532407404</v>
      </c>
      <c r="V2940" s="17">
        <f t="shared" si="229"/>
        <v>42004.495532407404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tr">
        <f>VLOOKUP(G2941,'Country Codes'!C:D,2,FALSE)</f>
        <v>United States</v>
      </c>
      <c r="I2941" t="s">
        <v>8246</v>
      </c>
      <c r="J2941" s="15">
        <v>1409187600</v>
      </c>
      <c r="K2941" s="15">
        <v>1406316312</v>
      </c>
      <c r="L2941" t="b">
        <v>0</v>
      </c>
      <c r="M2941">
        <v>25</v>
      </c>
      <c r="N2941" t="b">
        <v>1</v>
      </c>
      <c r="O2941" t="s">
        <v>8305</v>
      </c>
      <c r="P2941" s="5">
        <f t="shared" si="225"/>
        <v>1.0287500000000001</v>
      </c>
      <c r="Q2941" s="5" t="str">
        <f t="shared" si="226"/>
        <v>Funded</v>
      </c>
      <c r="R2941" s="7">
        <f t="shared" si="227"/>
        <v>329.2</v>
      </c>
      <c r="S2941" t="s">
        <v>8316</v>
      </c>
      <c r="T2941" t="s">
        <v>8358</v>
      </c>
      <c r="U2941" s="17">
        <f t="shared" si="228"/>
        <v>41878.833333333328</v>
      </c>
      <c r="V2941" s="17">
        <f t="shared" si="229"/>
        <v>41845.60083333333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tr">
        <f>VLOOKUP(G2942,'Country Codes'!C:D,2,FALSE)</f>
        <v>United States</v>
      </c>
      <c r="I2942" t="s">
        <v>8246</v>
      </c>
      <c r="J2942" s="15">
        <v>1421606018</v>
      </c>
      <c r="K2942" s="15">
        <v>1418150018</v>
      </c>
      <c r="L2942" t="b">
        <v>0</v>
      </c>
      <c r="M2942">
        <v>33</v>
      </c>
      <c r="N2942" t="b">
        <v>1</v>
      </c>
      <c r="O2942" t="s">
        <v>8305</v>
      </c>
      <c r="P2942" s="5">
        <f t="shared" si="225"/>
        <v>1.0724</v>
      </c>
      <c r="Q2942" s="5" t="str">
        <f t="shared" si="226"/>
        <v>Funded</v>
      </c>
      <c r="R2942" s="7">
        <f t="shared" si="227"/>
        <v>81.242424242424249</v>
      </c>
      <c r="S2942" t="s">
        <v>8316</v>
      </c>
      <c r="T2942" t="s">
        <v>8358</v>
      </c>
      <c r="U2942" s="17">
        <f t="shared" si="228"/>
        <v>42022.565023148149</v>
      </c>
      <c r="V2942" s="17">
        <f t="shared" si="229"/>
        <v>41982.565023148149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tr">
        <f>VLOOKUP(G2943,'Country Codes'!C:D,2,FALSE)</f>
        <v>United States</v>
      </c>
      <c r="I2943" t="s">
        <v>8246</v>
      </c>
      <c r="J2943" s="15">
        <v>1425250955</v>
      </c>
      <c r="K2943" s="15">
        <v>1422658955</v>
      </c>
      <c r="L2943" t="b">
        <v>0</v>
      </c>
      <c r="M2943">
        <v>1</v>
      </c>
      <c r="N2943" t="b">
        <v>0</v>
      </c>
      <c r="O2943" t="s">
        <v>8303</v>
      </c>
      <c r="P2943" s="5">
        <f t="shared" si="225"/>
        <v>4.0000000000000003E-5</v>
      </c>
      <c r="Q2943" s="5" t="str">
        <f t="shared" si="226"/>
        <v>Not Funded</v>
      </c>
      <c r="R2943" s="7">
        <f t="shared" si="227"/>
        <v>1</v>
      </c>
      <c r="S2943" t="s">
        <v>8316</v>
      </c>
      <c r="T2943" t="s">
        <v>8356</v>
      </c>
      <c r="U2943" s="17">
        <f t="shared" si="228"/>
        <v>42064.751793981479</v>
      </c>
      <c r="V2943" s="17">
        <f t="shared" si="229"/>
        <v>42034.751793981479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tr">
        <f>VLOOKUP(G2944,'Country Codes'!C:D,2,FALSE)</f>
        <v>Canada</v>
      </c>
      <c r="I2944" t="s">
        <v>8251</v>
      </c>
      <c r="J2944" s="15">
        <v>1450297080</v>
      </c>
      <c r="K2944" s="15">
        <v>1448565459</v>
      </c>
      <c r="L2944" t="b">
        <v>0</v>
      </c>
      <c r="M2944">
        <v>202</v>
      </c>
      <c r="N2944" t="b">
        <v>0</v>
      </c>
      <c r="O2944" t="s">
        <v>8303</v>
      </c>
      <c r="P2944" s="5">
        <f t="shared" si="225"/>
        <v>0.20424999999999999</v>
      </c>
      <c r="Q2944" s="5" t="str">
        <f t="shared" si="226"/>
        <v>Not Funded</v>
      </c>
      <c r="R2944" s="7">
        <f t="shared" si="227"/>
        <v>202.22772277227722</v>
      </c>
      <c r="S2944" t="s">
        <v>8316</v>
      </c>
      <c r="T2944" t="s">
        <v>8356</v>
      </c>
      <c r="U2944" s="17">
        <f t="shared" si="228"/>
        <v>42354.637499999997</v>
      </c>
      <c r="V2944" s="17">
        <f t="shared" si="229"/>
        <v>42334.595590277771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tr">
        <f>VLOOKUP(G2945,'Country Codes'!C:D,2,FALSE)</f>
        <v>United States</v>
      </c>
      <c r="I2945" t="s">
        <v>8246</v>
      </c>
      <c r="J2945" s="15">
        <v>1428894380</v>
      </c>
      <c r="K2945" s="15">
        <v>1426302380</v>
      </c>
      <c r="L2945" t="b">
        <v>0</v>
      </c>
      <c r="M2945">
        <v>0</v>
      </c>
      <c r="N2945" t="b">
        <v>0</v>
      </c>
      <c r="O2945" t="s">
        <v>8303</v>
      </c>
      <c r="P2945" s="5">
        <f t="shared" si="225"/>
        <v>0</v>
      </c>
      <c r="Q2945" s="5" t="str">
        <f t="shared" si="226"/>
        <v>Not Funded</v>
      </c>
      <c r="R2945" s="7" t="e">
        <f t="shared" si="227"/>
        <v>#DIV/0!</v>
      </c>
      <c r="S2945" t="s">
        <v>8316</v>
      </c>
      <c r="T2945" t="s">
        <v>8356</v>
      </c>
      <c r="U2945" s="17">
        <f t="shared" si="228"/>
        <v>42106.921064814807</v>
      </c>
      <c r="V2945" s="17">
        <f t="shared" si="229"/>
        <v>42076.921064814807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tr">
        <f>VLOOKUP(G2946,'Country Codes'!C:D,2,FALSE)</f>
        <v>United States</v>
      </c>
      <c r="I2946" t="s">
        <v>8246</v>
      </c>
      <c r="J2946" s="15">
        <v>1433714198</v>
      </c>
      <c r="K2946" s="15">
        <v>1431122198</v>
      </c>
      <c r="L2946" t="b">
        <v>0</v>
      </c>
      <c r="M2946">
        <v>1</v>
      </c>
      <c r="N2946" t="b">
        <v>0</v>
      </c>
      <c r="O2946" t="s">
        <v>8303</v>
      </c>
      <c r="P2946" s="5">
        <f t="shared" si="225"/>
        <v>0.01</v>
      </c>
      <c r="Q2946" s="5" t="str">
        <f t="shared" si="226"/>
        <v>Not Funded</v>
      </c>
      <c r="R2946" s="7">
        <f t="shared" si="227"/>
        <v>100</v>
      </c>
      <c r="S2946" t="s">
        <v>8316</v>
      </c>
      <c r="T2946" t="s">
        <v>8356</v>
      </c>
      <c r="U2946" s="17">
        <f t="shared" si="228"/>
        <v>42162.705995370365</v>
      </c>
      <c r="V2946" s="17">
        <f t="shared" si="229"/>
        <v>42132.705995370365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tr">
        <f>VLOOKUP(G2947,'Country Codes'!C:D,2,FALSE)</f>
        <v>United States</v>
      </c>
      <c r="I2947" t="s">
        <v>8246</v>
      </c>
      <c r="J2947" s="15">
        <v>1432437660</v>
      </c>
      <c r="K2947" s="15">
        <v>1429845660</v>
      </c>
      <c r="L2947" t="b">
        <v>0</v>
      </c>
      <c r="M2947">
        <v>0</v>
      </c>
      <c r="N2947" t="b">
        <v>0</v>
      </c>
      <c r="O2947" t="s">
        <v>8303</v>
      </c>
      <c r="P2947" s="5">
        <f t="shared" ref="P2947:P3010" si="230">(E2947/D2947)</f>
        <v>0</v>
      </c>
      <c r="Q2947" s="5" t="str">
        <f t="shared" ref="Q2947:Q3010" si="231">IF(P2947&gt;=1,"Funded","Not Funded")</f>
        <v>Not Funded</v>
      </c>
      <c r="R2947" s="7" t="e">
        <f t="shared" ref="R2947:R3010" si="232">(E2947/M2947)</f>
        <v>#DIV/0!</v>
      </c>
      <c r="S2947" t="s">
        <v>8316</v>
      </c>
      <c r="T2947" t="s">
        <v>8356</v>
      </c>
      <c r="U2947" s="17">
        <f t="shared" ref="U2947:U3010" si="233">(((J2947/60)/60)/24)+DATE(1970,1,1)+(-5/24)</f>
        <v>42147.931250000001</v>
      </c>
      <c r="V2947" s="17">
        <f t="shared" ref="V2947:V3010" si="234">(((K2947/60)/60)/24)+DATE(1970,1,1)+(-5/24)</f>
        <v>42117.931250000001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tr">
        <f>VLOOKUP(G2948,'Country Codes'!C:D,2,FALSE)</f>
        <v>United Kingdom</v>
      </c>
      <c r="I2948" t="s">
        <v>8247</v>
      </c>
      <c r="J2948" s="15">
        <v>1471265092</v>
      </c>
      <c r="K2948" s="15">
        <v>1468673092</v>
      </c>
      <c r="L2948" t="b">
        <v>0</v>
      </c>
      <c r="M2948">
        <v>2</v>
      </c>
      <c r="N2948" t="b">
        <v>0</v>
      </c>
      <c r="O2948" t="s">
        <v>8303</v>
      </c>
      <c r="P2948" s="5">
        <f t="shared" si="230"/>
        <v>1E-3</v>
      </c>
      <c r="Q2948" s="5" t="str">
        <f t="shared" si="231"/>
        <v>Not Funded</v>
      </c>
      <c r="R2948" s="7">
        <f t="shared" si="232"/>
        <v>1</v>
      </c>
      <c r="S2948" t="s">
        <v>8316</v>
      </c>
      <c r="T2948" t="s">
        <v>8356</v>
      </c>
      <c r="U2948" s="17">
        <f t="shared" si="233"/>
        <v>42597.322824074072</v>
      </c>
      <c r="V2948" s="17">
        <f t="shared" si="234"/>
        <v>42567.322824074072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tr">
        <f>VLOOKUP(G2949,'Country Codes'!C:D,2,FALSE)</f>
        <v>United States</v>
      </c>
      <c r="I2949" t="s">
        <v>8246</v>
      </c>
      <c r="J2949" s="15">
        <v>1480007460</v>
      </c>
      <c r="K2949" s="15">
        <v>1475760567</v>
      </c>
      <c r="L2949" t="b">
        <v>0</v>
      </c>
      <c r="M2949">
        <v>13</v>
      </c>
      <c r="N2949" t="b">
        <v>0</v>
      </c>
      <c r="O2949" t="s">
        <v>8303</v>
      </c>
      <c r="P2949" s="5">
        <f t="shared" si="230"/>
        <v>4.2880000000000001E-2</v>
      </c>
      <c r="Q2949" s="5" t="str">
        <f t="shared" si="231"/>
        <v>Not Funded</v>
      </c>
      <c r="R2949" s="7">
        <f t="shared" si="232"/>
        <v>82.461538461538467</v>
      </c>
      <c r="S2949" t="s">
        <v>8316</v>
      </c>
      <c r="T2949" t="s">
        <v>8356</v>
      </c>
      <c r="U2949" s="17">
        <f t="shared" si="233"/>
        <v>42698.507638888892</v>
      </c>
      <c r="V2949" s="17">
        <f t="shared" si="234"/>
        <v>42649.353784722225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tr">
        <f>VLOOKUP(G2950,'Country Codes'!C:D,2,FALSE)</f>
        <v>United States</v>
      </c>
      <c r="I2950" t="s">
        <v>8246</v>
      </c>
      <c r="J2950" s="15">
        <v>1433259293</v>
      </c>
      <c r="K2950" s="15">
        <v>1428075293</v>
      </c>
      <c r="L2950" t="b">
        <v>0</v>
      </c>
      <c r="M2950">
        <v>9</v>
      </c>
      <c r="N2950" t="b">
        <v>0</v>
      </c>
      <c r="O2950" t="s">
        <v>8303</v>
      </c>
      <c r="P2950" s="5">
        <f t="shared" si="230"/>
        <v>4.8000000000000001E-5</v>
      </c>
      <c r="Q2950" s="5" t="str">
        <f t="shared" si="231"/>
        <v>Not Funded</v>
      </c>
      <c r="R2950" s="7">
        <f t="shared" si="232"/>
        <v>2.6666666666666665</v>
      </c>
      <c r="S2950" t="s">
        <v>8316</v>
      </c>
      <c r="T2950" t="s">
        <v>8356</v>
      </c>
      <c r="U2950" s="17">
        <f t="shared" si="233"/>
        <v>42157.440891203696</v>
      </c>
      <c r="V2950" s="17">
        <f t="shared" si="234"/>
        <v>42097.440891203696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tr">
        <f>VLOOKUP(G2951,'Country Codes'!C:D,2,FALSE)</f>
        <v>United States</v>
      </c>
      <c r="I2951" t="s">
        <v>8246</v>
      </c>
      <c r="J2951" s="15">
        <v>1447965917</v>
      </c>
      <c r="K2951" s="15">
        <v>1445370317</v>
      </c>
      <c r="L2951" t="b">
        <v>0</v>
      </c>
      <c r="M2951">
        <v>2</v>
      </c>
      <c r="N2951" t="b">
        <v>0</v>
      </c>
      <c r="O2951" t="s">
        <v>8303</v>
      </c>
      <c r="P2951" s="5">
        <f t="shared" si="230"/>
        <v>2.5000000000000001E-2</v>
      </c>
      <c r="Q2951" s="5" t="str">
        <f t="shared" si="231"/>
        <v>Not Funded</v>
      </c>
      <c r="R2951" s="7">
        <f t="shared" si="232"/>
        <v>12.5</v>
      </c>
      <c r="S2951" t="s">
        <v>8316</v>
      </c>
      <c r="T2951" t="s">
        <v>8356</v>
      </c>
      <c r="U2951" s="17">
        <f t="shared" si="233"/>
        <v>42327.656446759262</v>
      </c>
      <c r="V2951" s="17">
        <f t="shared" si="234"/>
        <v>42297.61478009259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tr">
        <f>VLOOKUP(G2952,'Country Codes'!C:D,2,FALSE)</f>
        <v>United States</v>
      </c>
      <c r="I2952" t="s">
        <v>8246</v>
      </c>
      <c r="J2952" s="15">
        <v>1453538752</v>
      </c>
      <c r="K2952" s="15">
        <v>1450946752</v>
      </c>
      <c r="L2952" t="b">
        <v>0</v>
      </c>
      <c r="M2952">
        <v>0</v>
      </c>
      <c r="N2952" t="b">
        <v>0</v>
      </c>
      <c r="O2952" t="s">
        <v>8303</v>
      </c>
      <c r="P2952" s="5">
        <f t="shared" si="230"/>
        <v>0</v>
      </c>
      <c r="Q2952" s="5" t="str">
        <f t="shared" si="231"/>
        <v>Not Funded</v>
      </c>
      <c r="R2952" s="7" t="e">
        <f t="shared" si="232"/>
        <v>#DIV/0!</v>
      </c>
      <c r="S2952" t="s">
        <v>8316</v>
      </c>
      <c r="T2952" t="s">
        <v>8356</v>
      </c>
      <c r="U2952" s="17">
        <f t="shared" si="233"/>
        <v>42392.156851851854</v>
      </c>
      <c r="V2952" s="17">
        <f t="shared" si="234"/>
        <v>42362.156851851854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tr">
        <f>VLOOKUP(G2953,'Country Codes'!C:D,2,FALSE)</f>
        <v>United States</v>
      </c>
      <c r="I2953" t="s">
        <v>8246</v>
      </c>
      <c r="J2953" s="15">
        <v>1412536573</v>
      </c>
      <c r="K2953" s="15">
        <v>1408648573</v>
      </c>
      <c r="L2953" t="b">
        <v>0</v>
      </c>
      <c r="M2953">
        <v>58</v>
      </c>
      <c r="N2953" t="b">
        <v>0</v>
      </c>
      <c r="O2953" t="s">
        <v>8303</v>
      </c>
      <c r="P2953" s="5">
        <f t="shared" si="230"/>
        <v>2.1919999999999999E-2</v>
      </c>
      <c r="Q2953" s="5" t="str">
        <f t="shared" si="231"/>
        <v>Not Funded</v>
      </c>
      <c r="R2953" s="7">
        <f t="shared" si="232"/>
        <v>18.896551724137932</v>
      </c>
      <c r="S2953" t="s">
        <v>8316</v>
      </c>
      <c r="T2953" t="s">
        <v>8356</v>
      </c>
      <c r="U2953" s="17">
        <f t="shared" si="233"/>
        <v>41917.594594907401</v>
      </c>
      <c r="V2953" s="17">
        <f t="shared" si="234"/>
        <v>41872.594594907401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tr">
        <f>VLOOKUP(G2954,'Country Codes'!C:D,2,FALSE)</f>
        <v>United States</v>
      </c>
      <c r="I2954" t="s">
        <v>8246</v>
      </c>
      <c r="J2954" s="15">
        <v>1476676800</v>
      </c>
      <c r="K2954" s="15">
        <v>1473957239</v>
      </c>
      <c r="L2954" t="b">
        <v>0</v>
      </c>
      <c r="M2954">
        <v>8</v>
      </c>
      <c r="N2954" t="b">
        <v>0</v>
      </c>
      <c r="O2954" t="s">
        <v>8303</v>
      </c>
      <c r="P2954" s="5">
        <f t="shared" si="230"/>
        <v>8.0250000000000002E-2</v>
      </c>
      <c r="Q2954" s="5" t="str">
        <f t="shared" si="231"/>
        <v>Not Funded</v>
      </c>
      <c r="R2954" s="7">
        <f t="shared" si="232"/>
        <v>200.625</v>
      </c>
      <c r="S2954" t="s">
        <v>8316</v>
      </c>
      <c r="T2954" t="s">
        <v>8356</v>
      </c>
      <c r="U2954" s="17">
        <f t="shared" si="233"/>
        <v>42659.958333333336</v>
      </c>
      <c r="V2954" s="17">
        <f t="shared" si="234"/>
        <v>42628.481932870367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tr">
        <f>VLOOKUP(G2955,'Country Codes'!C:D,2,FALSE)</f>
        <v>United States</v>
      </c>
      <c r="I2955" t="s">
        <v>8246</v>
      </c>
      <c r="J2955" s="15">
        <v>1444330821</v>
      </c>
      <c r="K2955" s="15">
        <v>1441738821</v>
      </c>
      <c r="L2955" t="b">
        <v>0</v>
      </c>
      <c r="M2955">
        <v>3</v>
      </c>
      <c r="N2955" t="b">
        <v>0</v>
      </c>
      <c r="O2955" t="s">
        <v>8303</v>
      </c>
      <c r="P2955" s="5">
        <f t="shared" si="230"/>
        <v>1.5125E-3</v>
      </c>
      <c r="Q2955" s="5" t="str">
        <f t="shared" si="231"/>
        <v>Not Funded</v>
      </c>
      <c r="R2955" s="7">
        <f t="shared" si="232"/>
        <v>201.66666666666666</v>
      </c>
      <c r="S2955" t="s">
        <v>8316</v>
      </c>
      <c r="T2955" t="s">
        <v>8356</v>
      </c>
      <c r="U2955" s="17">
        <f t="shared" si="233"/>
        <v>42285.583576388883</v>
      </c>
      <c r="V2955" s="17">
        <f t="shared" si="234"/>
        <v>42255.583576388883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tr">
        <f>VLOOKUP(G2956,'Country Codes'!C:D,2,FALSE)</f>
        <v>United States</v>
      </c>
      <c r="I2956" t="s">
        <v>8246</v>
      </c>
      <c r="J2956" s="15">
        <v>1489669203</v>
      </c>
      <c r="K2956" s="15">
        <v>1487944803</v>
      </c>
      <c r="L2956" t="b">
        <v>0</v>
      </c>
      <c r="M2956">
        <v>0</v>
      </c>
      <c r="N2956" t="b">
        <v>0</v>
      </c>
      <c r="O2956" t="s">
        <v>8303</v>
      </c>
      <c r="P2956" s="5">
        <f t="shared" si="230"/>
        <v>0</v>
      </c>
      <c r="Q2956" s="5" t="str">
        <f t="shared" si="231"/>
        <v>Not Funded</v>
      </c>
      <c r="R2956" s="7" t="e">
        <f t="shared" si="232"/>
        <v>#DIV/0!</v>
      </c>
      <c r="S2956" t="s">
        <v>8316</v>
      </c>
      <c r="T2956" t="s">
        <v>8356</v>
      </c>
      <c r="U2956" s="17">
        <f t="shared" si="233"/>
        <v>42810.333368055559</v>
      </c>
      <c r="V2956" s="17">
        <f t="shared" si="234"/>
        <v>42790.375034722216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tr">
        <f>VLOOKUP(G2957,'Country Codes'!C:D,2,FALSE)</f>
        <v>United States</v>
      </c>
      <c r="I2957" t="s">
        <v>8246</v>
      </c>
      <c r="J2957" s="15">
        <v>1434476849</v>
      </c>
      <c r="K2957" s="15">
        <v>1431884849</v>
      </c>
      <c r="L2957" t="b">
        <v>0</v>
      </c>
      <c r="M2957">
        <v>11</v>
      </c>
      <c r="N2957" t="b">
        <v>0</v>
      </c>
      <c r="O2957" t="s">
        <v>8303</v>
      </c>
      <c r="P2957" s="5">
        <f t="shared" si="230"/>
        <v>0.59583333333333333</v>
      </c>
      <c r="Q2957" s="5" t="str">
        <f t="shared" si="231"/>
        <v>Not Funded</v>
      </c>
      <c r="R2957" s="7">
        <f t="shared" si="232"/>
        <v>65</v>
      </c>
      <c r="S2957" t="s">
        <v>8316</v>
      </c>
      <c r="T2957" t="s">
        <v>8356</v>
      </c>
      <c r="U2957" s="17">
        <f t="shared" si="233"/>
        <v>42171.532974537033</v>
      </c>
      <c r="V2957" s="17">
        <f t="shared" si="234"/>
        <v>42141.532974537033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tr">
        <f>VLOOKUP(G2958,'Country Codes'!C:D,2,FALSE)</f>
        <v>United States</v>
      </c>
      <c r="I2958" t="s">
        <v>8246</v>
      </c>
      <c r="J2958" s="15">
        <v>1462402850</v>
      </c>
      <c r="K2958" s="15">
        <v>1459810850</v>
      </c>
      <c r="L2958" t="b">
        <v>0</v>
      </c>
      <c r="M2958">
        <v>20</v>
      </c>
      <c r="N2958" t="b">
        <v>0</v>
      </c>
      <c r="O2958" t="s">
        <v>8303</v>
      </c>
      <c r="P2958" s="5">
        <f t="shared" si="230"/>
        <v>0.16734177215189874</v>
      </c>
      <c r="Q2958" s="5" t="str">
        <f t="shared" si="231"/>
        <v>Not Funded</v>
      </c>
      <c r="R2958" s="7">
        <f t="shared" si="232"/>
        <v>66.099999999999994</v>
      </c>
      <c r="S2958" t="s">
        <v>8316</v>
      </c>
      <c r="T2958" t="s">
        <v>8356</v>
      </c>
      <c r="U2958" s="17">
        <f t="shared" si="233"/>
        <v>42494.750578703701</v>
      </c>
      <c r="V2958" s="17">
        <f t="shared" si="234"/>
        <v>42464.750578703701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tr">
        <f>VLOOKUP(G2959,'Country Codes'!C:D,2,FALSE)</f>
        <v>United States</v>
      </c>
      <c r="I2959" t="s">
        <v>8246</v>
      </c>
      <c r="J2959" s="15">
        <v>1427498172</v>
      </c>
      <c r="K2959" s="15">
        <v>1422317772</v>
      </c>
      <c r="L2959" t="b">
        <v>0</v>
      </c>
      <c r="M2959">
        <v>3</v>
      </c>
      <c r="N2959" t="b">
        <v>0</v>
      </c>
      <c r="O2959" t="s">
        <v>8303</v>
      </c>
      <c r="P2959" s="5">
        <f t="shared" si="230"/>
        <v>1.8666666666666668E-2</v>
      </c>
      <c r="Q2959" s="5" t="str">
        <f t="shared" si="231"/>
        <v>Not Funded</v>
      </c>
      <c r="R2959" s="7">
        <f t="shared" si="232"/>
        <v>93.333333333333329</v>
      </c>
      <c r="S2959" t="s">
        <v>8316</v>
      </c>
      <c r="T2959" t="s">
        <v>8356</v>
      </c>
      <c r="U2959" s="17">
        <f t="shared" si="233"/>
        <v>42090.761249999996</v>
      </c>
      <c r="V2959" s="17">
        <f t="shared" si="234"/>
        <v>42030.80291666666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tr">
        <f>VLOOKUP(G2960,'Country Codes'!C:D,2,FALSE)</f>
        <v>United States</v>
      </c>
      <c r="I2960" t="s">
        <v>8246</v>
      </c>
      <c r="J2960" s="15">
        <v>1462729317</v>
      </c>
      <c r="K2960" s="15">
        <v>1457548917</v>
      </c>
      <c r="L2960" t="b">
        <v>0</v>
      </c>
      <c r="M2960">
        <v>0</v>
      </c>
      <c r="N2960" t="b">
        <v>0</v>
      </c>
      <c r="O2960" t="s">
        <v>8303</v>
      </c>
      <c r="P2960" s="5">
        <f t="shared" si="230"/>
        <v>0</v>
      </c>
      <c r="Q2960" s="5" t="str">
        <f t="shared" si="231"/>
        <v>Not Funded</v>
      </c>
      <c r="R2960" s="7" t="e">
        <f t="shared" si="232"/>
        <v>#DIV/0!</v>
      </c>
      <c r="S2960" t="s">
        <v>8316</v>
      </c>
      <c r="T2960" t="s">
        <v>8356</v>
      </c>
      <c r="U2960" s="17">
        <f t="shared" si="233"/>
        <v>42498.529131944444</v>
      </c>
      <c r="V2960" s="17">
        <f t="shared" si="234"/>
        <v>42438.570798611108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tr">
        <f>VLOOKUP(G2961,'Country Codes'!C:D,2,FALSE)</f>
        <v>United Kingdom</v>
      </c>
      <c r="I2961" t="s">
        <v>8247</v>
      </c>
      <c r="J2961" s="15">
        <v>1465258325</v>
      </c>
      <c r="K2961" s="15">
        <v>1462666325</v>
      </c>
      <c r="L2961" t="b">
        <v>0</v>
      </c>
      <c r="M2961">
        <v>0</v>
      </c>
      <c r="N2961" t="b">
        <v>0</v>
      </c>
      <c r="O2961" t="s">
        <v>8303</v>
      </c>
      <c r="P2961" s="5">
        <f t="shared" si="230"/>
        <v>0</v>
      </c>
      <c r="Q2961" s="5" t="str">
        <f t="shared" si="231"/>
        <v>Not Funded</v>
      </c>
      <c r="R2961" s="7" t="e">
        <f t="shared" si="232"/>
        <v>#DIV/0!</v>
      </c>
      <c r="S2961" t="s">
        <v>8316</v>
      </c>
      <c r="T2961" t="s">
        <v>8356</v>
      </c>
      <c r="U2961" s="17">
        <f t="shared" si="233"/>
        <v>42527.800057870372</v>
      </c>
      <c r="V2961" s="17">
        <f t="shared" si="234"/>
        <v>42497.800057870372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tr">
        <f>VLOOKUP(G2962,'Country Codes'!C:D,2,FALSE)</f>
        <v>United States</v>
      </c>
      <c r="I2962" t="s">
        <v>8246</v>
      </c>
      <c r="J2962" s="15">
        <v>1410459023</v>
      </c>
      <c r="K2962" s="15">
        <v>1407867023</v>
      </c>
      <c r="L2962" t="b">
        <v>0</v>
      </c>
      <c r="M2962">
        <v>0</v>
      </c>
      <c r="N2962" t="b">
        <v>0</v>
      </c>
      <c r="O2962" t="s">
        <v>8303</v>
      </c>
      <c r="P2962" s="5">
        <f t="shared" si="230"/>
        <v>0</v>
      </c>
      <c r="Q2962" s="5" t="str">
        <f t="shared" si="231"/>
        <v>Not Funded</v>
      </c>
      <c r="R2962" s="7" t="e">
        <f t="shared" si="232"/>
        <v>#DIV/0!</v>
      </c>
      <c r="S2962" t="s">
        <v>8316</v>
      </c>
      <c r="T2962" t="s">
        <v>8356</v>
      </c>
      <c r="U2962" s="17">
        <f t="shared" si="233"/>
        <v>41893.54887731481</v>
      </c>
      <c r="V2962" s="17">
        <f t="shared" si="234"/>
        <v>41863.54887731481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tr">
        <f>VLOOKUP(G2963,'Country Codes'!C:D,2,FALSE)</f>
        <v>United States</v>
      </c>
      <c r="I2963" t="s">
        <v>8246</v>
      </c>
      <c r="J2963" s="15">
        <v>1427342400</v>
      </c>
      <c r="K2963" s="15">
        <v>1424927159</v>
      </c>
      <c r="L2963" t="b">
        <v>0</v>
      </c>
      <c r="M2963">
        <v>108</v>
      </c>
      <c r="N2963" t="b">
        <v>1</v>
      </c>
      <c r="O2963" t="s">
        <v>8271</v>
      </c>
      <c r="P2963" s="5">
        <f t="shared" si="230"/>
        <v>1.0962000000000001</v>
      </c>
      <c r="Q2963" s="5" t="str">
        <f t="shared" si="231"/>
        <v>Funded</v>
      </c>
      <c r="R2963" s="7">
        <f t="shared" si="232"/>
        <v>50.75</v>
      </c>
      <c r="S2963" t="s">
        <v>8316</v>
      </c>
      <c r="T2963" t="s">
        <v>8317</v>
      </c>
      <c r="U2963" s="17">
        <f t="shared" si="233"/>
        <v>42088.958333333336</v>
      </c>
      <c r="V2963" s="17">
        <f t="shared" si="234"/>
        <v>42061.004155092589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tr">
        <f>VLOOKUP(G2964,'Country Codes'!C:D,2,FALSE)</f>
        <v>United States</v>
      </c>
      <c r="I2964" t="s">
        <v>8246</v>
      </c>
      <c r="J2964" s="15">
        <v>1425193140</v>
      </c>
      <c r="K2964" s="15">
        <v>1422769906</v>
      </c>
      <c r="L2964" t="b">
        <v>0</v>
      </c>
      <c r="M2964">
        <v>20</v>
      </c>
      <c r="N2964" t="b">
        <v>1</v>
      </c>
      <c r="O2964" t="s">
        <v>8271</v>
      </c>
      <c r="P2964" s="5">
        <f t="shared" si="230"/>
        <v>1.218</v>
      </c>
      <c r="Q2964" s="5" t="str">
        <f t="shared" si="231"/>
        <v>Funded</v>
      </c>
      <c r="R2964" s="7">
        <f t="shared" si="232"/>
        <v>60.9</v>
      </c>
      <c r="S2964" t="s">
        <v>8316</v>
      </c>
      <c r="T2964" t="s">
        <v>8317</v>
      </c>
      <c r="U2964" s="17">
        <f t="shared" si="233"/>
        <v>42064.082638888889</v>
      </c>
      <c r="V2964" s="17">
        <f t="shared" si="234"/>
        <v>42036.035949074074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tr">
        <f>VLOOKUP(G2965,'Country Codes'!C:D,2,FALSE)</f>
        <v>United States</v>
      </c>
      <c r="I2965" t="s">
        <v>8246</v>
      </c>
      <c r="J2965" s="15">
        <v>1435835824</v>
      </c>
      <c r="K2965" s="15">
        <v>1433243824</v>
      </c>
      <c r="L2965" t="b">
        <v>0</v>
      </c>
      <c r="M2965">
        <v>98</v>
      </c>
      <c r="N2965" t="b">
        <v>1</v>
      </c>
      <c r="O2965" t="s">
        <v>8271</v>
      </c>
      <c r="P2965" s="5">
        <f t="shared" si="230"/>
        <v>1.0685</v>
      </c>
      <c r="Q2965" s="5" t="str">
        <f t="shared" si="231"/>
        <v>Funded</v>
      </c>
      <c r="R2965" s="7">
        <f t="shared" si="232"/>
        <v>109.03061224489795</v>
      </c>
      <c r="S2965" t="s">
        <v>8316</v>
      </c>
      <c r="T2965" t="s">
        <v>8317</v>
      </c>
      <c r="U2965" s="17">
        <f t="shared" si="233"/>
        <v>42187.26185185185</v>
      </c>
      <c r="V2965" s="17">
        <f t="shared" si="234"/>
        <v>42157.26185185185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tr">
        <f>VLOOKUP(G2966,'Country Codes'!C:D,2,FALSE)</f>
        <v>United States</v>
      </c>
      <c r="I2966" t="s">
        <v>8246</v>
      </c>
      <c r="J2966" s="15">
        <v>1407360720</v>
      </c>
      <c r="K2966" s="15">
        <v>1404769819</v>
      </c>
      <c r="L2966" t="b">
        <v>0</v>
      </c>
      <c r="M2966">
        <v>196</v>
      </c>
      <c r="N2966" t="b">
        <v>1</v>
      </c>
      <c r="O2966" t="s">
        <v>8271</v>
      </c>
      <c r="P2966" s="5">
        <f t="shared" si="230"/>
        <v>1.0071379999999999</v>
      </c>
      <c r="Q2966" s="5" t="str">
        <f t="shared" si="231"/>
        <v>Funded</v>
      </c>
      <c r="R2966" s="7">
        <f t="shared" si="232"/>
        <v>25.692295918367346</v>
      </c>
      <c r="S2966" t="s">
        <v>8316</v>
      </c>
      <c r="T2966" t="s">
        <v>8317</v>
      </c>
      <c r="U2966" s="17">
        <f t="shared" si="233"/>
        <v>41857.688888888886</v>
      </c>
      <c r="V2966" s="17">
        <f t="shared" si="234"/>
        <v>41827.701608796291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tr">
        <f>VLOOKUP(G2967,'Country Codes'!C:D,2,FALSE)</f>
        <v>United States</v>
      </c>
      <c r="I2967" t="s">
        <v>8246</v>
      </c>
      <c r="J2967" s="15">
        <v>1436290233</v>
      </c>
      <c r="K2967" s="15">
        <v>1433698233</v>
      </c>
      <c r="L2967" t="b">
        <v>0</v>
      </c>
      <c r="M2967">
        <v>39</v>
      </c>
      <c r="N2967" t="b">
        <v>1</v>
      </c>
      <c r="O2967" t="s">
        <v>8271</v>
      </c>
      <c r="P2967" s="5">
        <f t="shared" si="230"/>
        <v>1.0900000000000001</v>
      </c>
      <c r="Q2967" s="5" t="str">
        <f t="shared" si="231"/>
        <v>Funded</v>
      </c>
      <c r="R2967" s="7">
        <f t="shared" si="232"/>
        <v>41.92307692307692</v>
      </c>
      <c r="S2967" t="s">
        <v>8316</v>
      </c>
      <c r="T2967" t="s">
        <v>8317</v>
      </c>
      <c r="U2967" s="17">
        <f t="shared" si="233"/>
        <v>42192.521215277775</v>
      </c>
      <c r="V2967" s="17">
        <f t="shared" si="234"/>
        <v>42162.521215277775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tr">
        <f>VLOOKUP(G2968,'Country Codes'!C:D,2,FALSE)</f>
        <v>United States</v>
      </c>
      <c r="I2968" t="s">
        <v>8246</v>
      </c>
      <c r="J2968" s="15">
        <v>1442425412</v>
      </c>
      <c r="K2968" s="15">
        <v>1439833412</v>
      </c>
      <c r="L2968" t="b">
        <v>0</v>
      </c>
      <c r="M2968">
        <v>128</v>
      </c>
      <c r="N2968" t="b">
        <v>1</v>
      </c>
      <c r="O2968" t="s">
        <v>8271</v>
      </c>
      <c r="P2968" s="5">
        <f t="shared" si="230"/>
        <v>1.1363000000000001</v>
      </c>
      <c r="Q2968" s="5" t="str">
        <f t="shared" si="231"/>
        <v>Funded</v>
      </c>
      <c r="R2968" s="7">
        <f t="shared" si="232"/>
        <v>88.7734375</v>
      </c>
      <c r="S2968" t="s">
        <v>8316</v>
      </c>
      <c r="T2968" t="s">
        <v>8317</v>
      </c>
      <c r="U2968" s="17">
        <f t="shared" si="233"/>
        <v>42263.530231481483</v>
      </c>
      <c r="V2968" s="17">
        <f t="shared" si="234"/>
        <v>42233.530231481483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tr">
        <f>VLOOKUP(G2969,'Country Codes'!C:D,2,FALSE)</f>
        <v>United States</v>
      </c>
      <c r="I2969" t="s">
        <v>8246</v>
      </c>
      <c r="J2969" s="15">
        <v>1425872692</v>
      </c>
      <c r="K2969" s="15">
        <v>1423284292</v>
      </c>
      <c r="L2969" t="b">
        <v>0</v>
      </c>
      <c r="M2969">
        <v>71</v>
      </c>
      <c r="N2969" t="b">
        <v>1</v>
      </c>
      <c r="O2969" t="s">
        <v>8271</v>
      </c>
      <c r="P2969" s="5">
        <f t="shared" si="230"/>
        <v>1.1392</v>
      </c>
      <c r="Q2969" s="5" t="str">
        <f t="shared" si="231"/>
        <v>Funded</v>
      </c>
      <c r="R2969" s="7">
        <f t="shared" si="232"/>
        <v>80.225352112676063</v>
      </c>
      <c r="S2969" t="s">
        <v>8316</v>
      </c>
      <c r="T2969" t="s">
        <v>8317</v>
      </c>
      <c r="U2969" s="17">
        <f t="shared" si="233"/>
        <v>42071.947824074072</v>
      </c>
      <c r="V2969" s="17">
        <f t="shared" si="234"/>
        <v>42041.989490740736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tr">
        <f>VLOOKUP(G2970,'Country Codes'!C:D,2,FALSE)</f>
        <v>United States</v>
      </c>
      <c r="I2970" t="s">
        <v>8246</v>
      </c>
      <c r="J2970" s="15">
        <v>1471406340</v>
      </c>
      <c r="K2970" s="15">
        <v>1470227660</v>
      </c>
      <c r="L2970" t="b">
        <v>0</v>
      </c>
      <c r="M2970">
        <v>47</v>
      </c>
      <c r="N2970" t="b">
        <v>1</v>
      </c>
      <c r="O2970" t="s">
        <v>8271</v>
      </c>
      <c r="P2970" s="5">
        <f t="shared" si="230"/>
        <v>1.06</v>
      </c>
      <c r="Q2970" s="5" t="str">
        <f t="shared" si="231"/>
        <v>Funded</v>
      </c>
      <c r="R2970" s="7">
        <f t="shared" si="232"/>
        <v>78.936170212765958</v>
      </c>
      <c r="S2970" t="s">
        <v>8316</v>
      </c>
      <c r="T2970" t="s">
        <v>8317</v>
      </c>
      <c r="U2970" s="17">
        <f t="shared" si="233"/>
        <v>42598.957638888889</v>
      </c>
      <c r="V2970" s="17">
        <f t="shared" si="234"/>
        <v>42585.315509259257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tr">
        <f>VLOOKUP(G2971,'Country Codes'!C:D,2,FALSE)</f>
        <v>Canada</v>
      </c>
      <c r="I2971" t="s">
        <v>8251</v>
      </c>
      <c r="J2971" s="15">
        <v>1430693460</v>
      </c>
      <c r="K2971" s="15">
        <v>1428087153</v>
      </c>
      <c r="L2971" t="b">
        <v>0</v>
      </c>
      <c r="M2971">
        <v>17</v>
      </c>
      <c r="N2971" t="b">
        <v>1</v>
      </c>
      <c r="O2971" t="s">
        <v>8271</v>
      </c>
      <c r="P2971" s="5">
        <f t="shared" si="230"/>
        <v>1.625</v>
      </c>
      <c r="Q2971" s="5" t="str">
        <f t="shared" si="231"/>
        <v>Funded</v>
      </c>
      <c r="R2971" s="7">
        <f t="shared" si="232"/>
        <v>95.588235294117652</v>
      </c>
      <c r="S2971" t="s">
        <v>8316</v>
      </c>
      <c r="T2971" t="s">
        <v>8317</v>
      </c>
      <c r="U2971" s="17">
        <f t="shared" si="233"/>
        <v>42127.743750000001</v>
      </c>
      <c r="V2971" s="17">
        <f t="shared" si="234"/>
        <v>42097.578159722216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tr">
        <f>VLOOKUP(G2972,'Country Codes'!C:D,2,FALSE)</f>
        <v>United States</v>
      </c>
      <c r="I2972" t="s">
        <v>8246</v>
      </c>
      <c r="J2972" s="15">
        <v>1405699451</v>
      </c>
      <c r="K2972" s="15">
        <v>1403107451</v>
      </c>
      <c r="L2972" t="b">
        <v>0</v>
      </c>
      <c r="M2972">
        <v>91</v>
      </c>
      <c r="N2972" t="b">
        <v>1</v>
      </c>
      <c r="O2972" t="s">
        <v>8271</v>
      </c>
      <c r="P2972" s="5">
        <f t="shared" si="230"/>
        <v>1.06</v>
      </c>
      <c r="Q2972" s="5" t="str">
        <f t="shared" si="231"/>
        <v>Funded</v>
      </c>
      <c r="R2972" s="7">
        <f t="shared" si="232"/>
        <v>69.890109890109883</v>
      </c>
      <c r="S2972" t="s">
        <v>8316</v>
      </c>
      <c r="T2972" t="s">
        <v>8317</v>
      </c>
      <c r="U2972" s="17">
        <f t="shared" si="233"/>
        <v>41838.461238425924</v>
      </c>
      <c r="V2972" s="17">
        <f t="shared" si="234"/>
        <v>41808.461238425924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tr">
        <f>VLOOKUP(G2973,'Country Codes'!C:D,2,FALSE)</f>
        <v>United States</v>
      </c>
      <c r="I2973" t="s">
        <v>8246</v>
      </c>
      <c r="J2973" s="15">
        <v>1409500078</v>
      </c>
      <c r="K2973" s="15">
        <v>1406908078</v>
      </c>
      <c r="L2973" t="b">
        <v>0</v>
      </c>
      <c r="M2973">
        <v>43</v>
      </c>
      <c r="N2973" t="b">
        <v>1</v>
      </c>
      <c r="O2973" t="s">
        <v>8271</v>
      </c>
      <c r="P2973" s="5">
        <f t="shared" si="230"/>
        <v>1.0015624999999999</v>
      </c>
      <c r="Q2973" s="5" t="str">
        <f t="shared" si="231"/>
        <v>Funded</v>
      </c>
      <c r="R2973" s="7">
        <f t="shared" si="232"/>
        <v>74.534883720930239</v>
      </c>
      <c r="S2973" t="s">
        <v>8316</v>
      </c>
      <c r="T2973" t="s">
        <v>8317</v>
      </c>
      <c r="U2973" s="17">
        <f t="shared" si="233"/>
        <v>41882.449976851851</v>
      </c>
      <c r="V2973" s="17">
        <f t="shared" si="234"/>
        <v>41852.449976851851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tr">
        <f>VLOOKUP(G2974,'Country Codes'!C:D,2,FALSE)</f>
        <v>United States</v>
      </c>
      <c r="I2974" t="s">
        <v>8246</v>
      </c>
      <c r="J2974" s="15">
        <v>1480899600</v>
      </c>
      <c r="K2974" s="15">
        <v>1479609520</v>
      </c>
      <c r="L2974" t="b">
        <v>0</v>
      </c>
      <c r="M2974">
        <v>17</v>
      </c>
      <c r="N2974" t="b">
        <v>1</v>
      </c>
      <c r="O2974" t="s">
        <v>8271</v>
      </c>
      <c r="P2974" s="5">
        <f t="shared" si="230"/>
        <v>1.0535000000000001</v>
      </c>
      <c r="Q2974" s="5" t="str">
        <f t="shared" si="231"/>
        <v>Funded</v>
      </c>
      <c r="R2974" s="7">
        <f t="shared" si="232"/>
        <v>123.94117647058823</v>
      </c>
      <c r="S2974" t="s">
        <v>8316</v>
      </c>
      <c r="T2974" t="s">
        <v>8317</v>
      </c>
      <c r="U2974" s="17">
        <f t="shared" si="233"/>
        <v>42708.833333333336</v>
      </c>
      <c r="V2974" s="17">
        <f t="shared" si="234"/>
        <v>42693.90185185185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tr">
        <f>VLOOKUP(G2975,'Country Codes'!C:D,2,FALSE)</f>
        <v>United States</v>
      </c>
      <c r="I2975" t="s">
        <v>8246</v>
      </c>
      <c r="J2975" s="15">
        <v>1451620800</v>
      </c>
      <c r="K2975" s="15">
        <v>1449171508</v>
      </c>
      <c r="L2975" t="b">
        <v>0</v>
      </c>
      <c r="M2975">
        <v>33</v>
      </c>
      <c r="N2975" t="b">
        <v>1</v>
      </c>
      <c r="O2975" t="s">
        <v>8271</v>
      </c>
      <c r="P2975" s="5">
        <f t="shared" si="230"/>
        <v>1.748</v>
      </c>
      <c r="Q2975" s="5" t="str">
        <f t="shared" si="231"/>
        <v>Funded</v>
      </c>
      <c r="R2975" s="7">
        <f t="shared" si="232"/>
        <v>264.84848484848487</v>
      </c>
      <c r="S2975" t="s">
        <v>8316</v>
      </c>
      <c r="T2975" t="s">
        <v>8317</v>
      </c>
      <c r="U2975" s="17">
        <f t="shared" si="233"/>
        <v>42369.958333333336</v>
      </c>
      <c r="V2975" s="17">
        <f t="shared" si="234"/>
        <v>42341.610046296293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tr">
        <f>VLOOKUP(G2976,'Country Codes'!C:D,2,FALSE)</f>
        <v>United States</v>
      </c>
      <c r="I2976" t="s">
        <v>8246</v>
      </c>
      <c r="J2976" s="15">
        <v>1411695300</v>
      </c>
      <c r="K2976" s="15">
        <v>1409275671</v>
      </c>
      <c r="L2976" t="b">
        <v>0</v>
      </c>
      <c r="M2976">
        <v>87</v>
      </c>
      <c r="N2976" t="b">
        <v>1</v>
      </c>
      <c r="O2976" t="s">
        <v>8271</v>
      </c>
      <c r="P2976" s="5">
        <f t="shared" si="230"/>
        <v>1.02</v>
      </c>
      <c r="Q2976" s="5" t="str">
        <f t="shared" si="231"/>
        <v>Funded</v>
      </c>
      <c r="R2976" s="7">
        <f t="shared" si="232"/>
        <v>58.620689655172413</v>
      </c>
      <c r="S2976" t="s">
        <v>8316</v>
      </c>
      <c r="T2976" t="s">
        <v>8317</v>
      </c>
      <c r="U2976" s="17">
        <f t="shared" si="233"/>
        <v>41907.857638888883</v>
      </c>
      <c r="V2976" s="17">
        <f t="shared" si="234"/>
        <v>41879.852673611109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tr">
        <f>VLOOKUP(G2977,'Country Codes'!C:D,2,FALSE)</f>
        <v>United States</v>
      </c>
      <c r="I2977" t="s">
        <v>8246</v>
      </c>
      <c r="J2977" s="15">
        <v>1417057200</v>
      </c>
      <c r="K2977" s="15">
        <v>1414599886</v>
      </c>
      <c r="L2977" t="b">
        <v>0</v>
      </c>
      <c r="M2977">
        <v>113</v>
      </c>
      <c r="N2977" t="b">
        <v>1</v>
      </c>
      <c r="O2977" t="s">
        <v>8271</v>
      </c>
      <c r="P2977" s="5">
        <f t="shared" si="230"/>
        <v>1.00125</v>
      </c>
      <c r="Q2977" s="5" t="str">
        <f t="shared" si="231"/>
        <v>Funded</v>
      </c>
      <c r="R2977" s="7">
        <f t="shared" si="232"/>
        <v>70.884955752212392</v>
      </c>
      <c r="S2977" t="s">
        <v>8316</v>
      </c>
      <c r="T2977" t="s">
        <v>8317</v>
      </c>
      <c r="U2977" s="17">
        <f t="shared" si="233"/>
        <v>41969.916666666664</v>
      </c>
      <c r="V2977" s="17">
        <f t="shared" si="234"/>
        <v>41941.475532407407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tr">
        <f>VLOOKUP(G2978,'Country Codes'!C:D,2,FALSE)</f>
        <v>United Kingdom</v>
      </c>
      <c r="I2978" t="s">
        <v>8247</v>
      </c>
      <c r="J2978" s="15">
        <v>1457870400</v>
      </c>
      <c r="K2978" s="15">
        <v>1456421530</v>
      </c>
      <c r="L2978" t="b">
        <v>0</v>
      </c>
      <c r="M2978">
        <v>14</v>
      </c>
      <c r="N2978" t="b">
        <v>1</v>
      </c>
      <c r="O2978" t="s">
        <v>8271</v>
      </c>
      <c r="P2978" s="5">
        <f t="shared" si="230"/>
        <v>1.7142857142857142</v>
      </c>
      <c r="Q2978" s="5" t="str">
        <f t="shared" si="231"/>
        <v>Funded</v>
      </c>
      <c r="R2978" s="7">
        <f t="shared" si="232"/>
        <v>8.5714285714285712</v>
      </c>
      <c r="S2978" t="s">
        <v>8316</v>
      </c>
      <c r="T2978" t="s">
        <v>8317</v>
      </c>
      <c r="U2978" s="17">
        <f t="shared" si="233"/>
        <v>42442.291666666664</v>
      </c>
      <c r="V2978" s="17">
        <f t="shared" si="234"/>
        <v>42425.522337962961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tr">
        <f>VLOOKUP(G2979,'Country Codes'!C:D,2,FALSE)</f>
        <v>United States</v>
      </c>
      <c r="I2979" t="s">
        <v>8246</v>
      </c>
      <c r="J2979" s="15">
        <v>1427076840</v>
      </c>
      <c r="K2979" s="15">
        <v>1421960934</v>
      </c>
      <c r="L2979" t="b">
        <v>0</v>
      </c>
      <c r="M2979">
        <v>30</v>
      </c>
      <c r="N2979" t="b">
        <v>1</v>
      </c>
      <c r="O2979" t="s">
        <v>8271</v>
      </c>
      <c r="P2979" s="5">
        <f t="shared" si="230"/>
        <v>1.1356666666666666</v>
      </c>
      <c r="Q2979" s="5" t="str">
        <f t="shared" si="231"/>
        <v>Funded</v>
      </c>
      <c r="R2979" s="7">
        <f t="shared" si="232"/>
        <v>113.56666666666666</v>
      </c>
      <c r="S2979" t="s">
        <v>8316</v>
      </c>
      <c r="T2979" t="s">
        <v>8317</v>
      </c>
      <c r="U2979" s="17">
        <f t="shared" si="233"/>
        <v>42085.884722222218</v>
      </c>
      <c r="V2979" s="17">
        <f t="shared" si="234"/>
        <v>42026.672847222224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tr">
        <f>VLOOKUP(G2980,'Country Codes'!C:D,2,FALSE)</f>
        <v>United States</v>
      </c>
      <c r="I2980" t="s">
        <v>8246</v>
      </c>
      <c r="J2980" s="15">
        <v>1413784740</v>
      </c>
      <c r="K2980" s="15">
        <v>1412954547</v>
      </c>
      <c r="L2980" t="b">
        <v>0</v>
      </c>
      <c r="M2980">
        <v>16</v>
      </c>
      <c r="N2980" t="b">
        <v>1</v>
      </c>
      <c r="O2980" t="s">
        <v>8271</v>
      </c>
      <c r="P2980" s="5">
        <f t="shared" si="230"/>
        <v>1.2946666666666666</v>
      </c>
      <c r="Q2980" s="5" t="str">
        <f t="shared" si="231"/>
        <v>Funded</v>
      </c>
      <c r="R2980" s="7">
        <f t="shared" si="232"/>
        <v>60.6875</v>
      </c>
      <c r="S2980" t="s">
        <v>8316</v>
      </c>
      <c r="T2980" t="s">
        <v>8317</v>
      </c>
      <c r="U2980" s="17">
        <f t="shared" si="233"/>
        <v>41932.040972222218</v>
      </c>
      <c r="V2980" s="17">
        <f t="shared" si="234"/>
        <v>41922.432256944441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tr">
        <f>VLOOKUP(G2981,'Country Codes'!C:D,2,FALSE)</f>
        <v>United States</v>
      </c>
      <c r="I2981" t="s">
        <v>8246</v>
      </c>
      <c r="J2981" s="15">
        <v>1420524000</v>
      </c>
      <c r="K2981" s="15">
        <v>1419104823</v>
      </c>
      <c r="L2981" t="b">
        <v>0</v>
      </c>
      <c r="M2981">
        <v>46</v>
      </c>
      <c r="N2981" t="b">
        <v>1</v>
      </c>
      <c r="O2981" t="s">
        <v>8271</v>
      </c>
      <c r="P2981" s="5">
        <f t="shared" si="230"/>
        <v>1.014</v>
      </c>
      <c r="Q2981" s="5" t="str">
        <f t="shared" si="231"/>
        <v>Funded</v>
      </c>
      <c r="R2981" s="7">
        <f t="shared" si="232"/>
        <v>110.21739130434783</v>
      </c>
      <c r="S2981" t="s">
        <v>8316</v>
      </c>
      <c r="T2981" t="s">
        <v>8317</v>
      </c>
      <c r="U2981" s="17">
        <f t="shared" si="233"/>
        <v>42010.041666666664</v>
      </c>
      <c r="V2981" s="17">
        <f t="shared" si="234"/>
        <v>41993.616006944438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tr">
        <f>VLOOKUP(G2982,'Country Codes'!C:D,2,FALSE)</f>
        <v>United States</v>
      </c>
      <c r="I2982" t="s">
        <v>8246</v>
      </c>
      <c r="J2982" s="15">
        <v>1440381600</v>
      </c>
      <c r="K2982" s="15">
        <v>1438639130</v>
      </c>
      <c r="L2982" t="b">
        <v>0</v>
      </c>
      <c r="M2982">
        <v>24</v>
      </c>
      <c r="N2982" t="b">
        <v>1</v>
      </c>
      <c r="O2982" t="s">
        <v>8271</v>
      </c>
      <c r="P2982" s="5">
        <f t="shared" si="230"/>
        <v>1.0916666666666666</v>
      </c>
      <c r="Q2982" s="5" t="str">
        <f t="shared" si="231"/>
        <v>Funded</v>
      </c>
      <c r="R2982" s="7">
        <f t="shared" si="232"/>
        <v>136.45833333333334</v>
      </c>
      <c r="S2982" t="s">
        <v>8316</v>
      </c>
      <c r="T2982" t="s">
        <v>8317</v>
      </c>
      <c r="U2982" s="17">
        <f t="shared" si="233"/>
        <v>42239.874999999993</v>
      </c>
      <c r="V2982" s="17">
        <f t="shared" si="234"/>
        <v>42219.70752314815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tr">
        <f>VLOOKUP(G2983,'Country Codes'!C:D,2,FALSE)</f>
        <v>Ireland</v>
      </c>
      <c r="I2983" t="s">
        <v>8249</v>
      </c>
      <c r="J2983" s="15">
        <v>1443014756</v>
      </c>
      <c r="K2983" s="15">
        <v>1439126756</v>
      </c>
      <c r="L2983" t="b">
        <v>1</v>
      </c>
      <c r="M2983">
        <v>97</v>
      </c>
      <c r="N2983" t="b">
        <v>1</v>
      </c>
      <c r="O2983" t="s">
        <v>8303</v>
      </c>
      <c r="P2983" s="5">
        <f t="shared" si="230"/>
        <v>1.28925</v>
      </c>
      <c r="Q2983" s="5" t="str">
        <f t="shared" si="231"/>
        <v>Funded</v>
      </c>
      <c r="R2983" s="7">
        <f t="shared" si="232"/>
        <v>53.164948453608247</v>
      </c>
      <c r="S2983" t="s">
        <v>8316</v>
      </c>
      <c r="T2983" t="s">
        <v>8356</v>
      </c>
      <c r="U2983" s="17">
        <f t="shared" si="233"/>
        <v>42270.351342592585</v>
      </c>
      <c r="V2983" s="17">
        <f t="shared" si="234"/>
        <v>42225.351342592585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tr">
        <f>VLOOKUP(G2984,'Country Codes'!C:D,2,FALSE)</f>
        <v>United Kingdom</v>
      </c>
      <c r="I2984" t="s">
        <v>8247</v>
      </c>
      <c r="J2984" s="15">
        <v>1455208143</v>
      </c>
      <c r="K2984" s="15">
        <v>1452616143</v>
      </c>
      <c r="L2984" t="b">
        <v>1</v>
      </c>
      <c r="M2984">
        <v>59</v>
      </c>
      <c r="N2984" t="b">
        <v>1</v>
      </c>
      <c r="O2984" t="s">
        <v>8303</v>
      </c>
      <c r="P2984" s="5">
        <f t="shared" si="230"/>
        <v>1.0206</v>
      </c>
      <c r="Q2984" s="5" t="str">
        <f t="shared" si="231"/>
        <v>Funded</v>
      </c>
      <c r="R2984" s="7">
        <f t="shared" si="232"/>
        <v>86.491525423728817</v>
      </c>
      <c r="S2984" t="s">
        <v>8316</v>
      </c>
      <c r="T2984" t="s">
        <v>8356</v>
      </c>
      <c r="U2984" s="17">
        <f t="shared" si="233"/>
        <v>42411.478506944441</v>
      </c>
      <c r="V2984" s="17">
        <f t="shared" si="234"/>
        <v>42381.478506944441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tr">
        <f>VLOOKUP(G2985,'Country Codes'!C:D,2,FALSE)</f>
        <v>United States</v>
      </c>
      <c r="I2985" t="s">
        <v>8246</v>
      </c>
      <c r="J2985" s="15">
        <v>1415722236</v>
      </c>
      <c r="K2985" s="15">
        <v>1410534636</v>
      </c>
      <c r="L2985" t="b">
        <v>1</v>
      </c>
      <c r="M2985">
        <v>1095</v>
      </c>
      <c r="N2985" t="b">
        <v>1</v>
      </c>
      <c r="O2985" t="s">
        <v>8303</v>
      </c>
      <c r="P2985" s="5">
        <f t="shared" si="230"/>
        <v>1.465395775862069</v>
      </c>
      <c r="Q2985" s="5" t="str">
        <f t="shared" si="231"/>
        <v>Funded</v>
      </c>
      <c r="R2985" s="7">
        <f t="shared" si="232"/>
        <v>155.23827397260274</v>
      </c>
      <c r="S2985" t="s">
        <v>8316</v>
      </c>
      <c r="T2985" t="s">
        <v>8356</v>
      </c>
      <c r="U2985" s="17">
        <f t="shared" si="233"/>
        <v>41954.465694444443</v>
      </c>
      <c r="V2985" s="17">
        <f t="shared" si="234"/>
        <v>41894.424027777779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tr">
        <f>VLOOKUP(G2986,'Country Codes'!C:D,2,FALSE)</f>
        <v>United States</v>
      </c>
      <c r="I2986" t="s">
        <v>8246</v>
      </c>
      <c r="J2986" s="15">
        <v>1472020881</v>
      </c>
      <c r="K2986" s="15">
        <v>1469428881</v>
      </c>
      <c r="L2986" t="b">
        <v>1</v>
      </c>
      <c r="M2986">
        <v>218</v>
      </c>
      <c r="N2986" t="b">
        <v>1</v>
      </c>
      <c r="O2986" t="s">
        <v>8303</v>
      </c>
      <c r="P2986" s="5">
        <f t="shared" si="230"/>
        <v>1.00352</v>
      </c>
      <c r="Q2986" s="5" t="str">
        <f t="shared" si="231"/>
        <v>Funded</v>
      </c>
      <c r="R2986" s="7">
        <f t="shared" si="232"/>
        <v>115.08256880733946</v>
      </c>
      <c r="S2986" t="s">
        <v>8316</v>
      </c>
      <c r="T2986" t="s">
        <v>8356</v>
      </c>
      <c r="U2986" s="17">
        <f t="shared" si="233"/>
        <v>42606.070381944439</v>
      </c>
      <c r="V2986" s="17">
        <f t="shared" si="234"/>
        <v>42576.070381944439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tr">
        <f>VLOOKUP(G2987,'Country Codes'!C:D,2,FALSE)</f>
        <v>New Zealand</v>
      </c>
      <c r="I2987" t="s">
        <v>8250</v>
      </c>
      <c r="J2987" s="15">
        <v>1477886400</v>
      </c>
      <c r="K2987" s="15">
        <v>1476228128</v>
      </c>
      <c r="L2987" t="b">
        <v>0</v>
      </c>
      <c r="M2987">
        <v>111</v>
      </c>
      <c r="N2987" t="b">
        <v>1</v>
      </c>
      <c r="O2987" t="s">
        <v>8303</v>
      </c>
      <c r="P2987" s="5">
        <f t="shared" si="230"/>
        <v>1.2164999999999999</v>
      </c>
      <c r="Q2987" s="5" t="str">
        <f t="shared" si="231"/>
        <v>Funded</v>
      </c>
      <c r="R2987" s="7">
        <f t="shared" si="232"/>
        <v>109.5945945945946</v>
      </c>
      <c r="S2987" t="s">
        <v>8316</v>
      </c>
      <c r="T2987" t="s">
        <v>8356</v>
      </c>
      <c r="U2987" s="17">
        <f t="shared" si="233"/>
        <v>42673.958333333336</v>
      </c>
      <c r="V2987" s="17">
        <f t="shared" si="234"/>
        <v>42654.765370370362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tr">
        <f>VLOOKUP(G2988,'Country Codes'!C:D,2,FALSE)</f>
        <v>United Kingdom</v>
      </c>
      <c r="I2988" t="s">
        <v>8247</v>
      </c>
      <c r="J2988" s="15">
        <v>1462100406</v>
      </c>
      <c r="K2988" s="15">
        <v>1456920006</v>
      </c>
      <c r="L2988" t="b">
        <v>0</v>
      </c>
      <c r="M2988">
        <v>56</v>
      </c>
      <c r="N2988" t="b">
        <v>1</v>
      </c>
      <c r="O2988" t="s">
        <v>8303</v>
      </c>
      <c r="P2988" s="5">
        <f t="shared" si="230"/>
        <v>1.0549999999999999</v>
      </c>
      <c r="Q2988" s="5" t="str">
        <f t="shared" si="231"/>
        <v>Funded</v>
      </c>
      <c r="R2988" s="7">
        <f t="shared" si="232"/>
        <v>45.214285714285715</v>
      </c>
      <c r="S2988" t="s">
        <v>8316</v>
      </c>
      <c r="T2988" t="s">
        <v>8356</v>
      </c>
      <c r="U2988" s="17">
        <f t="shared" si="233"/>
        <v>42491.250069444439</v>
      </c>
      <c r="V2988" s="17">
        <f t="shared" si="234"/>
        <v>42431.29173611111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tr">
        <f>VLOOKUP(G2989,'Country Codes'!C:D,2,FALSE)</f>
        <v>United States</v>
      </c>
      <c r="I2989" t="s">
        <v>8246</v>
      </c>
      <c r="J2989" s="15">
        <v>1476316800</v>
      </c>
      <c r="K2989" s="15">
        <v>1473837751</v>
      </c>
      <c r="L2989" t="b">
        <v>0</v>
      </c>
      <c r="M2989">
        <v>265</v>
      </c>
      <c r="N2989" t="b">
        <v>1</v>
      </c>
      <c r="O2989" t="s">
        <v>8303</v>
      </c>
      <c r="P2989" s="5">
        <f t="shared" si="230"/>
        <v>1.1040080000000001</v>
      </c>
      <c r="Q2989" s="5" t="str">
        <f t="shared" si="231"/>
        <v>Funded</v>
      </c>
      <c r="R2989" s="7">
        <f t="shared" si="232"/>
        <v>104.15169811320754</v>
      </c>
      <c r="S2989" t="s">
        <v>8316</v>
      </c>
      <c r="T2989" t="s">
        <v>8356</v>
      </c>
      <c r="U2989" s="17">
        <f t="shared" si="233"/>
        <v>42655.791666666664</v>
      </c>
      <c r="V2989" s="17">
        <f t="shared" si="234"/>
        <v>42627.098969907405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tr">
        <f>VLOOKUP(G2990,'Country Codes'!C:D,2,FALSE)</f>
        <v>United Kingdom</v>
      </c>
      <c r="I2990" t="s">
        <v>8247</v>
      </c>
      <c r="J2990" s="15">
        <v>1466412081</v>
      </c>
      <c r="K2990" s="15">
        <v>1463820081</v>
      </c>
      <c r="L2990" t="b">
        <v>0</v>
      </c>
      <c r="M2990">
        <v>28</v>
      </c>
      <c r="N2990" t="b">
        <v>1</v>
      </c>
      <c r="O2990" t="s">
        <v>8303</v>
      </c>
      <c r="P2990" s="5">
        <f t="shared" si="230"/>
        <v>1</v>
      </c>
      <c r="Q2990" s="5" t="str">
        <f t="shared" si="231"/>
        <v>Funded</v>
      </c>
      <c r="R2990" s="7">
        <f t="shared" si="232"/>
        <v>35.714285714285715</v>
      </c>
      <c r="S2990" t="s">
        <v>8316</v>
      </c>
      <c r="T2990" t="s">
        <v>8356</v>
      </c>
      <c r="U2990" s="17">
        <f t="shared" si="233"/>
        <v>42541.153715277782</v>
      </c>
      <c r="V2990" s="17">
        <f t="shared" si="234"/>
        <v>42511.153715277782</v>
      </c>
    </row>
    <row r="2991" spans="1:22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tr">
        <f>VLOOKUP(G2991,'Country Codes'!C:D,2,FALSE)</f>
        <v>United States</v>
      </c>
      <c r="I2991" t="s">
        <v>8246</v>
      </c>
      <c r="J2991" s="15">
        <v>1450673940</v>
      </c>
      <c r="K2991" s="15">
        <v>1448756962</v>
      </c>
      <c r="L2991" t="b">
        <v>0</v>
      </c>
      <c r="M2991">
        <v>364</v>
      </c>
      <c r="N2991" t="b">
        <v>1</v>
      </c>
      <c r="O2991" t="s">
        <v>8303</v>
      </c>
      <c r="P2991" s="5">
        <f t="shared" si="230"/>
        <v>1.76535</v>
      </c>
      <c r="Q2991" s="5" t="str">
        <f t="shared" si="231"/>
        <v>Funded</v>
      </c>
      <c r="R2991" s="7">
        <f t="shared" si="232"/>
        <v>96.997252747252745</v>
      </c>
      <c r="S2991" t="s">
        <v>8316</v>
      </c>
      <c r="T2991" t="s">
        <v>8356</v>
      </c>
      <c r="U2991" s="17">
        <f t="shared" si="233"/>
        <v>42358.999305555553</v>
      </c>
      <c r="V2991" s="17">
        <f t="shared" si="234"/>
        <v>42336.812060185184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tr">
        <f>VLOOKUP(G2992,'Country Codes'!C:D,2,FALSE)</f>
        <v>United States</v>
      </c>
      <c r="I2992" t="s">
        <v>8246</v>
      </c>
      <c r="J2992" s="15">
        <v>1452174420</v>
      </c>
      <c r="K2992" s="15">
        <v>1449150420</v>
      </c>
      <c r="L2992" t="b">
        <v>0</v>
      </c>
      <c r="M2992">
        <v>27</v>
      </c>
      <c r="N2992" t="b">
        <v>1</v>
      </c>
      <c r="O2992" t="s">
        <v>8303</v>
      </c>
      <c r="P2992" s="5">
        <f t="shared" si="230"/>
        <v>1</v>
      </c>
      <c r="Q2992" s="5" t="str">
        <f t="shared" si="231"/>
        <v>Funded</v>
      </c>
      <c r="R2992" s="7">
        <f t="shared" si="232"/>
        <v>370.37037037037038</v>
      </c>
      <c r="S2992" t="s">
        <v>8316</v>
      </c>
      <c r="T2992" t="s">
        <v>8356</v>
      </c>
      <c r="U2992" s="17">
        <f t="shared" si="233"/>
        <v>42376.365972222215</v>
      </c>
      <c r="V2992" s="17">
        <f t="shared" si="234"/>
        <v>42341.365972222215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tr">
        <f>VLOOKUP(G2993,'Country Codes'!C:D,2,FALSE)</f>
        <v>United States</v>
      </c>
      <c r="I2993" t="s">
        <v>8246</v>
      </c>
      <c r="J2993" s="15">
        <v>1485547530</v>
      </c>
      <c r="K2993" s="15">
        <v>1483646730</v>
      </c>
      <c r="L2993" t="b">
        <v>0</v>
      </c>
      <c r="M2993">
        <v>93</v>
      </c>
      <c r="N2993" t="b">
        <v>1</v>
      </c>
      <c r="O2993" t="s">
        <v>8303</v>
      </c>
      <c r="P2993" s="5">
        <f t="shared" si="230"/>
        <v>1.0329411764705883</v>
      </c>
      <c r="Q2993" s="5" t="str">
        <f t="shared" si="231"/>
        <v>Funded</v>
      </c>
      <c r="R2993" s="7">
        <f t="shared" si="232"/>
        <v>94.408602150537632</v>
      </c>
      <c r="S2993" t="s">
        <v>8316</v>
      </c>
      <c r="T2993" t="s">
        <v>8356</v>
      </c>
      <c r="U2993" s="17">
        <f t="shared" si="233"/>
        <v>42762.628819444442</v>
      </c>
      <c r="V2993" s="17">
        <f t="shared" si="234"/>
        <v>42740.628819444442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tr">
        <f>VLOOKUP(G2994,'Country Codes'!C:D,2,FALSE)</f>
        <v>United States</v>
      </c>
      <c r="I2994" t="s">
        <v>8246</v>
      </c>
      <c r="J2994" s="15">
        <v>1476037510</v>
      </c>
      <c r="K2994" s="15">
        <v>1473445510</v>
      </c>
      <c r="L2994" t="b">
        <v>0</v>
      </c>
      <c r="M2994">
        <v>64</v>
      </c>
      <c r="N2994" t="b">
        <v>1</v>
      </c>
      <c r="O2994" t="s">
        <v>8303</v>
      </c>
      <c r="P2994" s="5">
        <f t="shared" si="230"/>
        <v>1.0449999999999999</v>
      </c>
      <c r="Q2994" s="5" t="str">
        <f t="shared" si="231"/>
        <v>Funded</v>
      </c>
      <c r="R2994" s="7">
        <f t="shared" si="232"/>
        <v>48.984375</v>
      </c>
      <c r="S2994" t="s">
        <v>8316</v>
      </c>
      <c r="T2994" t="s">
        <v>8356</v>
      </c>
      <c r="U2994" s="17">
        <f t="shared" si="233"/>
        <v>42652.559143518512</v>
      </c>
      <c r="V2994" s="17">
        <f t="shared" si="234"/>
        <v>42622.559143518512</v>
      </c>
    </row>
    <row r="2995" spans="1:22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tr">
        <f>VLOOKUP(G2995,'Country Codes'!C:D,2,FALSE)</f>
        <v>United States</v>
      </c>
      <c r="I2995" t="s">
        <v>8246</v>
      </c>
      <c r="J2995" s="15">
        <v>1455998867</v>
      </c>
      <c r="K2995" s="15">
        <v>1453406867</v>
      </c>
      <c r="L2995" t="b">
        <v>0</v>
      </c>
      <c r="M2995">
        <v>22</v>
      </c>
      <c r="N2995" t="b">
        <v>1</v>
      </c>
      <c r="O2995" t="s">
        <v>8303</v>
      </c>
      <c r="P2995" s="5">
        <f t="shared" si="230"/>
        <v>1.0029999999999999</v>
      </c>
      <c r="Q2995" s="5" t="str">
        <f t="shared" si="231"/>
        <v>Funded</v>
      </c>
      <c r="R2995" s="7">
        <f t="shared" si="232"/>
        <v>45.590909090909093</v>
      </c>
      <c r="S2995" t="s">
        <v>8316</v>
      </c>
      <c r="T2995" t="s">
        <v>8356</v>
      </c>
      <c r="U2995" s="17">
        <f t="shared" si="233"/>
        <v>42420.63040509259</v>
      </c>
      <c r="V2995" s="17">
        <f t="shared" si="234"/>
        <v>42390.63040509259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tr">
        <f>VLOOKUP(G2996,'Country Codes'!C:D,2,FALSE)</f>
        <v>United Kingdom</v>
      </c>
      <c r="I2996" t="s">
        <v>8247</v>
      </c>
      <c r="J2996" s="15">
        <v>1412335772</v>
      </c>
      <c r="K2996" s="15">
        <v>1409743772</v>
      </c>
      <c r="L2996" t="b">
        <v>0</v>
      </c>
      <c r="M2996">
        <v>59</v>
      </c>
      <c r="N2996" t="b">
        <v>1</v>
      </c>
      <c r="O2996" t="s">
        <v>8303</v>
      </c>
      <c r="P2996" s="5">
        <f t="shared" si="230"/>
        <v>4.577466666666667</v>
      </c>
      <c r="Q2996" s="5" t="str">
        <f t="shared" si="231"/>
        <v>Funded</v>
      </c>
      <c r="R2996" s="7">
        <f t="shared" si="232"/>
        <v>23.275254237288134</v>
      </c>
      <c r="S2996" t="s">
        <v>8316</v>
      </c>
      <c r="T2996" t="s">
        <v>8356</v>
      </c>
      <c r="U2996" s="17">
        <f t="shared" si="233"/>
        <v>41915.270509259259</v>
      </c>
      <c r="V2996" s="17">
        <f t="shared" si="234"/>
        <v>41885.270509259259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tr">
        <f>VLOOKUP(G2997,'Country Codes'!C:D,2,FALSE)</f>
        <v>United States</v>
      </c>
      <c r="I2997" t="s">
        <v>8246</v>
      </c>
      <c r="J2997" s="15">
        <v>1484841471</v>
      </c>
      <c r="K2997" s="15">
        <v>1482249471</v>
      </c>
      <c r="L2997" t="b">
        <v>0</v>
      </c>
      <c r="M2997">
        <v>249</v>
      </c>
      <c r="N2997" t="b">
        <v>1</v>
      </c>
      <c r="O2997" t="s">
        <v>8303</v>
      </c>
      <c r="P2997" s="5">
        <f t="shared" si="230"/>
        <v>1.0496000000000001</v>
      </c>
      <c r="Q2997" s="5" t="str">
        <f t="shared" si="231"/>
        <v>Funded</v>
      </c>
      <c r="R2997" s="7">
        <f t="shared" si="232"/>
        <v>63.2289156626506</v>
      </c>
      <c r="S2997" t="s">
        <v>8316</v>
      </c>
      <c r="T2997" t="s">
        <v>8356</v>
      </c>
      <c r="U2997" s="17">
        <f t="shared" si="233"/>
        <v>42754.456840277773</v>
      </c>
      <c r="V2997" s="17">
        <f t="shared" si="234"/>
        <v>42724.456840277773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tr">
        <f>VLOOKUP(G2998,'Country Codes'!C:D,2,FALSE)</f>
        <v>United States</v>
      </c>
      <c r="I2998" t="s">
        <v>8246</v>
      </c>
      <c r="J2998" s="15">
        <v>1432677240</v>
      </c>
      <c r="K2998" s="15">
        <v>1427493240</v>
      </c>
      <c r="L2998" t="b">
        <v>0</v>
      </c>
      <c r="M2998">
        <v>392</v>
      </c>
      <c r="N2998" t="b">
        <v>1</v>
      </c>
      <c r="O2998" t="s">
        <v>8303</v>
      </c>
      <c r="P2998" s="5">
        <f t="shared" si="230"/>
        <v>1.7194285714285715</v>
      </c>
      <c r="Q2998" s="5" t="str">
        <f t="shared" si="231"/>
        <v>Funded</v>
      </c>
      <c r="R2998" s="7">
        <f t="shared" si="232"/>
        <v>153.5204081632653</v>
      </c>
      <c r="S2998" t="s">
        <v>8316</v>
      </c>
      <c r="T2998" t="s">
        <v>8356</v>
      </c>
      <c r="U2998" s="17">
        <f t="shared" si="233"/>
        <v>42150.70416666667</v>
      </c>
      <c r="V2998" s="17">
        <f t="shared" si="234"/>
        <v>42090.70416666667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tr">
        <f>VLOOKUP(G2999,'Country Codes'!C:D,2,FALSE)</f>
        <v>United States</v>
      </c>
      <c r="I2999" t="s">
        <v>8246</v>
      </c>
      <c r="J2999" s="15">
        <v>1488171540</v>
      </c>
      <c r="K2999" s="15">
        <v>1486661793</v>
      </c>
      <c r="L2999" t="b">
        <v>0</v>
      </c>
      <c r="M2999">
        <v>115</v>
      </c>
      <c r="N2999" t="b">
        <v>1</v>
      </c>
      <c r="O2999" t="s">
        <v>8303</v>
      </c>
      <c r="P2999" s="5">
        <f t="shared" si="230"/>
        <v>1.0373000000000001</v>
      </c>
      <c r="Q2999" s="5" t="str">
        <f t="shared" si="231"/>
        <v>Funded</v>
      </c>
      <c r="R2999" s="7">
        <f t="shared" si="232"/>
        <v>90.2</v>
      </c>
      <c r="S2999" t="s">
        <v>8316</v>
      </c>
      <c r="T2999" t="s">
        <v>8356</v>
      </c>
      <c r="U2999" s="17">
        <f t="shared" si="233"/>
        <v>42792.999305555553</v>
      </c>
      <c r="V2999" s="17">
        <f t="shared" si="234"/>
        <v>42775.525381944441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tr">
        <f>VLOOKUP(G3000,'Country Codes'!C:D,2,FALSE)</f>
        <v>United States</v>
      </c>
      <c r="I3000" t="s">
        <v>8246</v>
      </c>
      <c r="J3000" s="15">
        <v>1402892700</v>
      </c>
      <c r="K3000" s="15">
        <v>1400474329</v>
      </c>
      <c r="L3000" t="b">
        <v>0</v>
      </c>
      <c r="M3000">
        <v>433</v>
      </c>
      <c r="N3000" t="b">
        <v>1</v>
      </c>
      <c r="O3000" t="s">
        <v>8303</v>
      </c>
      <c r="P3000" s="5">
        <f t="shared" si="230"/>
        <v>1.0302899999999999</v>
      </c>
      <c r="Q3000" s="5" t="str">
        <f t="shared" si="231"/>
        <v>Funded</v>
      </c>
      <c r="R3000" s="7">
        <f t="shared" si="232"/>
        <v>118.97113163972287</v>
      </c>
      <c r="S3000" t="s">
        <v>8316</v>
      </c>
      <c r="T3000" t="s">
        <v>8356</v>
      </c>
      <c r="U3000" s="17">
        <f t="shared" si="233"/>
        <v>41805.975694444445</v>
      </c>
      <c r="V3000" s="17">
        <f t="shared" si="234"/>
        <v>41777.985289351847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tr">
        <f>VLOOKUP(G3001,'Country Codes'!C:D,2,FALSE)</f>
        <v>United States</v>
      </c>
      <c r="I3001" t="s">
        <v>8246</v>
      </c>
      <c r="J3001" s="15">
        <v>1488333600</v>
      </c>
      <c r="K3001" s="15">
        <v>1487094360</v>
      </c>
      <c r="L3001" t="b">
        <v>0</v>
      </c>
      <c r="M3001">
        <v>20</v>
      </c>
      <c r="N3001" t="b">
        <v>1</v>
      </c>
      <c r="O3001" t="s">
        <v>8303</v>
      </c>
      <c r="P3001" s="5">
        <f t="shared" si="230"/>
        <v>1.1888888888888889</v>
      </c>
      <c r="Q3001" s="5" t="str">
        <f t="shared" si="231"/>
        <v>Funded</v>
      </c>
      <c r="R3001" s="7">
        <f t="shared" si="232"/>
        <v>80.25</v>
      </c>
      <c r="S3001" t="s">
        <v>8316</v>
      </c>
      <c r="T3001" t="s">
        <v>8356</v>
      </c>
      <c r="U3001" s="17">
        <f t="shared" si="233"/>
        <v>42794.874999999993</v>
      </c>
      <c r="V3001" s="17">
        <f t="shared" si="234"/>
        <v>42780.531944444439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tr">
        <f>VLOOKUP(G3002,'Country Codes'!C:D,2,FALSE)</f>
        <v>United States</v>
      </c>
      <c r="I3002" t="s">
        <v>8246</v>
      </c>
      <c r="J3002" s="15">
        <v>1485885600</v>
      </c>
      <c r="K3002" s="15">
        <v>1484682670</v>
      </c>
      <c r="L3002" t="b">
        <v>0</v>
      </c>
      <c r="M3002">
        <v>8</v>
      </c>
      <c r="N3002" t="b">
        <v>1</v>
      </c>
      <c r="O3002" t="s">
        <v>8303</v>
      </c>
      <c r="P3002" s="5">
        <f t="shared" si="230"/>
        <v>1</v>
      </c>
      <c r="Q3002" s="5" t="str">
        <f t="shared" si="231"/>
        <v>Funded</v>
      </c>
      <c r="R3002" s="7">
        <f t="shared" si="232"/>
        <v>62.5</v>
      </c>
      <c r="S3002" t="s">
        <v>8316</v>
      </c>
      <c r="T3002" t="s">
        <v>8356</v>
      </c>
      <c r="U3002" s="17">
        <f t="shared" si="233"/>
        <v>42766.541666666664</v>
      </c>
      <c r="V3002" s="17">
        <f t="shared" si="234"/>
        <v>42752.61886574074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tr">
        <f>VLOOKUP(G3003,'Country Codes'!C:D,2,FALSE)</f>
        <v>United States</v>
      </c>
      <c r="I3003" t="s">
        <v>8246</v>
      </c>
      <c r="J3003" s="15">
        <v>1468445382</v>
      </c>
      <c r="K3003" s="15">
        <v>1465853382</v>
      </c>
      <c r="L3003" t="b">
        <v>0</v>
      </c>
      <c r="M3003">
        <v>175</v>
      </c>
      <c r="N3003" t="b">
        <v>1</v>
      </c>
      <c r="O3003" t="s">
        <v>8303</v>
      </c>
      <c r="P3003" s="5">
        <f t="shared" si="230"/>
        <v>3.1869988910451896</v>
      </c>
      <c r="Q3003" s="5" t="str">
        <f t="shared" si="231"/>
        <v>Funded</v>
      </c>
      <c r="R3003" s="7">
        <f t="shared" si="232"/>
        <v>131.37719999999999</v>
      </c>
      <c r="S3003" t="s">
        <v>8316</v>
      </c>
      <c r="T3003" t="s">
        <v>8356</v>
      </c>
      <c r="U3003" s="17">
        <f t="shared" si="233"/>
        <v>42564.687291666669</v>
      </c>
      <c r="V3003" s="17">
        <f t="shared" si="234"/>
        <v>42534.687291666669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tr">
        <f>VLOOKUP(G3004,'Country Codes'!C:D,2,FALSE)</f>
        <v>United States</v>
      </c>
      <c r="I3004" t="s">
        <v>8246</v>
      </c>
      <c r="J3004" s="15">
        <v>1356552252</v>
      </c>
      <c r="K3004" s="15">
        <v>1353960252</v>
      </c>
      <c r="L3004" t="b">
        <v>0</v>
      </c>
      <c r="M3004">
        <v>104</v>
      </c>
      <c r="N3004" t="b">
        <v>1</v>
      </c>
      <c r="O3004" t="s">
        <v>8303</v>
      </c>
      <c r="P3004" s="5">
        <f t="shared" si="230"/>
        <v>1.0850614285714286</v>
      </c>
      <c r="Q3004" s="5" t="str">
        <f t="shared" si="231"/>
        <v>Funded</v>
      </c>
      <c r="R3004" s="7">
        <f t="shared" si="232"/>
        <v>73.032980769230775</v>
      </c>
      <c r="S3004" t="s">
        <v>8316</v>
      </c>
      <c r="T3004" t="s">
        <v>8356</v>
      </c>
      <c r="U3004" s="17">
        <f t="shared" si="233"/>
        <v>41269.627916666665</v>
      </c>
      <c r="V3004" s="17">
        <f t="shared" si="234"/>
        <v>41239.627916666665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tr">
        <f>VLOOKUP(G3005,'Country Codes'!C:D,2,FALSE)</f>
        <v>United States</v>
      </c>
      <c r="I3005" t="s">
        <v>8246</v>
      </c>
      <c r="J3005" s="15">
        <v>1456811940</v>
      </c>
      <c r="K3005" s="15">
        <v>1454098976</v>
      </c>
      <c r="L3005" t="b">
        <v>0</v>
      </c>
      <c r="M3005">
        <v>17</v>
      </c>
      <c r="N3005" t="b">
        <v>1</v>
      </c>
      <c r="O3005" t="s">
        <v>8303</v>
      </c>
      <c r="P3005" s="5">
        <f t="shared" si="230"/>
        <v>1.0116666666666667</v>
      </c>
      <c r="Q3005" s="5" t="str">
        <f t="shared" si="231"/>
        <v>Funded</v>
      </c>
      <c r="R3005" s="7">
        <f t="shared" si="232"/>
        <v>178.52941176470588</v>
      </c>
      <c r="S3005" t="s">
        <v>8316</v>
      </c>
      <c r="T3005" t="s">
        <v>8356</v>
      </c>
      <c r="U3005" s="17">
        <f t="shared" si="233"/>
        <v>42430.040972222218</v>
      </c>
      <c r="V3005" s="17">
        <f t="shared" si="234"/>
        <v>42398.640925925924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tr">
        <f>VLOOKUP(G3006,'Country Codes'!C:D,2,FALSE)</f>
        <v>United States</v>
      </c>
      <c r="I3006" t="s">
        <v>8246</v>
      </c>
      <c r="J3006" s="15">
        <v>1416089324</v>
      </c>
      <c r="K3006" s="15">
        <v>1413493724</v>
      </c>
      <c r="L3006" t="b">
        <v>0</v>
      </c>
      <c r="M3006">
        <v>277</v>
      </c>
      <c r="N3006" t="b">
        <v>1</v>
      </c>
      <c r="O3006" t="s">
        <v>8303</v>
      </c>
      <c r="P3006" s="5">
        <f t="shared" si="230"/>
        <v>1.12815</v>
      </c>
      <c r="Q3006" s="5" t="str">
        <f t="shared" si="231"/>
        <v>Funded</v>
      </c>
      <c r="R3006" s="7">
        <f t="shared" si="232"/>
        <v>162.90974729241879</v>
      </c>
      <c r="S3006" t="s">
        <v>8316</v>
      </c>
      <c r="T3006" t="s">
        <v>8356</v>
      </c>
      <c r="U3006" s="17">
        <f t="shared" si="233"/>
        <v>41958.714398148142</v>
      </c>
      <c r="V3006" s="17">
        <f t="shared" si="234"/>
        <v>41928.672731481478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tr">
        <f>VLOOKUP(G3007,'Country Codes'!C:D,2,FALSE)</f>
        <v>United States</v>
      </c>
      <c r="I3007" t="s">
        <v>8246</v>
      </c>
      <c r="J3007" s="15">
        <v>1412611905</v>
      </c>
      <c r="K3007" s="15">
        <v>1410019905</v>
      </c>
      <c r="L3007" t="b">
        <v>0</v>
      </c>
      <c r="M3007">
        <v>118</v>
      </c>
      <c r="N3007" t="b">
        <v>1</v>
      </c>
      <c r="O3007" t="s">
        <v>8303</v>
      </c>
      <c r="P3007" s="5">
        <f t="shared" si="230"/>
        <v>1.2049622641509434</v>
      </c>
      <c r="Q3007" s="5" t="str">
        <f t="shared" si="231"/>
        <v>Funded</v>
      </c>
      <c r="R3007" s="7">
        <f t="shared" si="232"/>
        <v>108.24237288135593</v>
      </c>
      <c r="S3007" t="s">
        <v>8316</v>
      </c>
      <c r="T3007" t="s">
        <v>8356</v>
      </c>
      <c r="U3007" s="17">
        <f t="shared" si="233"/>
        <v>41918.466493055552</v>
      </c>
      <c r="V3007" s="17">
        <f t="shared" si="234"/>
        <v>41888.466493055552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tr">
        <f>VLOOKUP(G3008,'Country Codes'!C:D,2,FALSE)</f>
        <v>Canada</v>
      </c>
      <c r="I3008" t="s">
        <v>8251</v>
      </c>
      <c r="J3008" s="15">
        <v>1418580591</v>
      </c>
      <c r="K3008" s="15">
        <v>1415988591</v>
      </c>
      <c r="L3008" t="b">
        <v>0</v>
      </c>
      <c r="M3008">
        <v>97</v>
      </c>
      <c r="N3008" t="b">
        <v>1</v>
      </c>
      <c r="O3008" t="s">
        <v>8303</v>
      </c>
      <c r="P3008" s="5">
        <f t="shared" si="230"/>
        <v>1.0774999999999999</v>
      </c>
      <c r="Q3008" s="5" t="str">
        <f t="shared" si="231"/>
        <v>Funded</v>
      </c>
      <c r="R3008" s="7">
        <f t="shared" si="232"/>
        <v>88.865979381443296</v>
      </c>
      <c r="S3008" t="s">
        <v>8316</v>
      </c>
      <c r="T3008" t="s">
        <v>8356</v>
      </c>
      <c r="U3008" s="17">
        <f t="shared" si="233"/>
        <v>41987.548506944448</v>
      </c>
      <c r="V3008" s="17">
        <f t="shared" si="234"/>
        <v>41957.548506944448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tr">
        <f>VLOOKUP(G3009,'Country Codes'!C:D,2,FALSE)</f>
        <v>United States</v>
      </c>
      <c r="I3009" t="s">
        <v>8246</v>
      </c>
      <c r="J3009" s="15">
        <v>1429938683</v>
      </c>
      <c r="K3009" s="15">
        <v>1428124283</v>
      </c>
      <c r="L3009" t="b">
        <v>0</v>
      </c>
      <c r="M3009">
        <v>20</v>
      </c>
      <c r="N3009" t="b">
        <v>1</v>
      </c>
      <c r="O3009" t="s">
        <v>8303</v>
      </c>
      <c r="P3009" s="5">
        <f t="shared" si="230"/>
        <v>1.8</v>
      </c>
      <c r="Q3009" s="5" t="str">
        <f t="shared" si="231"/>
        <v>Funded</v>
      </c>
      <c r="R3009" s="7">
        <f t="shared" si="232"/>
        <v>54</v>
      </c>
      <c r="S3009" t="s">
        <v>8316</v>
      </c>
      <c r="T3009" t="s">
        <v>8356</v>
      </c>
      <c r="U3009" s="17">
        <f t="shared" si="233"/>
        <v>42119.007905092592</v>
      </c>
      <c r="V3009" s="17">
        <f t="shared" si="234"/>
        <v>42098.007905092592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tr">
        <f>VLOOKUP(G3010,'Country Codes'!C:D,2,FALSE)</f>
        <v>United States</v>
      </c>
      <c r="I3010" t="s">
        <v>8246</v>
      </c>
      <c r="J3010" s="15">
        <v>1453352719</v>
      </c>
      <c r="K3010" s="15">
        <v>1450760719</v>
      </c>
      <c r="L3010" t="b">
        <v>0</v>
      </c>
      <c r="M3010">
        <v>26</v>
      </c>
      <c r="N3010" t="b">
        <v>1</v>
      </c>
      <c r="O3010" t="s">
        <v>8303</v>
      </c>
      <c r="P3010" s="5">
        <f t="shared" si="230"/>
        <v>1.0116666666666667</v>
      </c>
      <c r="Q3010" s="5" t="str">
        <f t="shared" si="231"/>
        <v>Funded</v>
      </c>
      <c r="R3010" s="7">
        <f t="shared" si="232"/>
        <v>116.73076923076923</v>
      </c>
      <c r="S3010" t="s">
        <v>8316</v>
      </c>
      <c r="T3010" t="s">
        <v>8356</v>
      </c>
      <c r="U3010" s="17">
        <f t="shared" si="233"/>
        <v>42390.003692129627</v>
      </c>
      <c r="V3010" s="17">
        <f t="shared" si="234"/>
        <v>42360.003692129627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tr">
        <f>VLOOKUP(G3011,'Country Codes'!C:D,2,FALSE)</f>
        <v>United States</v>
      </c>
      <c r="I3011" t="s">
        <v>8246</v>
      </c>
      <c r="J3011" s="15">
        <v>1417012840</v>
      </c>
      <c r="K3011" s="15">
        <v>1414417240</v>
      </c>
      <c r="L3011" t="b">
        <v>0</v>
      </c>
      <c r="M3011">
        <v>128</v>
      </c>
      <c r="N3011" t="b">
        <v>1</v>
      </c>
      <c r="O3011" t="s">
        <v>8303</v>
      </c>
      <c r="P3011" s="5">
        <f t="shared" ref="P3011:P3074" si="235">(E3011/D3011)</f>
        <v>1.19756</v>
      </c>
      <c r="Q3011" s="5" t="str">
        <f t="shared" ref="Q3011:Q3074" si="236">IF(P3011&gt;=1,"Funded","Not Funded")</f>
        <v>Funded</v>
      </c>
      <c r="R3011" s="7">
        <f t="shared" ref="R3011:R3074" si="237">(E3011/M3011)</f>
        <v>233.8984375</v>
      </c>
      <c r="S3011" t="s">
        <v>8316</v>
      </c>
      <c r="T3011" t="s">
        <v>8356</v>
      </c>
      <c r="U3011" s="17">
        <f t="shared" ref="U3011:U3074" si="238">(((J3011/60)/60)/24)+DATE(1970,1,1)+(-5/24)</f>
        <v>41969.403240740743</v>
      </c>
      <c r="V3011" s="17">
        <f t="shared" ref="V3011:V3074" si="239">(((K3011/60)/60)/24)+DATE(1970,1,1)+(-5/24)</f>
        <v>41939.361574074072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tr">
        <f>VLOOKUP(G3012,'Country Codes'!C:D,2,FALSE)</f>
        <v>United States</v>
      </c>
      <c r="I3012" t="s">
        <v>8246</v>
      </c>
      <c r="J3012" s="15">
        <v>1424548719</v>
      </c>
      <c r="K3012" s="15">
        <v>1419364719</v>
      </c>
      <c r="L3012" t="b">
        <v>0</v>
      </c>
      <c r="M3012">
        <v>15</v>
      </c>
      <c r="N3012" t="b">
        <v>1</v>
      </c>
      <c r="O3012" t="s">
        <v>8303</v>
      </c>
      <c r="P3012" s="5">
        <f t="shared" si="235"/>
        <v>1.58</v>
      </c>
      <c r="Q3012" s="5" t="str">
        <f t="shared" si="236"/>
        <v>Funded</v>
      </c>
      <c r="R3012" s="7">
        <f t="shared" si="237"/>
        <v>158</v>
      </c>
      <c r="S3012" t="s">
        <v>8316</v>
      </c>
      <c r="T3012" t="s">
        <v>8356</v>
      </c>
      <c r="U3012" s="17">
        <f t="shared" si="238"/>
        <v>42056.624062499999</v>
      </c>
      <c r="V3012" s="17">
        <f t="shared" si="239"/>
        <v>41996.624062499999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tr">
        <f>VLOOKUP(G3013,'Country Codes'!C:D,2,FALSE)</f>
        <v>Spain</v>
      </c>
      <c r="I3013" t="s">
        <v>8249</v>
      </c>
      <c r="J3013" s="15">
        <v>1450911540</v>
      </c>
      <c r="K3013" s="15">
        <v>1448536516</v>
      </c>
      <c r="L3013" t="b">
        <v>0</v>
      </c>
      <c r="M3013">
        <v>25</v>
      </c>
      <c r="N3013" t="b">
        <v>1</v>
      </c>
      <c r="O3013" t="s">
        <v>8303</v>
      </c>
      <c r="P3013" s="5">
        <f t="shared" si="235"/>
        <v>1.2366666666666666</v>
      </c>
      <c r="Q3013" s="5" t="str">
        <f t="shared" si="236"/>
        <v>Funded</v>
      </c>
      <c r="R3013" s="7">
        <f t="shared" si="237"/>
        <v>14.84</v>
      </c>
      <c r="S3013" t="s">
        <v>8316</v>
      </c>
      <c r="T3013" t="s">
        <v>8356</v>
      </c>
      <c r="U3013" s="17">
        <f t="shared" si="238"/>
        <v>42361.749305555553</v>
      </c>
      <c r="V3013" s="17">
        <f t="shared" si="239"/>
        <v>42334.260601851849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tr">
        <f>VLOOKUP(G3014,'Country Codes'!C:D,2,FALSE)</f>
        <v>United States</v>
      </c>
      <c r="I3014" t="s">
        <v>8246</v>
      </c>
      <c r="J3014" s="15">
        <v>1423587130</v>
      </c>
      <c r="K3014" s="15">
        <v>1421772730</v>
      </c>
      <c r="L3014" t="b">
        <v>0</v>
      </c>
      <c r="M3014">
        <v>55</v>
      </c>
      <c r="N3014" t="b">
        <v>1</v>
      </c>
      <c r="O3014" t="s">
        <v>8303</v>
      </c>
      <c r="P3014" s="5">
        <f t="shared" si="235"/>
        <v>1.1712499999999999</v>
      </c>
      <c r="Q3014" s="5" t="str">
        <f t="shared" si="236"/>
        <v>Funded</v>
      </c>
      <c r="R3014" s="7">
        <f t="shared" si="237"/>
        <v>85.181818181818187</v>
      </c>
      <c r="S3014" t="s">
        <v>8316</v>
      </c>
      <c r="T3014" t="s">
        <v>8356</v>
      </c>
      <c r="U3014" s="17">
        <f t="shared" si="238"/>
        <v>42045.494560185187</v>
      </c>
      <c r="V3014" s="17">
        <f t="shared" si="239"/>
        <v>42024.494560185187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tr">
        <f>VLOOKUP(G3015,'Country Codes'!C:D,2,FALSE)</f>
        <v>United States</v>
      </c>
      <c r="I3015" t="s">
        <v>8246</v>
      </c>
      <c r="J3015" s="15">
        <v>1434917049</v>
      </c>
      <c r="K3015" s="15">
        <v>1432325049</v>
      </c>
      <c r="L3015" t="b">
        <v>0</v>
      </c>
      <c r="M3015">
        <v>107</v>
      </c>
      <c r="N3015" t="b">
        <v>1</v>
      </c>
      <c r="O3015" t="s">
        <v>8303</v>
      </c>
      <c r="P3015" s="5">
        <f t="shared" si="235"/>
        <v>1.5696000000000001</v>
      </c>
      <c r="Q3015" s="5" t="str">
        <f t="shared" si="236"/>
        <v>Funded</v>
      </c>
      <c r="R3015" s="7">
        <f t="shared" si="237"/>
        <v>146.69158878504672</v>
      </c>
      <c r="S3015" t="s">
        <v>8316</v>
      </c>
      <c r="T3015" t="s">
        <v>8356</v>
      </c>
      <c r="U3015" s="17">
        <f t="shared" si="238"/>
        <v>42176.627881944441</v>
      </c>
      <c r="V3015" s="17">
        <f t="shared" si="239"/>
        <v>42146.627881944441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tr">
        <f>VLOOKUP(G3016,'Country Codes'!C:D,2,FALSE)</f>
        <v>United States</v>
      </c>
      <c r="I3016" t="s">
        <v>8246</v>
      </c>
      <c r="J3016" s="15">
        <v>1415163600</v>
      </c>
      <c r="K3016" s="15">
        <v>1412737080</v>
      </c>
      <c r="L3016" t="b">
        <v>0</v>
      </c>
      <c r="M3016">
        <v>557</v>
      </c>
      <c r="N3016" t="b">
        <v>1</v>
      </c>
      <c r="O3016" t="s">
        <v>8303</v>
      </c>
      <c r="P3016" s="5">
        <f t="shared" si="235"/>
        <v>1.13104</v>
      </c>
      <c r="Q3016" s="5" t="str">
        <f t="shared" si="236"/>
        <v>Funded</v>
      </c>
      <c r="R3016" s="7">
        <f t="shared" si="237"/>
        <v>50.764811490125673</v>
      </c>
      <c r="S3016" t="s">
        <v>8316</v>
      </c>
      <c r="T3016" t="s">
        <v>8356</v>
      </c>
      <c r="U3016" s="17">
        <f t="shared" si="238"/>
        <v>41948</v>
      </c>
      <c r="V3016" s="17">
        <f t="shared" si="239"/>
        <v>41919.915277777778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tr">
        <f>VLOOKUP(G3017,'Country Codes'!C:D,2,FALSE)</f>
        <v>United States</v>
      </c>
      <c r="I3017" t="s">
        <v>8246</v>
      </c>
      <c r="J3017" s="15">
        <v>1402459200</v>
      </c>
      <c r="K3017" s="15">
        <v>1401125238</v>
      </c>
      <c r="L3017" t="b">
        <v>0</v>
      </c>
      <c r="M3017">
        <v>40</v>
      </c>
      <c r="N3017" t="b">
        <v>1</v>
      </c>
      <c r="O3017" t="s">
        <v>8303</v>
      </c>
      <c r="P3017" s="5">
        <f t="shared" si="235"/>
        <v>1.0317647058823529</v>
      </c>
      <c r="Q3017" s="5" t="str">
        <f t="shared" si="236"/>
        <v>Funded</v>
      </c>
      <c r="R3017" s="7">
        <f t="shared" si="237"/>
        <v>87.7</v>
      </c>
      <c r="S3017" t="s">
        <v>8316</v>
      </c>
      <c r="T3017" t="s">
        <v>8356</v>
      </c>
      <c r="U3017" s="17">
        <f t="shared" si="238"/>
        <v>41800.958333333328</v>
      </c>
      <c r="V3017" s="17">
        <f t="shared" si="239"/>
        <v>41785.518958333334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tr">
        <f>VLOOKUP(G3018,'Country Codes'!C:D,2,FALSE)</f>
        <v>United States</v>
      </c>
      <c r="I3018" t="s">
        <v>8246</v>
      </c>
      <c r="J3018" s="15">
        <v>1405688952</v>
      </c>
      <c r="K3018" s="15">
        <v>1400504952</v>
      </c>
      <c r="L3018" t="b">
        <v>0</v>
      </c>
      <c r="M3018">
        <v>36</v>
      </c>
      <c r="N3018" t="b">
        <v>1</v>
      </c>
      <c r="O3018" t="s">
        <v>8303</v>
      </c>
      <c r="P3018" s="5">
        <f t="shared" si="235"/>
        <v>1.0261176470588236</v>
      </c>
      <c r="Q3018" s="5" t="str">
        <f t="shared" si="236"/>
        <v>Funded</v>
      </c>
      <c r="R3018" s="7">
        <f t="shared" si="237"/>
        <v>242.27777777777777</v>
      </c>
      <c r="S3018" t="s">
        <v>8316</v>
      </c>
      <c r="T3018" t="s">
        <v>8356</v>
      </c>
      <c r="U3018" s="17">
        <f t="shared" si="238"/>
        <v>41838.339722222219</v>
      </c>
      <c r="V3018" s="17">
        <f t="shared" si="239"/>
        <v>41778.339722222219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tr">
        <f>VLOOKUP(G3019,'Country Codes'!C:D,2,FALSE)</f>
        <v>United States</v>
      </c>
      <c r="I3019" t="s">
        <v>8246</v>
      </c>
      <c r="J3019" s="15">
        <v>1408566243</v>
      </c>
      <c r="K3019" s="15">
        <v>1405974243</v>
      </c>
      <c r="L3019" t="b">
        <v>0</v>
      </c>
      <c r="M3019">
        <v>159</v>
      </c>
      <c r="N3019" t="b">
        <v>1</v>
      </c>
      <c r="O3019" t="s">
        <v>8303</v>
      </c>
      <c r="P3019" s="5">
        <f t="shared" si="235"/>
        <v>1.0584090909090909</v>
      </c>
      <c r="Q3019" s="5" t="str">
        <f t="shared" si="236"/>
        <v>Funded</v>
      </c>
      <c r="R3019" s="7">
        <f t="shared" si="237"/>
        <v>146.44654088050314</v>
      </c>
      <c r="S3019" t="s">
        <v>8316</v>
      </c>
      <c r="T3019" t="s">
        <v>8356</v>
      </c>
      <c r="U3019" s="17">
        <f t="shared" si="238"/>
        <v>41871.641701388886</v>
      </c>
      <c r="V3019" s="17">
        <f t="shared" si="239"/>
        <v>41841.641701388886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tr">
        <f>VLOOKUP(G3020,'Country Codes'!C:D,2,FALSE)</f>
        <v>France</v>
      </c>
      <c r="I3020" t="s">
        <v>8249</v>
      </c>
      <c r="J3020" s="15">
        <v>1437429600</v>
      </c>
      <c r="K3020" s="15">
        <v>1433747376</v>
      </c>
      <c r="L3020" t="b">
        <v>0</v>
      </c>
      <c r="M3020">
        <v>41</v>
      </c>
      <c r="N3020" t="b">
        <v>1</v>
      </c>
      <c r="O3020" t="s">
        <v>8303</v>
      </c>
      <c r="P3020" s="5">
        <f t="shared" si="235"/>
        <v>1.0071428571428571</v>
      </c>
      <c r="Q3020" s="5" t="str">
        <f t="shared" si="236"/>
        <v>Funded</v>
      </c>
      <c r="R3020" s="7">
        <f t="shared" si="237"/>
        <v>103.17073170731707</v>
      </c>
      <c r="S3020" t="s">
        <v>8316</v>
      </c>
      <c r="T3020" t="s">
        <v>8356</v>
      </c>
      <c r="U3020" s="17">
        <f t="shared" si="238"/>
        <v>42205.708333333336</v>
      </c>
      <c r="V3020" s="17">
        <f t="shared" si="239"/>
        <v>42163.090000000004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tr">
        <f>VLOOKUP(G3021,'Country Codes'!C:D,2,FALSE)</f>
        <v>United States</v>
      </c>
      <c r="I3021" t="s">
        <v>8246</v>
      </c>
      <c r="J3021" s="15">
        <v>1401159600</v>
      </c>
      <c r="K3021" s="15">
        <v>1398801620</v>
      </c>
      <c r="L3021" t="b">
        <v>0</v>
      </c>
      <c r="M3021">
        <v>226</v>
      </c>
      <c r="N3021" t="b">
        <v>1</v>
      </c>
      <c r="O3021" t="s">
        <v>8303</v>
      </c>
      <c r="P3021" s="5">
        <f t="shared" si="235"/>
        <v>1.2123333333333333</v>
      </c>
      <c r="Q3021" s="5" t="str">
        <f t="shared" si="236"/>
        <v>Funded</v>
      </c>
      <c r="R3021" s="7">
        <f t="shared" si="237"/>
        <v>80.464601769911511</v>
      </c>
      <c r="S3021" t="s">
        <v>8316</v>
      </c>
      <c r="T3021" t="s">
        <v>8356</v>
      </c>
      <c r="U3021" s="17">
        <f t="shared" si="238"/>
        <v>41785.916666666664</v>
      </c>
      <c r="V3021" s="17">
        <f t="shared" si="239"/>
        <v>41758.625231481477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tr">
        <f>VLOOKUP(G3022,'Country Codes'!C:D,2,FALSE)</f>
        <v>United States</v>
      </c>
      <c r="I3022" t="s">
        <v>8246</v>
      </c>
      <c r="J3022" s="15">
        <v>1439583533</v>
      </c>
      <c r="K3022" s="15">
        <v>1434399533</v>
      </c>
      <c r="L3022" t="b">
        <v>0</v>
      </c>
      <c r="M3022">
        <v>30</v>
      </c>
      <c r="N3022" t="b">
        <v>1</v>
      </c>
      <c r="O3022" t="s">
        <v>8303</v>
      </c>
      <c r="P3022" s="5">
        <f t="shared" si="235"/>
        <v>1.0057142857142858</v>
      </c>
      <c r="Q3022" s="5" t="str">
        <f t="shared" si="236"/>
        <v>Funded</v>
      </c>
      <c r="R3022" s="7">
        <f t="shared" si="237"/>
        <v>234.66666666666666</v>
      </c>
      <c r="S3022" t="s">
        <v>8316</v>
      </c>
      <c r="T3022" t="s">
        <v>8356</v>
      </c>
      <c r="U3022" s="17">
        <f t="shared" si="238"/>
        <v>42230.638113425921</v>
      </c>
      <c r="V3022" s="17">
        <f t="shared" si="239"/>
        <v>42170.638113425921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tr">
        <f>VLOOKUP(G3023,'Country Codes'!C:D,2,FALSE)</f>
        <v>United States</v>
      </c>
      <c r="I3023" t="s">
        <v>8246</v>
      </c>
      <c r="J3023" s="15">
        <v>1479794340</v>
      </c>
      <c r="K3023" s="15">
        <v>1476715869</v>
      </c>
      <c r="L3023" t="b">
        <v>0</v>
      </c>
      <c r="M3023">
        <v>103</v>
      </c>
      <c r="N3023" t="b">
        <v>1</v>
      </c>
      <c r="O3023" t="s">
        <v>8303</v>
      </c>
      <c r="P3023" s="5">
        <f t="shared" si="235"/>
        <v>1.1602222222222223</v>
      </c>
      <c r="Q3023" s="5" t="str">
        <f t="shared" si="236"/>
        <v>Funded</v>
      </c>
      <c r="R3023" s="7">
        <f t="shared" si="237"/>
        <v>50.689320388349515</v>
      </c>
      <c r="S3023" t="s">
        <v>8316</v>
      </c>
      <c r="T3023" t="s">
        <v>8356</v>
      </c>
      <c r="U3023" s="17">
        <f t="shared" si="238"/>
        <v>42696.040972222218</v>
      </c>
      <c r="V3023" s="17">
        <f t="shared" si="239"/>
        <v>42660.410520833328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tr">
        <f>VLOOKUP(G3024,'Country Codes'!C:D,2,FALSE)</f>
        <v>United States</v>
      </c>
      <c r="I3024" t="s">
        <v>8246</v>
      </c>
      <c r="J3024" s="15">
        <v>1472338409</v>
      </c>
      <c r="K3024" s="15">
        <v>1468450409</v>
      </c>
      <c r="L3024" t="b">
        <v>0</v>
      </c>
      <c r="M3024">
        <v>62</v>
      </c>
      <c r="N3024" t="b">
        <v>1</v>
      </c>
      <c r="O3024" t="s">
        <v>8303</v>
      </c>
      <c r="P3024" s="5">
        <f t="shared" si="235"/>
        <v>1.0087999999999999</v>
      </c>
      <c r="Q3024" s="5" t="str">
        <f t="shared" si="236"/>
        <v>Funded</v>
      </c>
      <c r="R3024" s="7">
        <f t="shared" si="237"/>
        <v>162.70967741935485</v>
      </c>
      <c r="S3024" t="s">
        <v>8316</v>
      </c>
      <c r="T3024" t="s">
        <v>8356</v>
      </c>
      <c r="U3024" s="17">
        <f t="shared" si="238"/>
        <v>42609.745474537034</v>
      </c>
      <c r="V3024" s="17">
        <f t="shared" si="239"/>
        <v>42564.745474537034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tr">
        <f>VLOOKUP(G3025,'Country Codes'!C:D,2,FALSE)</f>
        <v>United Kingdom</v>
      </c>
      <c r="I3025" t="s">
        <v>8247</v>
      </c>
      <c r="J3025" s="15">
        <v>1434039186</v>
      </c>
      <c r="K3025" s="15">
        <v>1430151186</v>
      </c>
      <c r="L3025" t="b">
        <v>0</v>
      </c>
      <c r="M3025">
        <v>6</v>
      </c>
      <c r="N3025" t="b">
        <v>1</v>
      </c>
      <c r="O3025" t="s">
        <v>8303</v>
      </c>
      <c r="P3025" s="5">
        <f t="shared" si="235"/>
        <v>1.03</v>
      </c>
      <c r="Q3025" s="5" t="str">
        <f t="shared" si="236"/>
        <v>Funded</v>
      </c>
      <c r="R3025" s="7">
        <f t="shared" si="237"/>
        <v>120.16666666666667</v>
      </c>
      <c r="S3025" t="s">
        <v>8316</v>
      </c>
      <c r="T3025" t="s">
        <v>8356</v>
      </c>
      <c r="U3025" s="17">
        <f t="shared" si="238"/>
        <v>42166.46743055556</v>
      </c>
      <c r="V3025" s="17">
        <f t="shared" si="239"/>
        <v>42121.46743055556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tr">
        <f>VLOOKUP(G3026,'Country Codes'!C:D,2,FALSE)</f>
        <v>United States</v>
      </c>
      <c r="I3026" t="s">
        <v>8246</v>
      </c>
      <c r="J3026" s="15">
        <v>1349567475</v>
      </c>
      <c r="K3026" s="15">
        <v>1346975475</v>
      </c>
      <c r="L3026" t="b">
        <v>0</v>
      </c>
      <c r="M3026">
        <v>182</v>
      </c>
      <c r="N3026" t="b">
        <v>1</v>
      </c>
      <c r="O3026" t="s">
        <v>8303</v>
      </c>
      <c r="P3026" s="5">
        <f t="shared" si="235"/>
        <v>2.4641999999999999</v>
      </c>
      <c r="Q3026" s="5" t="str">
        <f t="shared" si="236"/>
        <v>Funded</v>
      </c>
      <c r="R3026" s="7">
        <f t="shared" si="237"/>
        <v>67.697802197802204</v>
      </c>
      <c r="S3026" t="s">
        <v>8316</v>
      </c>
      <c r="T3026" t="s">
        <v>8356</v>
      </c>
      <c r="U3026" s="17">
        <f t="shared" si="238"/>
        <v>41188.785590277774</v>
      </c>
      <c r="V3026" s="17">
        <f t="shared" si="239"/>
        <v>41158.785590277774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tr">
        <f>VLOOKUP(G3027,'Country Codes'!C:D,2,FALSE)</f>
        <v>United Kingdom</v>
      </c>
      <c r="I3027" t="s">
        <v>8247</v>
      </c>
      <c r="J3027" s="15">
        <v>1401465600</v>
      </c>
      <c r="K3027" s="15">
        <v>1399032813</v>
      </c>
      <c r="L3027" t="b">
        <v>0</v>
      </c>
      <c r="M3027">
        <v>145</v>
      </c>
      <c r="N3027" t="b">
        <v>1</v>
      </c>
      <c r="O3027" t="s">
        <v>8303</v>
      </c>
      <c r="P3027" s="5">
        <f t="shared" si="235"/>
        <v>3.0219999999999998</v>
      </c>
      <c r="Q3027" s="5" t="str">
        <f t="shared" si="236"/>
        <v>Funded</v>
      </c>
      <c r="R3027" s="7">
        <f t="shared" si="237"/>
        <v>52.103448275862071</v>
      </c>
      <c r="S3027" t="s">
        <v>8316</v>
      </c>
      <c r="T3027" t="s">
        <v>8356</v>
      </c>
      <c r="U3027" s="17">
        <f t="shared" si="238"/>
        <v>41789.458333333328</v>
      </c>
      <c r="V3027" s="17">
        <f t="shared" si="239"/>
        <v>41761.301076388889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tr">
        <f>VLOOKUP(G3028,'Country Codes'!C:D,2,FALSE)</f>
        <v>United Kingdom</v>
      </c>
      <c r="I3028" t="s">
        <v>8247</v>
      </c>
      <c r="J3028" s="15">
        <v>1488538892</v>
      </c>
      <c r="K3028" s="15">
        <v>1487329292</v>
      </c>
      <c r="L3028" t="b">
        <v>0</v>
      </c>
      <c r="M3028">
        <v>25</v>
      </c>
      <c r="N3028" t="b">
        <v>1</v>
      </c>
      <c r="O3028" t="s">
        <v>8303</v>
      </c>
      <c r="P3028" s="5">
        <f t="shared" si="235"/>
        <v>1.4333333333333333</v>
      </c>
      <c r="Q3028" s="5" t="str">
        <f t="shared" si="236"/>
        <v>Funded</v>
      </c>
      <c r="R3028" s="7">
        <f t="shared" si="237"/>
        <v>51.6</v>
      </c>
      <c r="S3028" t="s">
        <v>8316</v>
      </c>
      <c r="T3028" t="s">
        <v>8356</v>
      </c>
      <c r="U3028" s="17">
        <f t="shared" si="238"/>
        <v>42797.251064814809</v>
      </c>
      <c r="V3028" s="17">
        <f t="shared" si="239"/>
        <v>42783.251064814809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tr">
        <f>VLOOKUP(G3029,'Country Codes'!C:D,2,FALSE)</f>
        <v>United States</v>
      </c>
      <c r="I3029" t="s">
        <v>8246</v>
      </c>
      <c r="J3029" s="15">
        <v>1426866851</v>
      </c>
      <c r="K3029" s="15">
        <v>1424278451</v>
      </c>
      <c r="L3029" t="b">
        <v>0</v>
      </c>
      <c r="M3029">
        <v>320</v>
      </c>
      <c r="N3029" t="b">
        <v>1</v>
      </c>
      <c r="O3029" t="s">
        <v>8303</v>
      </c>
      <c r="P3029" s="5">
        <f t="shared" si="235"/>
        <v>1.3144</v>
      </c>
      <c r="Q3029" s="5" t="str">
        <f t="shared" si="236"/>
        <v>Funded</v>
      </c>
      <c r="R3029" s="7">
        <f t="shared" si="237"/>
        <v>164.3</v>
      </c>
      <c r="S3029" t="s">
        <v>8316</v>
      </c>
      <c r="T3029" t="s">
        <v>8356</v>
      </c>
      <c r="U3029" s="17">
        <f t="shared" si="238"/>
        <v>42083.454293981478</v>
      </c>
      <c r="V3029" s="17">
        <f t="shared" si="239"/>
        <v>42053.49596064815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tr">
        <f>VLOOKUP(G3030,'Country Codes'!C:D,2,FALSE)</f>
        <v>United States</v>
      </c>
      <c r="I3030" t="s">
        <v>8246</v>
      </c>
      <c r="J3030" s="15">
        <v>1471242025</v>
      </c>
      <c r="K3030" s="15">
        <v>1468650025</v>
      </c>
      <c r="L3030" t="b">
        <v>0</v>
      </c>
      <c r="M3030">
        <v>99</v>
      </c>
      <c r="N3030" t="b">
        <v>1</v>
      </c>
      <c r="O3030" t="s">
        <v>8303</v>
      </c>
      <c r="P3030" s="5">
        <f t="shared" si="235"/>
        <v>1.6801999999999999</v>
      </c>
      <c r="Q3030" s="5" t="str">
        <f t="shared" si="236"/>
        <v>Funded</v>
      </c>
      <c r="R3030" s="7">
        <f t="shared" si="237"/>
        <v>84.858585858585855</v>
      </c>
      <c r="S3030" t="s">
        <v>8316</v>
      </c>
      <c r="T3030" t="s">
        <v>8356</v>
      </c>
      <c r="U3030" s="17">
        <f t="shared" si="238"/>
        <v>42597.055844907409</v>
      </c>
      <c r="V3030" s="17">
        <f t="shared" si="239"/>
        <v>42567.055844907409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tr">
        <f>VLOOKUP(G3031,'Country Codes'!C:D,2,FALSE)</f>
        <v>United States</v>
      </c>
      <c r="I3031" t="s">
        <v>8246</v>
      </c>
      <c r="J3031" s="15">
        <v>1416285300</v>
      </c>
      <c r="K3031" s="15">
        <v>1413824447</v>
      </c>
      <c r="L3031" t="b">
        <v>0</v>
      </c>
      <c r="M3031">
        <v>348</v>
      </c>
      <c r="N3031" t="b">
        <v>1</v>
      </c>
      <c r="O3031" t="s">
        <v>8303</v>
      </c>
      <c r="P3031" s="5">
        <f t="shared" si="235"/>
        <v>1.0967666666666667</v>
      </c>
      <c r="Q3031" s="5" t="str">
        <f t="shared" si="236"/>
        <v>Funded</v>
      </c>
      <c r="R3031" s="7">
        <f t="shared" si="237"/>
        <v>94.548850574712645</v>
      </c>
      <c r="S3031" t="s">
        <v>8316</v>
      </c>
      <c r="T3031" t="s">
        <v>8356</v>
      </c>
      <c r="U3031" s="17">
        <f t="shared" si="238"/>
        <v>41960.982638888883</v>
      </c>
      <c r="V3031" s="17">
        <f t="shared" si="239"/>
        <v>41932.500543981478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tr">
        <f>VLOOKUP(G3032,'Country Codes'!C:D,2,FALSE)</f>
        <v>United States</v>
      </c>
      <c r="I3032" t="s">
        <v>8246</v>
      </c>
      <c r="J3032" s="15">
        <v>1442426171</v>
      </c>
      <c r="K3032" s="15">
        <v>1439834171</v>
      </c>
      <c r="L3032" t="b">
        <v>0</v>
      </c>
      <c r="M3032">
        <v>41</v>
      </c>
      <c r="N3032" t="b">
        <v>1</v>
      </c>
      <c r="O3032" t="s">
        <v>8303</v>
      </c>
      <c r="P3032" s="5">
        <f t="shared" si="235"/>
        <v>1.0668571428571429</v>
      </c>
      <c r="Q3032" s="5" t="str">
        <f t="shared" si="236"/>
        <v>Funded</v>
      </c>
      <c r="R3032" s="7">
        <f t="shared" si="237"/>
        <v>45.536585365853661</v>
      </c>
      <c r="S3032" t="s">
        <v>8316</v>
      </c>
      <c r="T3032" t="s">
        <v>8356</v>
      </c>
      <c r="U3032" s="17">
        <f t="shared" si="238"/>
        <v>42263.5390162037</v>
      </c>
      <c r="V3032" s="17">
        <f t="shared" si="239"/>
        <v>42233.5390162037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tr">
        <f>VLOOKUP(G3033,'Country Codes'!C:D,2,FALSE)</f>
        <v>United States</v>
      </c>
      <c r="I3033" t="s">
        <v>8246</v>
      </c>
      <c r="J3033" s="15">
        <v>1476479447</v>
      </c>
      <c r="K3033" s="15">
        <v>1471295447</v>
      </c>
      <c r="L3033" t="b">
        <v>0</v>
      </c>
      <c r="M3033">
        <v>29</v>
      </c>
      <c r="N3033" t="b">
        <v>1</v>
      </c>
      <c r="O3033" t="s">
        <v>8303</v>
      </c>
      <c r="P3033" s="5">
        <f t="shared" si="235"/>
        <v>1</v>
      </c>
      <c r="Q3033" s="5" t="str">
        <f t="shared" si="236"/>
        <v>Funded</v>
      </c>
      <c r="R3033" s="7">
        <f t="shared" si="237"/>
        <v>51.724137931034484</v>
      </c>
      <c r="S3033" t="s">
        <v>8316</v>
      </c>
      <c r="T3033" t="s">
        <v>8356</v>
      </c>
      <c r="U3033" s="17">
        <f t="shared" si="238"/>
        <v>42657.674155092587</v>
      </c>
      <c r="V3033" s="17">
        <f t="shared" si="239"/>
        <v>42597.674155092587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tr">
        <f>VLOOKUP(G3034,'Country Codes'!C:D,2,FALSE)</f>
        <v>United States</v>
      </c>
      <c r="I3034" t="s">
        <v>8246</v>
      </c>
      <c r="J3034" s="15">
        <v>1441933459</v>
      </c>
      <c r="K3034" s="15">
        <v>1439341459</v>
      </c>
      <c r="L3034" t="b">
        <v>0</v>
      </c>
      <c r="M3034">
        <v>25</v>
      </c>
      <c r="N3034" t="b">
        <v>1</v>
      </c>
      <c r="O3034" t="s">
        <v>8303</v>
      </c>
      <c r="P3034" s="5">
        <f t="shared" si="235"/>
        <v>1.272</v>
      </c>
      <c r="Q3034" s="5" t="str">
        <f t="shared" si="236"/>
        <v>Funded</v>
      </c>
      <c r="R3034" s="7">
        <f t="shared" si="237"/>
        <v>50.88</v>
      </c>
      <c r="S3034" t="s">
        <v>8316</v>
      </c>
      <c r="T3034" t="s">
        <v>8356</v>
      </c>
      <c r="U3034" s="17">
        <f t="shared" si="238"/>
        <v>42257.836331018516</v>
      </c>
      <c r="V3034" s="17">
        <f t="shared" si="239"/>
        <v>42227.836331018516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tr">
        <f>VLOOKUP(G3035,'Country Codes'!C:D,2,FALSE)</f>
        <v>United States</v>
      </c>
      <c r="I3035" t="s">
        <v>8246</v>
      </c>
      <c r="J3035" s="15">
        <v>1471487925</v>
      </c>
      <c r="K3035" s="15">
        <v>1468895925</v>
      </c>
      <c r="L3035" t="b">
        <v>0</v>
      </c>
      <c r="M3035">
        <v>23</v>
      </c>
      <c r="N3035" t="b">
        <v>1</v>
      </c>
      <c r="O3035" t="s">
        <v>8303</v>
      </c>
      <c r="P3035" s="5">
        <f t="shared" si="235"/>
        <v>1.4653333333333334</v>
      </c>
      <c r="Q3035" s="5" t="str">
        <f t="shared" si="236"/>
        <v>Funded</v>
      </c>
      <c r="R3035" s="7">
        <f t="shared" si="237"/>
        <v>191.13043478260869</v>
      </c>
      <c r="S3035" t="s">
        <v>8316</v>
      </c>
      <c r="T3035" t="s">
        <v>8356</v>
      </c>
      <c r="U3035" s="17">
        <f t="shared" si="238"/>
        <v>42599.901909722219</v>
      </c>
      <c r="V3035" s="17">
        <f t="shared" si="239"/>
        <v>42569.901909722219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tr">
        <f>VLOOKUP(G3036,'Country Codes'!C:D,2,FALSE)</f>
        <v>United States</v>
      </c>
      <c r="I3036" t="s">
        <v>8246</v>
      </c>
      <c r="J3036" s="15">
        <v>1477972740</v>
      </c>
      <c r="K3036" s="15">
        <v>1475326255</v>
      </c>
      <c r="L3036" t="b">
        <v>0</v>
      </c>
      <c r="M3036">
        <v>1260</v>
      </c>
      <c r="N3036" t="b">
        <v>1</v>
      </c>
      <c r="O3036" t="s">
        <v>8303</v>
      </c>
      <c r="P3036" s="5">
        <f t="shared" si="235"/>
        <v>1.1253599999999999</v>
      </c>
      <c r="Q3036" s="5" t="str">
        <f t="shared" si="236"/>
        <v>Funded</v>
      </c>
      <c r="R3036" s="7">
        <f t="shared" si="237"/>
        <v>89.314285714285717</v>
      </c>
      <c r="S3036" t="s">
        <v>8316</v>
      </c>
      <c r="T3036" t="s">
        <v>8356</v>
      </c>
      <c r="U3036" s="17">
        <f t="shared" si="238"/>
        <v>42674.957638888889</v>
      </c>
      <c r="V3036" s="17">
        <f t="shared" si="239"/>
        <v>42644.327025462961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tr">
        <f>VLOOKUP(G3037,'Country Codes'!C:D,2,FALSE)</f>
        <v>United States</v>
      </c>
      <c r="I3037" t="s">
        <v>8246</v>
      </c>
      <c r="J3037" s="15">
        <v>1367674009</v>
      </c>
      <c r="K3037" s="15">
        <v>1365082009</v>
      </c>
      <c r="L3037" t="b">
        <v>0</v>
      </c>
      <c r="M3037">
        <v>307</v>
      </c>
      <c r="N3037" t="b">
        <v>1</v>
      </c>
      <c r="O3037" t="s">
        <v>8303</v>
      </c>
      <c r="P3037" s="5">
        <f t="shared" si="235"/>
        <v>1.0878684000000001</v>
      </c>
      <c r="Q3037" s="5" t="str">
        <f t="shared" si="236"/>
        <v>Funded</v>
      </c>
      <c r="R3037" s="7">
        <f t="shared" si="237"/>
        <v>88.588631921824103</v>
      </c>
      <c r="S3037" t="s">
        <v>8316</v>
      </c>
      <c r="T3037" t="s">
        <v>8356</v>
      </c>
      <c r="U3037" s="17">
        <f t="shared" si="238"/>
        <v>41398.351956018516</v>
      </c>
      <c r="V3037" s="17">
        <f t="shared" si="239"/>
        <v>41368.351956018516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tr">
        <f>VLOOKUP(G3038,'Country Codes'!C:D,2,FALSE)</f>
        <v>United States</v>
      </c>
      <c r="I3038" t="s">
        <v>8246</v>
      </c>
      <c r="J3038" s="15">
        <v>1376654340</v>
      </c>
      <c r="K3038" s="15">
        <v>1373568644</v>
      </c>
      <c r="L3038" t="b">
        <v>0</v>
      </c>
      <c r="M3038">
        <v>329</v>
      </c>
      <c r="N3038" t="b">
        <v>1</v>
      </c>
      <c r="O3038" t="s">
        <v>8303</v>
      </c>
      <c r="P3038" s="5">
        <f t="shared" si="235"/>
        <v>1.26732</v>
      </c>
      <c r="Q3038" s="5" t="str">
        <f t="shared" si="236"/>
        <v>Funded</v>
      </c>
      <c r="R3038" s="7">
        <f t="shared" si="237"/>
        <v>96.300911854103347</v>
      </c>
      <c r="S3038" t="s">
        <v>8316</v>
      </c>
      <c r="T3038" t="s">
        <v>8356</v>
      </c>
      <c r="U3038" s="17">
        <f t="shared" si="238"/>
        <v>41502.290972222218</v>
      </c>
      <c r="V3038" s="17">
        <f t="shared" si="239"/>
        <v>41466.576898148145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tr">
        <f>VLOOKUP(G3039,'Country Codes'!C:D,2,FALSE)</f>
        <v>United States</v>
      </c>
      <c r="I3039" t="s">
        <v>8246</v>
      </c>
      <c r="J3039" s="15">
        <v>1285995540</v>
      </c>
      <c r="K3039" s="15">
        <v>1279574773</v>
      </c>
      <c r="L3039" t="b">
        <v>0</v>
      </c>
      <c r="M3039">
        <v>32</v>
      </c>
      <c r="N3039" t="b">
        <v>1</v>
      </c>
      <c r="O3039" t="s">
        <v>8303</v>
      </c>
      <c r="P3039" s="5">
        <f t="shared" si="235"/>
        <v>2.1320000000000001</v>
      </c>
      <c r="Q3039" s="5" t="str">
        <f t="shared" si="236"/>
        <v>Funded</v>
      </c>
      <c r="R3039" s="7">
        <f t="shared" si="237"/>
        <v>33.3125</v>
      </c>
      <c r="S3039" t="s">
        <v>8316</v>
      </c>
      <c r="T3039" t="s">
        <v>8356</v>
      </c>
      <c r="U3039" s="17">
        <f t="shared" si="238"/>
        <v>40452.999305555553</v>
      </c>
      <c r="V3039" s="17">
        <f t="shared" si="239"/>
        <v>40378.684872685182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tr">
        <f>VLOOKUP(G3040,'Country Codes'!C:D,2,FALSE)</f>
        <v>United States</v>
      </c>
      <c r="I3040" t="s">
        <v>8246</v>
      </c>
      <c r="J3040" s="15">
        <v>1457071397</v>
      </c>
      <c r="K3040" s="15">
        <v>1451887397</v>
      </c>
      <c r="L3040" t="b">
        <v>0</v>
      </c>
      <c r="M3040">
        <v>27</v>
      </c>
      <c r="N3040" t="b">
        <v>1</v>
      </c>
      <c r="O3040" t="s">
        <v>8303</v>
      </c>
      <c r="P3040" s="5">
        <f t="shared" si="235"/>
        <v>1.0049999999999999</v>
      </c>
      <c r="Q3040" s="5" t="str">
        <f t="shared" si="236"/>
        <v>Funded</v>
      </c>
      <c r="R3040" s="7">
        <f t="shared" si="237"/>
        <v>37.222222222222221</v>
      </c>
      <c r="S3040" t="s">
        <v>8316</v>
      </c>
      <c r="T3040" t="s">
        <v>8356</v>
      </c>
      <c r="U3040" s="17">
        <f t="shared" si="238"/>
        <v>42433.043946759259</v>
      </c>
      <c r="V3040" s="17">
        <f t="shared" si="239"/>
        <v>42373.043946759259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tr">
        <f>VLOOKUP(G3041,'Country Codes'!C:D,2,FALSE)</f>
        <v>United States</v>
      </c>
      <c r="I3041" t="s">
        <v>8246</v>
      </c>
      <c r="J3041" s="15">
        <v>1388303940</v>
      </c>
      <c r="K3041" s="15">
        <v>1386011038</v>
      </c>
      <c r="L3041" t="b">
        <v>0</v>
      </c>
      <c r="M3041">
        <v>236</v>
      </c>
      <c r="N3041" t="b">
        <v>1</v>
      </c>
      <c r="O3041" t="s">
        <v>8303</v>
      </c>
      <c r="P3041" s="5">
        <f t="shared" si="235"/>
        <v>1.0871389999999999</v>
      </c>
      <c r="Q3041" s="5" t="str">
        <f t="shared" si="236"/>
        <v>Funded</v>
      </c>
      <c r="R3041" s="7">
        <f t="shared" si="237"/>
        <v>92.130423728813554</v>
      </c>
      <c r="S3041" t="s">
        <v>8316</v>
      </c>
      <c r="T3041" t="s">
        <v>8356</v>
      </c>
      <c r="U3041" s="17">
        <f t="shared" si="238"/>
        <v>41637.124305555553</v>
      </c>
      <c r="V3041" s="17">
        <f t="shared" si="239"/>
        <v>41610.586087962962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tr">
        <f>VLOOKUP(G3042,'Country Codes'!C:D,2,FALSE)</f>
        <v>United States</v>
      </c>
      <c r="I3042" t="s">
        <v>8246</v>
      </c>
      <c r="J3042" s="15">
        <v>1435359600</v>
      </c>
      <c r="K3042" s="15">
        <v>1434999621</v>
      </c>
      <c r="L3042" t="b">
        <v>0</v>
      </c>
      <c r="M3042">
        <v>42</v>
      </c>
      <c r="N3042" t="b">
        <v>1</v>
      </c>
      <c r="O3042" t="s">
        <v>8303</v>
      </c>
      <c r="P3042" s="5">
        <f t="shared" si="235"/>
        <v>1.075</v>
      </c>
      <c r="Q3042" s="5" t="str">
        <f t="shared" si="236"/>
        <v>Funded</v>
      </c>
      <c r="R3042" s="7">
        <f t="shared" si="237"/>
        <v>76.785714285714292</v>
      </c>
      <c r="S3042" t="s">
        <v>8316</v>
      </c>
      <c r="T3042" t="s">
        <v>8356</v>
      </c>
      <c r="U3042" s="17">
        <f t="shared" si="238"/>
        <v>42181.749999999993</v>
      </c>
      <c r="V3042" s="17">
        <f t="shared" si="239"/>
        <v>42177.583576388883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tr">
        <f>VLOOKUP(G3043,'Country Codes'!C:D,2,FALSE)</f>
        <v>United States</v>
      </c>
      <c r="I3043" t="s">
        <v>8246</v>
      </c>
      <c r="J3043" s="15">
        <v>1453323048</v>
      </c>
      <c r="K3043" s="15">
        <v>1450731048</v>
      </c>
      <c r="L3043" t="b">
        <v>0</v>
      </c>
      <c r="M3043">
        <v>95</v>
      </c>
      <c r="N3043" t="b">
        <v>1</v>
      </c>
      <c r="O3043" t="s">
        <v>8303</v>
      </c>
      <c r="P3043" s="5">
        <f t="shared" si="235"/>
        <v>1.1048192771084338</v>
      </c>
      <c r="Q3043" s="5" t="str">
        <f t="shared" si="236"/>
        <v>Funded</v>
      </c>
      <c r="R3043" s="7">
        <f t="shared" si="237"/>
        <v>96.526315789473685</v>
      </c>
      <c r="S3043" t="s">
        <v>8316</v>
      </c>
      <c r="T3043" t="s">
        <v>8356</v>
      </c>
      <c r="U3043" s="17">
        <f t="shared" si="238"/>
        <v>42389.660277777781</v>
      </c>
      <c r="V3043" s="17">
        <f t="shared" si="239"/>
        <v>42359.660277777781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tr">
        <f>VLOOKUP(G3044,'Country Codes'!C:D,2,FALSE)</f>
        <v>United Kingdom</v>
      </c>
      <c r="I3044" t="s">
        <v>8247</v>
      </c>
      <c r="J3044" s="15">
        <v>1444149047</v>
      </c>
      <c r="K3044" s="15">
        <v>1441557047</v>
      </c>
      <c r="L3044" t="b">
        <v>0</v>
      </c>
      <c r="M3044">
        <v>37</v>
      </c>
      <c r="N3044" t="b">
        <v>1</v>
      </c>
      <c r="O3044" t="s">
        <v>8303</v>
      </c>
      <c r="P3044" s="5">
        <f t="shared" si="235"/>
        <v>1.28</v>
      </c>
      <c r="Q3044" s="5" t="str">
        <f t="shared" si="236"/>
        <v>Funded</v>
      </c>
      <c r="R3044" s="7">
        <f t="shared" si="237"/>
        <v>51.891891891891895</v>
      </c>
      <c r="S3044" t="s">
        <v>8316</v>
      </c>
      <c r="T3044" t="s">
        <v>8356</v>
      </c>
      <c r="U3044" s="17">
        <f t="shared" si="238"/>
        <v>42283.479710648149</v>
      </c>
      <c r="V3044" s="17">
        <f t="shared" si="239"/>
        <v>42253.479710648149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tr">
        <f>VLOOKUP(G3045,'Country Codes'!C:D,2,FALSE)</f>
        <v>Canada</v>
      </c>
      <c r="I3045" t="s">
        <v>8251</v>
      </c>
      <c r="J3045" s="15">
        <v>1429152600</v>
      </c>
      <c r="K3045" s="15">
        <v>1426815699</v>
      </c>
      <c r="L3045" t="b">
        <v>0</v>
      </c>
      <c r="M3045">
        <v>128</v>
      </c>
      <c r="N3045" t="b">
        <v>1</v>
      </c>
      <c r="O3045" t="s">
        <v>8303</v>
      </c>
      <c r="P3045" s="5">
        <f t="shared" si="235"/>
        <v>1.1000666666666667</v>
      </c>
      <c r="Q3045" s="5" t="str">
        <f t="shared" si="236"/>
        <v>Funded</v>
      </c>
      <c r="R3045" s="7">
        <f t="shared" si="237"/>
        <v>128.9140625</v>
      </c>
      <c r="S3045" t="s">
        <v>8316</v>
      </c>
      <c r="T3045" t="s">
        <v>8356</v>
      </c>
      <c r="U3045" s="17">
        <f t="shared" si="238"/>
        <v>42109.909722222219</v>
      </c>
      <c r="V3045" s="17">
        <f t="shared" si="239"/>
        <v>42082.862256944441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tr">
        <f>VLOOKUP(G3046,'Country Codes'!C:D,2,FALSE)</f>
        <v>United States</v>
      </c>
      <c r="I3046" t="s">
        <v>8246</v>
      </c>
      <c r="J3046" s="15">
        <v>1454433998</v>
      </c>
      <c r="K3046" s="15">
        <v>1453137998</v>
      </c>
      <c r="L3046" t="b">
        <v>0</v>
      </c>
      <c r="M3046">
        <v>156</v>
      </c>
      <c r="N3046" t="b">
        <v>1</v>
      </c>
      <c r="O3046" t="s">
        <v>8303</v>
      </c>
      <c r="P3046" s="5">
        <f t="shared" si="235"/>
        <v>1.0934166666666667</v>
      </c>
      <c r="Q3046" s="5" t="str">
        <f t="shared" si="236"/>
        <v>Funded</v>
      </c>
      <c r="R3046" s="7">
        <f t="shared" si="237"/>
        <v>84.108974358974365</v>
      </c>
      <c r="S3046" t="s">
        <v>8316</v>
      </c>
      <c r="T3046" t="s">
        <v>8356</v>
      </c>
      <c r="U3046" s="17">
        <f t="shared" si="238"/>
        <v>42402.518495370365</v>
      </c>
      <c r="V3046" s="17">
        <f t="shared" si="239"/>
        <v>42387.518495370365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tr">
        <f>VLOOKUP(G3047,'Country Codes'!C:D,2,FALSE)</f>
        <v>United States</v>
      </c>
      <c r="I3047" t="s">
        <v>8246</v>
      </c>
      <c r="J3047" s="15">
        <v>1408679055</v>
      </c>
      <c r="K3047" s="15">
        <v>1406087055</v>
      </c>
      <c r="L3047" t="b">
        <v>0</v>
      </c>
      <c r="M3047">
        <v>64</v>
      </c>
      <c r="N3047" t="b">
        <v>1</v>
      </c>
      <c r="O3047" t="s">
        <v>8303</v>
      </c>
      <c r="P3047" s="5">
        <f t="shared" si="235"/>
        <v>1.3270650000000002</v>
      </c>
      <c r="Q3047" s="5" t="str">
        <f t="shared" si="236"/>
        <v>Funded</v>
      </c>
      <c r="R3047" s="7">
        <f t="shared" si="237"/>
        <v>82.941562500000003</v>
      </c>
      <c r="S3047" t="s">
        <v>8316</v>
      </c>
      <c r="T3047" t="s">
        <v>8356</v>
      </c>
      <c r="U3047" s="17">
        <f t="shared" si="238"/>
        <v>41872.947395833333</v>
      </c>
      <c r="V3047" s="17">
        <f t="shared" si="239"/>
        <v>41842.947395833333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tr">
        <f>VLOOKUP(G3048,'Country Codes'!C:D,2,FALSE)</f>
        <v>United States</v>
      </c>
      <c r="I3048" t="s">
        <v>8246</v>
      </c>
      <c r="J3048" s="15">
        <v>1410324720</v>
      </c>
      <c r="K3048" s="15">
        <v>1407784586</v>
      </c>
      <c r="L3048" t="b">
        <v>0</v>
      </c>
      <c r="M3048">
        <v>58</v>
      </c>
      <c r="N3048" t="b">
        <v>1</v>
      </c>
      <c r="O3048" t="s">
        <v>8303</v>
      </c>
      <c r="P3048" s="5">
        <f t="shared" si="235"/>
        <v>1.9084810126582279</v>
      </c>
      <c r="Q3048" s="5" t="str">
        <f t="shared" si="236"/>
        <v>Funded</v>
      </c>
      <c r="R3048" s="7">
        <f t="shared" si="237"/>
        <v>259.94827586206895</v>
      </c>
      <c r="S3048" t="s">
        <v>8316</v>
      </c>
      <c r="T3048" t="s">
        <v>8356</v>
      </c>
      <c r="U3048" s="17">
        <f t="shared" si="238"/>
        <v>41891.994444444441</v>
      </c>
      <c r="V3048" s="17">
        <f t="shared" si="239"/>
        <v>41862.59474537037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tr">
        <f>VLOOKUP(G3049,'Country Codes'!C:D,2,FALSE)</f>
        <v>United States</v>
      </c>
      <c r="I3049" t="s">
        <v>8246</v>
      </c>
      <c r="J3049" s="15">
        <v>1461762960</v>
      </c>
      <c r="K3049" s="15">
        <v>1457999054</v>
      </c>
      <c r="L3049" t="b">
        <v>0</v>
      </c>
      <c r="M3049">
        <v>20</v>
      </c>
      <c r="N3049" t="b">
        <v>1</v>
      </c>
      <c r="O3049" t="s">
        <v>8303</v>
      </c>
      <c r="P3049" s="5">
        <f t="shared" si="235"/>
        <v>1.49</v>
      </c>
      <c r="Q3049" s="5" t="str">
        <f t="shared" si="236"/>
        <v>Funded</v>
      </c>
      <c r="R3049" s="7">
        <f t="shared" si="237"/>
        <v>37.25</v>
      </c>
      <c r="S3049" t="s">
        <v>8316</v>
      </c>
      <c r="T3049" t="s">
        <v>8356</v>
      </c>
      <c r="U3049" s="17">
        <f t="shared" si="238"/>
        <v>42487.344444444439</v>
      </c>
      <c r="V3049" s="17">
        <f t="shared" si="239"/>
        <v>42443.780717592592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tr">
        <f>VLOOKUP(G3050,'Country Codes'!C:D,2,FALSE)</f>
        <v>United States</v>
      </c>
      <c r="I3050" t="s">
        <v>8246</v>
      </c>
      <c r="J3050" s="15">
        <v>1420060920</v>
      </c>
      <c r="K3050" s="15">
        <v>1417556262</v>
      </c>
      <c r="L3050" t="b">
        <v>0</v>
      </c>
      <c r="M3050">
        <v>47</v>
      </c>
      <c r="N3050" t="b">
        <v>1</v>
      </c>
      <c r="O3050" t="s">
        <v>8303</v>
      </c>
      <c r="P3050" s="5">
        <f t="shared" si="235"/>
        <v>1.6639999999999999</v>
      </c>
      <c r="Q3050" s="5" t="str">
        <f t="shared" si="236"/>
        <v>Funded</v>
      </c>
      <c r="R3050" s="7">
        <f t="shared" si="237"/>
        <v>177.02127659574469</v>
      </c>
      <c r="S3050" t="s">
        <v>8316</v>
      </c>
      <c r="T3050" t="s">
        <v>8356</v>
      </c>
      <c r="U3050" s="17">
        <f t="shared" si="238"/>
        <v>42004.681944444441</v>
      </c>
      <c r="V3050" s="17">
        <f t="shared" si="239"/>
        <v>41975.692847222213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tr">
        <f>VLOOKUP(G3051,'Country Codes'!C:D,2,FALSE)</f>
        <v>United States</v>
      </c>
      <c r="I3051" t="s">
        <v>8246</v>
      </c>
      <c r="J3051" s="15">
        <v>1434241255</v>
      </c>
      <c r="K3051" s="15">
        <v>1431649255</v>
      </c>
      <c r="L3051" t="b">
        <v>0</v>
      </c>
      <c r="M3051">
        <v>54</v>
      </c>
      <c r="N3051" t="b">
        <v>1</v>
      </c>
      <c r="O3051" t="s">
        <v>8303</v>
      </c>
      <c r="P3051" s="5">
        <f t="shared" si="235"/>
        <v>1.0666666666666667</v>
      </c>
      <c r="Q3051" s="5" t="str">
        <f t="shared" si="236"/>
        <v>Funded</v>
      </c>
      <c r="R3051" s="7">
        <f t="shared" si="237"/>
        <v>74.074074074074076</v>
      </c>
      <c r="S3051" t="s">
        <v>8316</v>
      </c>
      <c r="T3051" t="s">
        <v>8356</v>
      </c>
      <c r="U3051" s="17">
        <f t="shared" si="238"/>
        <v>42168.806192129625</v>
      </c>
      <c r="V3051" s="17">
        <f t="shared" si="239"/>
        <v>42138.806192129625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tr">
        <f>VLOOKUP(G3052,'Country Codes'!C:D,2,FALSE)</f>
        <v>United States</v>
      </c>
      <c r="I3052" t="s">
        <v>8246</v>
      </c>
      <c r="J3052" s="15">
        <v>1462420960</v>
      </c>
      <c r="K3052" s="15">
        <v>1459828960</v>
      </c>
      <c r="L3052" t="b">
        <v>0</v>
      </c>
      <c r="M3052">
        <v>9</v>
      </c>
      <c r="N3052" t="b">
        <v>1</v>
      </c>
      <c r="O3052" t="s">
        <v>8303</v>
      </c>
      <c r="P3052" s="5">
        <f t="shared" si="235"/>
        <v>1.06</v>
      </c>
      <c r="Q3052" s="5" t="str">
        <f t="shared" si="236"/>
        <v>Funded</v>
      </c>
      <c r="R3052" s="7">
        <f t="shared" si="237"/>
        <v>70.666666666666671</v>
      </c>
      <c r="S3052" t="s">
        <v>8316</v>
      </c>
      <c r="T3052" t="s">
        <v>8356</v>
      </c>
      <c r="U3052" s="17">
        <f t="shared" si="238"/>
        <v>42494.960185185184</v>
      </c>
      <c r="V3052" s="17">
        <f t="shared" si="239"/>
        <v>42464.960185185184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tr">
        <f>VLOOKUP(G3053,'Country Codes'!C:D,2,FALSE)</f>
        <v>United Kingdom</v>
      </c>
      <c r="I3053" t="s">
        <v>8247</v>
      </c>
      <c r="J3053" s="15">
        <v>1486547945</v>
      </c>
      <c r="K3053" s="15">
        <v>1483955945</v>
      </c>
      <c r="L3053" t="b">
        <v>1</v>
      </c>
      <c r="M3053">
        <v>35</v>
      </c>
      <c r="N3053" t="b">
        <v>0</v>
      </c>
      <c r="O3053" t="s">
        <v>8303</v>
      </c>
      <c r="P3053" s="5">
        <f t="shared" si="235"/>
        <v>0.23628571428571429</v>
      </c>
      <c r="Q3053" s="5" t="str">
        <f t="shared" si="236"/>
        <v>Not Funded</v>
      </c>
      <c r="R3053" s="7">
        <f t="shared" si="237"/>
        <v>23.62857142857143</v>
      </c>
      <c r="S3053" t="s">
        <v>8316</v>
      </c>
      <c r="T3053" t="s">
        <v>8356</v>
      </c>
      <c r="U3053" s="17">
        <f t="shared" si="238"/>
        <v>42774.207696759251</v>
      </c>
      <c r="V3053" s="17">
        <f t="shared" si="239"/>
        <v>42744.207696759251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tr">
        <f>VLOOKUP(G3054,'Country Codes'!C:D,2,FALSE)</f>
        <v>United States</v>
      </c>
      <c r="I3054" t="s">
        <v>8246</v>
      </c>
      <c r="J3054" s="15">
        <v>1432828740</v>
      </c>
      <c r="K3054" s="15">
        <v>1430237094</v>
      </c>
      <c r="L3054" t="b">
        <v>0</v>
      </c>
      <c r="M3054">
        <v>2</v>
      </c>
      <c r="N3054" t="b">
        <v>0</v>
      </c>
      <c r="O3054" t="s">
        <v>8303</v>
      </c>
      <c r="P3054" s="5">
        <f t="shared" si="235"/>
        <v>1.5E-3</v>
      </c>
      <c r="Q3054" s="5" t="str">
        <f t="shared" si="236"/>
        <v>Not Funded</v>
      </c>
      <c r="R3054" s="7">
        <f t="shared" si="237"/>
        <v>37.5</v>
      </c>
      <c r="S3054" t="s">
        <v>8316</v>
      </c>
      <c r="T3054" t="s">
        <v>8356</v>
      </c>
      <c r="U3054" s="17">
        <f t="shared" si="238"/>
        <v>42152.457638888889</v>
      </c>
      <c r="V3054" s="17">
        <f t="shared" si="239"/>
        <v>42122.461736111109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tr">
        <f>VLOOKUP(G3055,'Country Codes'!C:D,2,FALSE)</f>
        <v>United States</v>
      </c>
      <c r="I3055" t="s">
        <v>8246</v>
      </c>
      <c r="J3055" s="15">
        <v>1412222340</v>
      </c>
      <c r="K3055" s="15">
        <v>1407781013</v>
      </c>
      <c r="L3055" t="b">
        <v>0</v>
      </c>
      <c r="M3055">
        <v>3</v>
      </c>
      <c r="N3055" t="b">
        <v>0</v>
      </c>
      <c r="O3055" t="s">
        <v>8303</v>
      </c>
      <c r="P3055" s="5">
        <f t="shared" si="235"/>
        <v>4.0000000000000001E-3</v>
      </c>
      <c r="Q3055" s="5" t="str">
        <f t="shared" si="236"/>
        <v>Not Funded</v>
      </c>
      <c r="R3055" s="7">
        <f t="shared" si="237"/>
        <v>13.333333333333334</v>
      </c>
      <c r="S3055" t="s">
        <v>8316</v>
      </c>
      <c r="T3055" t="s">
        <v>8356</v>
      </c>
      <c r="U3055" s="17">
        <f t="shared" si="238"/>
        <v>41913.957638888889</v>
      </c>
      <c r="V3055" s="17">
        <f t="shared" si="239"/>
        <v>41862.553391203699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tr">
        <f>VLOOKUP(G3056,'Country Codes'!C:D,2,FALSE)</f>
        <v>United States</v>
      </c>
      <c r="I3056" t="s">
        <v>8246</v>
      </c>
      <c r="J3056" s="15">
        <v>1425258240</v>
      </c>
      <c r="K3056" s="15">
        <v>1422043154</v>
      </c>
      <c r="L3056" t="b">
        <v>0</v>
      </c>
      <c r="M3056">
        <v>0</v>
      </c>
      <c r="N3056" t="b">
        <v>0</v>
      </c>
      <c r="O3056" t="s">
        <v>8303</v>
      </c>
      <c r="P3056" s="5">
        <f t="shared" si="235"/>
        <v>0</v>
      </c>
      <c r="Q3056" s="5" t="str">
        <f t="shared" si="236"/>
        <v>Not Funded</v>
      </c>
      <c r="R3056" s="7" t="e">
        <f t="shared" si="237"/>
        <v>#DIV/0!</v>
      </c>
      <c r="S3056" t="s">
        <v>8316</v>
      </c>
      <c r="T3056" t="s">
        <v>8356</v>
      </c>
      <c r="U3056" s="17">
        <f t="shared" si="238"/>
        <v>42064.836111111108</v>
      </c>
      <c r="V3056" s="17">
        <f t="shared" si="239"/>
        <v>42027.624467592592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tr">
        <f>VLOOKUP(G3057,'Country Codes'!C:D,2,FALSE)</f>
        <v>United States</v>
      </c>
      <c r="I3057" t="s">
        <v>8246</v>
      </c>
      <c r="J3057" s="15">
        <v>1420844390</v>
      </c>
      <c r="K3057" s="15">
        <v>1415660390</v>
      </c>
      <c r="L3057" t="b">
        <v>0</v>
      </c>
      <c r="M3057">
        <v>1</v>
      </c>
      <c r="N3057" t="b">
        <v>0</v>
      </c>
      <c r="O3057" t="s">
        <v>8303</v>
      </c>
      <c r="P3057" s="5">
        <f t="shared" si="235"/>
        <v>5.0000000000000002E-5</v>
      </c>
      <c r="Q3057" s="5" t="str">
        <f t="shared" si="236"/>
        <v>Not Funded</v>
      </c>
      <c r="R3057" s="7">
        <f t="shared" si="237"/>
        <v>1</v>
      </c>
      <c r="S3057" t="s">
        <v>8316</v>
      </c>
      <c r="T3057" t="s">
        <v>8356</v>
      </c>
      <c r="U3057" s="17">
        <f t="shared" si="238"/>
        <v>42013.749884259254</v>
      </c>
      <c r="V3057" s="17">
        <f t="shared" si="239"/>
        <v>41953.749884259254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tr">
        <f>VLOOKUP(G3058,'Country Codes'!C:D,2,FALSE)</f>
        <v>United States</v>
      </c>
      <c r="I3058" t="s">
        <v>8246</v>
      </c>
      <c r="J3058" s="15">
        <v>1412003784</v>
      </c>
      <c r="K3058" s="15">
        <v>1406819784</v>
      </c>
      <c r="L3058" t="b">
        <v>0</v>
      </c>
      <c r="M3058">
        <v>0</v>
      </c>
      <c r="N3058" t="b">
        <v>0</v>
      </c>
      <c r="O3058" t="s">
        <v>8303</v>
      </c>
      <c r="P3058" s="5">
        <f t="shared" si="235"/>
        <v>0</v>
      </c>
      <c r="Q3058" s="5" t="str">
        <f t="shared" si="236"/>
        <v>Not Funded</v>
      </c>
      <c r="R3058" s="7" t="e">
        <f t="shared" si="237"/>
        <v>#DIV/0!</v>
      </c>
      <c r="S3058" t="s">
        <v>8316</v>
      </c>
      <c r="T3058" t="s">
        <v>8356</v>
      </c>
      <c r="U3058" s="17">
        <f t="shared" si="238"/>
        <v>41911.428055555552</v>
      </c>
      <c r="V3058" s="17">
        <f t="shared" si="239"/>
        <v>41851.428055555552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tr">
        <f>VLOOKUP(G3059,'Country Codes'!C:D,2,FALSE)</f>
        <v>United Kingdom</v>
      </c>
      <c r="I3059" t="s">
        <v>8247</v>
      </c>
      <c r="J3059" s="15">
        <v>1459694211</v>
      </c>
      <c r="K3059" s="15">
        <v>1457105811</v>
      </c>
      <c r="L3059" t="b">
        <v>0</v>
      </c>
      <c r="M3059">
        <v>0</v>
      </c>
      <c r="N3059" t="b">
        <v>0</v>
      </c>
      <c r="O3059" t="s">
        <v>8303</v>
      </c>
      <c r="P3059" s="5">
        <f t="shared" si="235"/>
        <v>0</v>
      </c>
      <c r="Q3059" s="5" t="str">
        <f t="shared" si="236"/>
        <v>Not Funded</v>
      </c>
      <c r="R3059" s="7" t="e">
        <f t="shared" si="237"/>
        <v>#DIV/0!</v>
      </c>
      <c r="S3059" t="s">
        <v>8316</v>
      </c>
      <c r="T3059" t="s">
        <v>8356</v>
      </c>
      <c r="U3059" s="17">
        <f t="shared" si="238"/>
        <v>42463.400590277779</v>
      </c>
      <c r="V3059" s="17">
        <f t="shared" si="239"/>
        <v>42433.442256944443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tr">
        <f>VLOOKUP(G3060,'Country Codes'!C:D,2,FALSE)</f>
        <v>Italy</v>
      </c>
      <c r="I3060" t="s">
        <v>8249</v>
      </c>
      <c r="J3060" s="15">
        <v>1463734740</v>
      </c>
      <c r="K3060" s="15">
        <v>1459414740</v>
      </c>
      <c r="L3060" t="b">
        <v>0</v>
      </c>
      <c r="M3060">
        <v>3</v>
      </c>
      <c r="N3060" t="b">
        <v>0</v>
      </c>
      <c r="O3060" t="s">
        <v>8303</v>
      </c>
      <c r="P3060" s="5">
        <f t="shared" si="235"/>
        <v>1.6666666666666666E-4</v>
      </c>
      <c r="Q3060" s="5" t="str">
        <f t="shared" si="236"/>
        <v>Not Funded</v>
      </c>
      <c r="R3060" s="7">
        <f t="shared" si="237"/>
        <v>1</v>
      </c>
      <c r="S3060" t="s">
        <v>8316</v>
      </c>
      <c r="T3060" t="s">
        <v>8356</v>
      </c>
      <c r="U3060" s="17">
        <f t="shared" si="238"/>
        <v>42510.165972222218</v>
      </c>
      <c r="V3060" s="17">
        <f t="shared" si="239"/>
        <v>42460.165972222218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tr">
        <f>VLOOKUP(G3061,'Country Codes'!C:D,2,FALSE)</f>
        <v>United States</v>
      </c>
      <c r="I3061" t="s">
        <v>8246</v>
      </c>
      <c r="J3061" s="15">
        <v>1407536846</v>
      </c>
      <c r="K3061" s="15">
        <v>1404944846</v>
      </c>
      <c r="L3061" t="b">
        <v>0</v>
      </c>
      <c r="M3061">
        <v>11</v>
      </c>
      <c r="N3061" t="b">
        <v>0</v>
      </c>
      <c r="O3061" t="s">
        <v>8303</v>
      </c>
      <c r="P3061" s="5">
        <f t="shared" si="235"/>
        <v>3.0066666666666665E-2</v>
      </c>
      <c r="Q3061" s="5" t="str">
        <f t="shared" si="236"/>
        <v>Not Funded</v>
      </c>
      <c r="R3061" s="7">
        <f t="shared" si="237"/>
        <v>41</v>
      </c>
      <c r="S3061" t="s">
        <v>8316</v>
      </c>
      <c r="T3061" t="s">
        <v>8356</v>
      </c>
      <c r="U3061" s="17">
        <f t="shared" si="238"/>
        <v>41859.727384259255</v>
      </c>
      <c r="V3061" s="17">
        <f t="shared" si="239"/>
        <v>41829.727384259255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tr">
        <f>VLOOKUP(G3062,'Country Codes'!C:D,2,FALSE)</f>
        <v>United States</v>
      </c>
      <c r="I3062" t="s">
        <v>8246</v>
      </c>
      <c r="J3062" s="15">
        <v>1443422134</v>
      </c>
      <c r="K3062" s="15">
        <v>1440830134</v>
      </c>
      <c r="L3062" t="b">
        <v>0</v>
      </c>
      <c r="M3062">
        <v>6</v>
      </c>
      <c r="N3062" t="b">
        <v>0</v>
      </c>
      <c r="O3062" t="s">
        <v>8303</v>
      </c>
      <c r="P3062" s="5">
        <f t="shared" si="235"/>
        <v>1.5227272727272728E-3</v>
      </c>
      <c r="Q3062" s="5" t="str">
        <f t="shared" si="236"/>
        <v>Not Funded</v>
      </c>
      <c r="R3062" s="7">
        <f t="shared" si="237"/>
        <v>55.833333333333336</v>
      </c>
      <c r="S3062" t="s">
        <v>8316</v>
      </c>
      <c r="T3062" t="s">
        <v>8356</v>
      </c>
      <c r="U3062" s="17">
        <f t="shared" si="238"/>
        <v>42275.066365740735</v>
      </c>
      <c r="V3062" s="17">
        <f t="shared" si="239"/>
        <v>42245.066365740735</v>
      </c>
    </row>
    <row r="3063" spans="1:22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tr">
        <f>VLOOKUP(G3063,'Country Codes'!C:D,2,FALSE)</f>
        <v>United States</v>
      </c>
      <c r="I3063" t="s">
        <v>8246</v>
      </c>
      <c r="J3063" s="15">
        <v>1407955748</v>
      </c>
      <c r="K3063" s="15">
        <v>1405363748</v>
      </c>
      <c r="L3063" t="b">
        <v>0</v>
      </c>
      <c r="M3063">
        <v>0</v>
      </c>
      <c r="N3063" t="b">
        <v>0</v>
      </c>
      <c r="O3063" t="s">
        <v>8303</v>
      </c>
      <c r="P3063" s="5">
        <f t="shared" si="235"/>
        <v>0</v>
      </c>
      <c r="Q3063" s="5" t="str">
        <f t="shared" si="236"/>
        <v>Not Funded</v>
      </c>
      <c r="R3063" s="7" t="e">
        <f t="shared" si="237"/>
        <v>#DIV/0!</v>
      </c>
      <c r="S3063" t="s">
        <v>8316</v>
      </c>
      <c r="T3063" t="s">
        <v>8356</v>
      </c>
      <c r="U3063" s="17">
        <f t="shared" si="238"/>
        <v>41864.575787037036</v>
      </c>
      <c r="V3063" s="17">
        <f t="shared" si="239"/>
        <v>41834.575787037036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tr">
        <f>VLOOKUP(G3064,'Country Codes'!C:D,2,FALSE)</f>
        <v>United States</v>
      </c>
      <c r="I3064" t="s">
        <v>8246</v>
      </c>
      <c r="J3064" s="15">
        <v>1443636000</v>
      </c>
      <c r="K3064" s="15">
        <v>1441111892</v>
      </c>
      <c r="L3064" t="b">
        <v>0</v>
      </c>
      <c r="M3064">
        <v>67</v>
      </c>
      <c r="N3064" t="b">
        <v>0</v>
      </c>
      <c r="O3064" t="s">
        <v>8303</v>
      </c>
      <c r="P3064" s="5">
        <f t="shared" si="235"/>
        <v>0.66839999999999999</v>
      </c>
      <c r="Q3064" s="5" t="str">
        <f t="shared" si="236"/>
        <v>Not Funded</v>
      </c>
      <c r="R3064" s="7">
        <f t="shared" si="237"/>
        <v>99.761194029850742</v>
      </c>
      <c r="S3064" t="s">
        <v>8316</v>
      </c>
      <c r="T3064" t="s">
        <v>8356</v>
      </c>
      <c r="U3064" s="17">
        <f t="shared" si="238"/>
        <v>42277.541666666664</v>
      </c>
      <c r="V3064" s="17">
        <f t="shared" si="239"/>
        <v>42248.3274537037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tr">
        <f>VLOOKUP(G3065,'Country Codes'!C:D,2,FALSE)</f>
        <v>United States</v>
      </c>
      <c r="I3065" t="s">
        <v>8246</v>
      </c>
      <c r="J3065" s="15">
        <v>1477174138</v>
      </c>
      <c r="K3065" s="15">
        <v>1474150138</v>
      </c>
      <c r="L3065" t="b">
        <v>0</v>
      </c>
      <c r="M3065">
        <v>23</v>
      </c>
      <c r="N3065" t="b">
        <v>0</v>
      </c>
      <c r="O3065" t="s">
        <v>8303</v>
      </c>
      <c r="P3065" s="5">
        <f t="shared" si="235"/>
        <v>0.19566666666666666</v>
      </c>
      <c r="Q3065" s="5" t="str">
        <f t="shared" si="236"/>
        <v>Not Funded</v>
      </c>
      <c r="R3065" s="7">
        <f t="shared" si="237"/>
        <v>25.521739130434781</v>
      </c>
      <c r="S3065" t="s">
        <v>8316</v>
      </c>
      <c r="T3065" t="s">
        <v>8356</v>
      </c>
      <c r="U3065" s="17">
        <f t="shared" si="238"/>
        <v>42665.714560185181</v>
      </c>
      <c r="V3065" s="17">
        <f t="shared" si="239"/>
        <v>42630.714560185181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tr">
        <f>VLOOKUP(G3066,'Country Codes'!C:D,2,FALSE)</f>
        <v>United States</v>
      </c>
      <c r="I3066" t="s">
        <v>8246</v>
      </c>
      <c r="J3066" s="15">
        <v>1448175540</v>
      </c>
      <c r="K3066" s="15">
        <v>1445483246</v>
      </c>
      <c r="L3066" t="b">
        <v>0</v>
      </c>
      <c r="M3066">
        <v>72</v>
      </c>
      <c r="N3066" t="b">
        <v>0</v>
      </c>
      <c r="O3066" t="s">
        <v>8303</v>
      </c>
      <c r="P3066" s="5">
        <f t="shared" si="235"/>
        <v>0.11294666666666667</v>
      </c>
      <c r="Q3066" s="5" t="str">
        <f t="shared" si="236"/>
        <v>Not Funded</v>
      </c>
      <c r="R3066" s="7">
        <f t="shared" si="237"/>
        <v>117.65277777777777</v>
      </c>
      <c r="S3066" t="s">
        <v>8316</v>
      </c>
      <c r="T3066" t="s">
        <v>8356</v>
      </c>
      <c r="U3066" s="17">
        <f t="shared" si="238"/>
        <v>42330.082638888889</v>
      </c>
      <c r="V3066" s="17">
        <f t="shared" si="239"/>
        <v>42298.9218287037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tr">
        <f>VLOOKUP(G3067,'Country Codes'!C:D,2,FALSE)</f>
        <v>United States</v>
      </c>
      <c r="I3067" t="s">
        <v>8246</v>
      </c>
      <c r="J3067" s="15">
        <v>1406683172</v>
      </c>
      <c r="K3067" s="15">
        <v>1404523172</v>
      </c>
      <c r="L3067" t="b">
        <v>0</v>
      </c>
      <c r="M3067">
        <v>2</v>
      </c>
      <c r="N3067" t="b">
        <v>0</v>
      </c>
      <c r="O3067" t="s">
        <v>8303</v>
      </c>
      <c r="P3067" s="5">
        <f t="shared" si="235"/>
        <v>4.0000000000000002E-4</v>
      </c>
      <c r="Q3067" s="5" t="str">
        <f t="shared" si="236"/>
        <v>Not Funded</v>
      </c>
      <c r="R3067" s="7">
        <f t="shared" si="237"/>
        <v>5</v>
      </c>
      <c r="S3067" t="s">
        <v>8316</v>
      </c>
      <c r="T3067" t="s">
        <v>8356</v>
      </c>
      <c r="U3067" s="17">
        <f t="shared" si="238"/>
        <v>41849.846898148149</v>
      </c>
      <c r="V3067" s="17">
        <f t="shared" si="239"/>
        <v>41824.846898148149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tr">
        <f>VLOOKUP(G3068,'Country Codes'!C:D,2,FALSE)</f>
        <v>Australia</v>
      </c>
      <c r="I3068" t="s">
        <v>8248</v>
      </c>
      <c r="J3068" s="15">
        <v>1468128537</v>
      </c>
      <c r="K3068" s="15">
        <v>1465536537</v>
      </c>
      <c r="L3068" t="b">
        <v>0</v>
      </c>
      <c r="M3068">
        <v>15</v>
      </c>
      <c r="N3068" t="b">
        <v>0</v>
      </c>
      <c r="O3068" t="s">
        <v>8303</v>
      </c>
      <c r="P3068" s="5">
        <f t="shared" si="235"/>
        <v>0.11985714285714286</v>
      </c>
      <c r="Q3068" s="5" t="str">
        <f t="shared" si="236"/>
        <v>Not Funded</v>
      </c>
      <c r="R3068" s="7">
        <f t="shared" si="237"/>
        <v>2796.6666666666665</v>
      </c>
      <c r="S3068" t="s">
        <v>8316</v>
      </c>
      <c r="T3068" t="s">
        <v>8356</v>
      </c>
      <c r="U3068" s="17">
        <f t="shared" si="238"/>
        <v>42561.020104166666</v>
      </c>
      <c r="V3068" s="17">
        <f t="shared" si="239"/>
        <v>42531.020104166666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tr">
        <f>VLOOKUP(G3069,'Country Codes'!C:D,2,FALSE)</f>
        <v>New Zealand</v>
      </c>
      <c r="I3069" t="s">
        <v>8250</v>
      </c>
      <c r="J3069" s="15">
        <v>1441837879</v>
      </c>
      <c r="K3069" s="15">
        <v>1439245879</v>
      </c>
      <c r="L3069" t="b">
        <v>0</v>
      </c>
      <c r="M3069">
        <v>1</v>
      </c>
      <c r="N3069" t="b">
        <v>0</v>
      </c>
      <c r="O3069" t="s">
        <v>8303</v>
      </c>
      <c r="P3069" s="5">
        <f t="shared" si="235"/>
        <v>2.5000000000000001E-2</v>
      </c>
      <c r="Q3069" s="5" t="str">
        <f t="shared" si="236"/>
        <v>Not Funded</v>
      </c>
      <c r="R3069" s="7">
        <f t="shared" si="237"/>
        <v>200</v>
      </c>
      <c r="S3069" t="s">
        <v>8316</v>
      </c>
      <c r="T3069" t="s">
        <v>8356</v>
      </c>
      <c r="U3069" s="17">
        <f t="shared" si="238"/>
        <v>42256.730081018519</v>
      </c>
      <c r="V3069" s="17">
        <f t="shared" si="239"/>
        <v>42226.730081018519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tr">
        <f>VLOOKUP(G3070,'Country Codes'!C:D,2,FALSE)</f>
        <v>United States</v>
      </c>
      <c r="I3070" t="s">
        <v>8246</v>
      </c>
      <c r="J3070" s="15">
        <v>1445013352</v>
      </c>
      <c r="K3070" s="15">
        <v>1442421352</v>
      </c>
      <c r="L3070" t="b">
        <v>0</v>
      </c>
      <c r="M3070">
        <v>2</v>
      </c>
      <c r="N3070" t="b">
        <v>0</v>
      </c>
      <c r="O3070" t="s">
        <v>8303</v>
      </c>
      <c r="P3070" s="5">
        <f t="shared" si="235"/>
        <v>6.9999999999999999E-4</v>
      </c>
      <c r="Q3070" s="5" t="str">
        <f t="shared" si="236"/>
        <v>Not Funded</v>
      </c>
      <c r="R3070" s="7">
        <f t="shared" si="237"/>
        <v>87.5</v>
      </c>
      <c r="S3070" t="s">
        <v>8316</v>
      </c>
      <c r="T3070" t="s">
        <v>8356</v>
      </c>
      <c r="U3070" s="17">
        <f t="shared" si="238"/>
        <v>42293.483240740738</v>
      </c>
      <c r="V3070" s="17">
        <f t="shared" si="239"/>
        <v>42263.483240740738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tr">
        <f>VLOOKUP(G3071,'Country Codes'!C:D,2,FALSE)</f>
        <v>United States</v>
      </c>
      <c r="I3071" t="s">
        <v>8246</v>
      </c>
      <c r="J3071" s="15">
        <v>1418587234</v>
      </c>
      <c r="K3071" s="15">
        <v>1415995234</v>
      </c>
      <c r="L3071" t="b">
        <v>0</v>
      </c>
      <c r="M3071">
        <v>7</v>
      </c>
      <c r="N3071" t="b">
        <v>0</v>
      </c>
      <c r="O3071" t="s">
        <v>8303</v>
      </c>
      <c r="P3071" s="5">
        <f t="shared" si="235"/>
        <v>0.14099999999999999</v>
      </c>
      <c r="Q3071" s="5" t="str">
        <f t="shared" si="236"/>
        <v>Not Funded</v>
      </c>
      <c r="R3071" s="7">
        <f t="shared" si="237"/>
        <v>20.142857142857142</v>
      </c>
      <c r="S3071" t="s">
        <v>8316</v>
      </c>
      <c r="T3071" t="s">
        <v>8356</v>
      </c>
      <c r="U3071" s="17">
        <f t="shared" si="238"/>
        <v>41987.625393518516</v>
      </c>
      <c r="V3071" s="17">
        <f t="shared" si="239"/>
        <v>41957.625393518516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tr">
        <f>VLOOKUP(G3072,'Country Codes'!C:D,2,FALSE)</f>
        <v>United Kingdom</v>
      </c>
      <c r="I3072" t="s">
        <v>8247</v>
      </c>
      <c r="J3072" s="15">
        <v>1481132169</v>
      </c>
      <c r="K3072" s="15">
        <v>1479317769</v>
      </c>
      <c r="L3072" t="b">
        <v>0</v>
      </c>
      <c r="M3072">
        <v>16</v>
      </c>
      <c r="N3072" t="b">
        <v>0</v>
      </c>
      <c r="O3072" t="s">
        <v>8303</v>
      </c>
      <c r="P3072" s="5">
        <f t="shared" si="235"/>
        <v>3.3399999999999999E-2</v>
      </c>
      <c r="Q3072" s="5" t="str">
        <f t="shared" si="236"/>
        <v>Not Funded</v>
      </c>
      <c r="R3072" s="7">
        <f t="shared" si="237"/>
        <v>20.875</v>
      </c>
      <c r="S3072" t="s">
        <v>8316</v>
      </c>
      <c r="T3072" t="s">
        <v>8356</v>
      </c>
      <c r="U3072" s="17">
        <f t="shared" si="238"/>
        <v>42711.525104166663</v>
      </c>
      <c r="V3072" s="17">
        <f t="shared" si="239"/>
        <v>42690.525104166663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tr">
        <f>VLOOKUP(G3073,'Country Codes'!C:D,2,FALSE)</f>
        <v>United States</v>
      </c>
      <c r="I3073" t="s">
        <v>8246</v>
      </c>
      <c r="J3073" s="15">
        <v>1429595940</v>
      </c>
      <c r="K3073" s="15">
        <v>1428082481</v>
      </c>
      <c r="L3073" t="b">
        <v>0</v>
      </c>
      <c r="M3073">
        <v>117</v>
      </c>
      <c r="N3073" t="b">
        <v>0</v>
      </c>
      <c r="O3073" t="s">
        <v>8303</v>
      </c>
      <c r="P3073" s="5">
        <f t="shared" si="235"/>
        <v>0.59775</v>
      </c>
      <c r="Q3073" s="5" t="str">
        <f t="shared" si="236"/>
        <v>Not Funded</v>
      </c>
      <c r="R3073" s="7">
        <f t="shared" si="237"/>
        <v>61.307692307692307</v>
      </c>
      <c r="S3073" t="s">
        <v>8316</v>
      </c>
      <c r="T3073" t="s">
        <v>8356</v>
      </c>
      <c r="U3073" s="17">
        <f t="shared" si="238"/>
        <v>42115.040972222218</v>
      </c>
      <c r="V3073" s="17">
        <f t="shared" si="239"/>
        <v>42097.524085648147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tr">
        <f>VLOOKUP(G3074,'Country Codes'!C:D,2,FALSE)</f>
        <v>United States</v>
      </c>
      <c r="I3074" t="s">
        <v>8246</v>
      </c>
      <c r="J3074" s="15">
        <v>1477791960</v>
      </c>
      <c r="K3074" s="15">
        <v>1476549262</v>
      </c>
      <c r="L3074" t="b">
        <v>0</v>
      </c>
      <c r="M3074">
        <v>2</v>
      </c>
      <c r="N3074" t="b">
        <v>0</v>
      </c>
      <c r="O3074" t="s">
        <v>8303</v>
      </c>
      <c r="P3074" s="5">
        <f t="shared" si="235"/>
        <v>1.6666666666666666E-4</v>
      </c>
      <c r="Q3074" s="5" t="str">
        <f t="shared" si="236"/>
        <v>Not Funded</v>
      </c>
      <c r="R3074" s="7">
        <f t="shared" si="237"/>
        <v>1</v>
      </c>
      <c r="S3074" t="s">
        <v>8316</v>
      </c>
      <c r="T3074" t="s">
        <v>8356</v>
      </c>
      <c r="U3074" s="17">
        <f t="shared" si="238"/>
        <v>42672.865277777775</v>
      </c>
      <c r="V3074" s="17">
        <f t="shared" si="239"/>
        <v>42658.482199074067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tr">
        <f>VLOOKUP(G3075,'Country Codes'!C:D,2,FALSE)</f>
        <v>United States</v>
      </c>
      <c r="I3075" t="s">
        <v>8246</v>
      </c>
      <c r="J3075" s="15">
        <v>1434309540</v>
      </c>
      <c r="K3075" s="15">
        <v>1429287900</v>
      </c>
      <c r="L3075" t="b">
        <v>0</v>
      </c>
      <c r="M3075">
        <v>7</v>
      </c>
      <c r="N3075" t="b">
        <v>0</v>
      </c>
      <c r="O3075" t="s">
        <v>8303</v>
      </c>
      <c r="P3075" s="5">
        <f t="shared" ref="P3075:P3138" si="240">(E3075/D3075)</f>
        <v>2.3035714285714285E-4</v>
      </c>
      <c r="Q3075" s="5" t="str">
        <f t="shared" ref="Q3075:Q3138" si="241">IF(P3075&gt;=1,"Funded","Not Funded")</f>
        <v>Not Funded</v>
      </c>
      <c r="R3075" s="7">
        <f t="shared" ref="R3075:R3138" si="242">(E3075/M3075)</f>
        <v>92.142857142857139</v>
      </c>
      <c r="S3075" t="s">
        <v>8316</v>
      </c>
      <c r="T3075" t="s">
        <v>8356</v>
      </c>
      <c r="U3075" s="17">
        <f t="shared" ref="U3075:U3138" si="243">(((J3075/60)/60)/24)+DATE(1970,1,1)+(-5/24)</f>
        <v>42169.59652777778</v>
      </c>
      <c r="V3075" s="17">
        <f t="shared" ref="V3075:V3138" si="244">(((K3075/60)/60)/24)+DATE(1970,1,1)+(-5/24)</f>
        <v>42111.475694444445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tr">
        <f>VLOOKUP(G3076,'Country Codes'!C:D,2,FALSE)</f>
        <v>France</v>
      </c>
      <c r="I3076" t="s">
        <v>8249</v>
      </c>
      <c r="J3076" s="15">
        <v>1457617359</v>
      </c>
      <c r="K3076" s="15">
        <v>1455025359</v>
      </c>
      <c r="L3076" t="b">
        <v>0</v>
      </c>
      <c r="M3076">
        <v>3</v>
      </c>
      <c r="N3076" t="b">
        <v>0</v>
      </c>
      <c r="O3076" t="s">
        <v>8303</v>
      </c>
      <c r="P3076" s="5">
        <f t="shared" si="240"/>
        <v>8.8000000000000003E-4</v>
      </c>
      <c r="Q3076" s="5" t="str">
        <f t="shared" si="241"/>
        <v>Not Funded</v>
      </c>
      <c r="R3076" s="7">
        <f t="shared" si="242"/>
        <v>7.333333333333333</v>
      </c>
      <c r="S3076" t="s">
        <v>8316</v>
      </c>
      <c r="T3076" t="s">
        <v>8356</v>
      </c>
      <c r="U3076" s="17">
        <f t="shared" si="243"/>
        <v>42439.362951388881</v>
      </c>
      <c r="V3076" s="17">
        <f t="shared" si="244"/>
        <v>42409.362951388881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tr">
        <f>VLOOKUP(G3077,'Country Codes'!C:D,2,FALSE)</f>
        <v>United States</v>
      </c>
      <c r="I3077" t="s">
        <v>8246</v>
      </c>
      <c r="J3077" s="15">
        <v>1471573640</v>
      </c>
      <c r="K3077" s="15">
        <v>1467253640</v>
      </c>
      <c r="L3077" t="b">
        <v>0</v>
      </c>
      <c r="M3077">
        <v>20</v>
      </c>
      <c r="N3077" t="b">
        <v>0</v>
      </c>
      <c r="O3077" t="s">
        <v>8303</v>
      </c>
      <c r="P3077" s="5">
        <f t="shared" si="240"/>
        <v>8.6400000000000005E-2</v>
      </c>
      <c r="Q3077" s="5" t="str">
        <f t="shared" si="241"/>
        <v>Not Funded</v>
      </c>
      <c r="R3077" s="7">
        <f t="shared" si="242"/>
        <v>64.8</v>
      </c>
      <c r="S3077" t="s">
        <v>8316</v>
      </c>
      <c r="T3077" t="s">
        <v>8356</v>
      </c>
      <c r="U3077" s="17">
        <f t="shared" si="243"/>
        <v>42600.893981481473</v>
      </c>
      <c r="V3077" s="17">
        <f t="shared" si="244"/>
        <v>42550.893981481473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tr">
        <f>VLOOKUP(G3078,'Country Codes'!C:D,2,FALSE)</f>
        <v>United States</v>
      </c>
      <c r="I3078" t="s">
        <v>8246</v>
      </c>
      <c r="J3078" s="15">
        <v>1444405123</v>
      </c>
      <c r="K3078" s="15">
        <v>1439221123</v>
      </c>
      <c r="L3078" t="b">
        <v>0</v>
      </c>
      <c r="M3078">
        <v>50</v>
      </c>
      <c r="N3078" t="b">
        <v>0</v>
      </c>
      <c r="O3078" t="s">
        <v>8303</v>
      </c>
      <c r="P3078" s="5">
        <f t="shared" si="240"/>
        <v>0.15060000000000001</v>
      </c>
      <c r="Q3078" s="5" t="str">
        <f t="shared" si="241"/>
        <v>Not Funded</v>
      </c>
      <c r="R3078" s="7">
        <f t="shared" si="242"/>
        <v>30.12</v>
      </c>
      <c r="S3078" t="s">
        <v>8316</v>
      </c>
      <c r="T3078" t="s">
        <v>8356</v>
      </c>
      <c r="U3078" s="17">
        <f t="shared" si="243"/>
        <v>42286.443553240737</v>
      </c>
      <c r="V3078" s="17">
        <f t="shared" si="244"/>
        <v>42226.443553240737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tr">
        <f>VLOOKUP(G3079,'Country Codes'!C:D,2,FALSE)</f>
        <v>Canada</v>
      </c>
      <c r="I3079" t="s">
        <v>8251</v>
      </c>
      <c r="J3079" s="15">
        <v>1488495478</v>
      </c>
      <c r="K3079" s="15">
        <v>1485903478</v>
      </c>
      <c r="L3079" t="b">
        <v>0</v>
      </c>
      <c r="M3079">
        <v>2</v>
      </c>
      <c r="N3079" t="b">
        <v>0</v>
      </c>
      <c r="O3079" t="s">
        <v>8303</v>
      </c>
      <c r="P3079" s="5">
        <f t="shared" si="240"/>
        <v>4.7727272727272731E-3</v>
      </c>
      <c r="Q3079" s="5" t="str">
        <f t="shared" si="241"/>
        <v>Not Funded</v>
      </c>
      <c r="R3079" s="7">
        <f t="shared" si="242"/>
        <v>52.5</v>
      </c>
      <c r="S3079" t="s">
        <v>8316</v>
      </c>
      <c r="T3079" t="s">
        <v>8356</v>
      </c>
      <c r="U3079" s="17">
        <f t="shared" si="243"/>
        <v>42796.74858796296</v>
      </c>
      <c r="V3079" s="17">
        <f t="shared" si="244"/>
        <v>42766.74858796296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tr">
        <f>VLOOKUP(G3080,'Country Codes'!C:D,2,FALSE)</f>
        <v>United States</v>
      </c>
      <c r="I3080" t="s">
        <v>8246</v>
      </c>
      <c r="J3080" s="15">
        <v>1424920795</v>
      </c>
      <c r="K3080" s="15">
        <v>1422328795</v>
      </c>
      <c r="L3080" t="b">
        <v>0</v>
      </c>
      <c r="M3080">
        <v>3</v>
      </c>
      <c r="N3080" t="b">
        <v>0</v>
      </c>
      <c r="O3080" t="s">
        <v>8303</v>
      </c>
      <c r="P3080" s="5">
        <f t="shared" si="240"/>
        <v>1.1833333333333333E-3</v>
      </c>
      <c r="Q3080" s="5" t="str">
        <f t="shared" si="241"/>
        <v>Not Funded</v>
      </c>
      <c r="R3080" s="7">
        <f t="shared" si="242"/>
        <v>23.666666666666668</v>
      </c>
      <c r="S3080" t="s">
        <v>8316</v>
      </c>
      <c r="T3080" t="s">
        <v>8356</v>
      </c>
      <c r="U3080" s="17">
        <f t="shared" si="243"/>
        <v>42060.930497685178</v>
      </c>
      <c r="V3080" s="17">
        <f t="shared" si="244"/>
        <v>42030.930497685178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tr">
        <f>VLOOKUP(G3081,'Country Codes'!C:D,2,FALSE)</f>
        <v>United States</v>
      </c>
      <c r="I3081" t="s">
        <v>8246</v>
      </c>
      <c r="J3081" s="15">
        <v>1427040435</v>
      </c>
      <c r="K3081" s="15">
        <v>1424452035</v>
      </c>
      <c r="L3081" t="b">
        <v>0</v>
      </c>
      <c r="M3081">
        <v>27</v>
      </c>
      <c r="N3081" t="b">
        <v>0</v>
      </c>
      <c r="O3081" t="s">
        <v>8303</v>
      </c>
      <c r="P3081" s="5">
        <f t="shared" si="240"/>
        <v>8.4173998587352451E-3</v>
      </c>
      <c r="Q3081" s="5" t="str">
        <f t="shared" si="241"/>
        <v>Not Funded</v>
      </c>
      <c r="R3081" s="7">
        <f t="shared" si="242"/>
        <v>415.77777777777777</v>
      </c>
      <c r="S3081" t="s">
        <v>8316</v>
      </c>
      <c r="T3081" t="s">
        <v>8356</v>
      </c>
      <c r="U3081" s="17">
        <f t="shared" si="243"/>
        <v>42085.463368055549</v>
      </c>
      <c r="V3081" s="17">
        <f t="shared" si="244"/>
        <v>42055.50503472222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tr">
        <f>VLOOKUP(G3082,'Country Codes'!C:D,2,FALSE)</f>
        <v>United States</v>
      </c>
      <c r="I3082" t="s">
        <v>8246</v>
      </c>
      <c r="J3082" s="15">
        <v>1419644444</v>
      </c>
      <c r="K3082" s="15">
        <v>1414456844</v>
      </c>
      <c r="L3082" t="b">
        <v>0</v>
      </c>
      <c r="M3082">
        <v>7</v>
      </c>
      <c r="N3082" t="b">
        <v>0</v>
      </c>
      <c r="O3082" t="s">
        <v>8303</v>
      </c>
      <c r="P3082" s="5">
        <f t="shared" si="240"/>
        <v>1.8799999999999999E-4</v>
      </c>
      <c r="Q3082" s="5" t="str">
        <f t="shared" si="241"/>
        <v>Not Funded</v>
      </c>
      <c r="R3082" s="7">
        <f t="shared" si="242"/>
        <v>53.714285714285715</v>
      </c>
      <c r="S3082" t="s">
        <v>8316</v>
      </c>
      <c r="T3082" t="s">
        <v>8356</v>
      </c>
      <c r="U3082" s="17">
        <f t="shared" si="243"/>
        <v>41999.861620370364</v>
      </c>
      <c r="V3082" s="17">
        <f t="shared" si="244"/>
        <v>41939.8199537037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tr">
        <f>VLOOKUP(G3083,'Country Codes'!C:D,2,FALSE)</f>
        <v>United States</v>
      </c>
      <c r="I3083" t="s">
        <v>8246</v>
      </c>
      <c r="J3083" s="15">
        <v>1442722891</v>
      </c>
      <c r="K3083" s="15">
        <v>1440130891</v>
      </c>
      <c r="L3083" t="b">
        <v>0</v>
      </c>
      <c r="M3083">
        <v>5</v>
      </c>
      <c r="N3083" t="b">
        <v>0</v>
      </c>
      <c r="O3083" t="s">
        <v>8303</v>
      </c>
      <c r="P3083" s="5">
        <f t="shared" si="240"/>
        <v>2.1029999999999998E-3</v>
      </c>
      <c r="Q3083" s="5" t="str">
        <f t="shared" si="241"/>
        <v>Not Funded</v>
      </c>
      <c r="R3083" s="7">
        <f t="shared" si="242"/>
        <v>420.6</v>
      </c>
      <c r="S3083" t="s">
        <v>8316</v>
      </c>
      <c r="T3083" t="s">
        <v>8356</v>
      </c>
      <c r="U3083" s="17">
        <f t="shared" si="243"/>
        <v>42266.973275462959</v>
      </c>
      <c r="V3083" s="17">
        <f t="shared" si="244"/>
        <v>42236.973275462959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tr">
        <f>VLOOKUP(G3084,'Country Codes'!C:D,2,FALSE)</f>
        <v>United States</v>
      </c>
      <c r="I3084" t="s">
        <v>8246</v>
      </c>
      <c r="J3084" s="15">
        <v>1447628946</v>
      </c>
      <c r="K3084" s="15">
        <v>1445033346</v>
      </c>
      <c r="L3084" t="b">
        <v>0</v>
      </c>
      <c r="M3084">
        <v>0</v>
      </c>
      <c r="N3084" t="b">
        <v>0</v>
      </c>
      <c r="O3084" t="s">
        <v>8303</v>
      </c>
      <c r="P3084" s="5">
        <f t="shared" si="240"/>
        <v>0</v>
      </c>
      <c r="Q3084" s="5" t="str">
        <f t="shared" si="241"/>
        <v>Not Funded</v>
      </c>
      <c r="R3084" s="7" t="e">
        <f t="shared" si="242"/>
        <v>#DIV/0!</v>
      </c>
      <c r="S3084" t="s">
        <v>8316</v>
      </c>
      <c r="T3084" t="s">
        <v>8356</v>
      </c>
      <c r="U3084" s="17">
        <f t="shared" si="243"/>
        <v>42323.756319444445</v>
      </c>
      <c r="V3084" s="17">
        <f t="shared" si="244"/>
        <v>42293.714652777773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tr">
        <f>VLOOKUP(G3085,'Country Codes'!C:D,2,FALSE)</f>
        <v>United States</v>
      </c>
      <c r="I3085" t="s">
        <v>8246</v>
      </c>
      <c r="J3085" s="15">
        <v>1409547600</v>
      </c>
      <c r="K3085" s="15">
        <v>1406986278</v>
      </c>
      <c r="L3085" t="b">
        <v>0</v>
      </c>
      <c r="M3085">
        <v>3</v>
      </c>
      <c r="N3085" t="b">
        <v>0</v>
      </c>
      <c r="O3085" t="s">
        <v>8303</v>
      </c>
      <c r="P3085" s="5">
        <f t="shared" si="240"/>
        <v>2.8E-3</v>
      </c>
      <c r="Q3085" s="5" t="str">
        <f t="shared" si="241"/>
        <v>Not Funded</v>
      </c>
      <c r="R3085" s="7">
        <f t="shared" si="242"/>
        <v>18.666666666666668</v>
      </c>
      <c r="S3085" t="s">
        <v>8316</v>
      </c>
      <c r="T3085" t="s">
        <v>8356</v>
      </c>
      <c r="U3085" s="17">
        <f t="shared" si="243"/>
        <v>41883</v>
      </c>
      <c r="V3085" s="17">
        <f t="shared" si="244"/>
        <v>41853.355069444442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tr">
        <f>VLOOKUP(G3086,'Country Codes'!C:D,2,FALSE)</f>
        <v>United States</v>
      </c>
      <c r="I3086" t="s">
        <v>8246</v>
      </c>
      <c r="J3086" s="15">
        <v>1430851680</v>
      </c>
      <c r="K3086" s="15">
        <v>1428340931</v>
      </c>
      <c r="L3086" t="b">
        <v>0</v>
      </c>
      <c r="M3086">
        <v>6</v>
      </c>
      <c r="N3086" t="b">
        <v>0</v>
      </c>
      <c r="O3086" t="s">
        <v>8303</v>
      </c>
      <c r="P3086" s="5">
        <f t="shared" si="240"/>
        <v>0.11579206701157921</v>
      </c>
      <c r="Q3086" s="5" t="str">
        <f t="shared" si="241"/>
        <v>Not Funded</v>
      </c>
      <c r="R3086" s="7">
        <f t="shared" si="242"/>
        <v>78.333333333333329</v>
      </c>
      <c r="S3086" t="s">
        <v>8316</v>
      </c>
      <c r="T3086" t="s">
        <v>8356</v>
      </c>
      <c r="U3086" s="17">
        <f t="shared" si="243"/>
        <v>42129.574999999997</v>
      </c>
      <c r="V3086" s="17">
        <f t="shared" si="244"/>
        <v>42100.515405092585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tr">
        <f>VLOOKUP(G3087,'Country Codes'!C:D,2,FALSE)</f>
        <v>United States</v>
      </c>
      <c r="I3087" t="s">
        <v>8246</v>
      </c>
      <c r="J3087" s="15">
        <v>1443561159</v>
      </c>
      <c r="K3087" s="15">
        <v>1440969159</v>
      </c>
      <c r="L3087" t="b">
        <v>0</v>
      </c>
      <c r="M3087">
        <v>9</v>
      </c>
      <c r="N3087" t="b">
        <v>0</v>
      </c>
      <c r="O3087" t="s">
        <v>8303</v>
      </c>
      <c r="P3087" s="5">
        <f t="shared" si="240"/>
        <v>2.4400000000000002E-2</v>
      </c>
      <c r="Q3087" s="5" t="str">
        <f t="shared" si="241"/>
        <v>Not Funded</v>
      </c>
      <c r="R3087" s="7">
        <f t="shared" si="242"/>
        <v>67.777777777777771</v>
      </c>
      <c r="S3087" t="s">
        <v>8316</v>
      </c>
      <c r="T3087" t="s">
        <v>8356</v>
      </c>
      <c r="U3087" s="17">
        <f t="shared" si="243"/>
        <v>42276.675451388881</v>
      </c>
      <c r="V3087" s="17">
        <f t="shared" si="244"/>
        <v>42246.675451388881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tr">
        <f>VLOOKUP(G3088,'Country Codes'!C:D,2,FALSE)</f>
        <v>Italy</v>
      </c>
      <c r="I3088" t="s">
        <v>8249</v>
      </c>
      <c r="J3088" s="15">
        <v>1439827559</v>
      </c>
      <c r="K3088" s="15">
        <v>1434643559</v>
      </c>
      <c r="L3088" t="b">
        <v>0</v>
      </c>
      <c r="M3088">
        <v>3</v>
      </c>
      <c r="N3088" t="b">
        <v>0</v>
      </c>
      <c r="O3088" t="s">
        <v>8303</v>
      </c>
      <c r="P3088" s="5">
        <f t="shared" si="240"/>
        <v>2.5000000000000001E-3</v>
      </c>
      <c r="Q3088" s="5" t="str">
        <f t="shared" si="241"/>
        <v>Not Funded</v>
      </c>
      <c r="R3088" s="7">
        <f t="shared" si="242"/>
        <v>16.666666666666668</v>
      </c>
      <c r="S3088" t="s">
        <v>8316</v>
      </c>
      <c r="T3088" t="s">
        <v>8356</v>
      </c>
      <c r="U3088" s="17">
        <f t="shared" si="243"/>
        <v>42233.462488425925</v>
      </c>
      <c r="V3088" s="17">
        <f t="shared" si="244"/>
        <v>42173.462488425925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tr">
        <f>VLOOKUP(G3089,'Country Codes'!C:D,2,FALSE)</f>
        <v>United States</v>
      </c>
      <c r="I3089" t="s">
        <v>8246</v>
      </c>
      <c r="J3089" s="15">
        <v>1482294990</v>
      </c>
      <c r="K3089" s="15">
        <v>1477107390</v>
      </c>
      <c r="L3089" t="b">
        <v>0</v>
      </c>
      <c r="M3089">
        <v>2</v>
      </c>
      <c r="N3089" t="b">
        <v>0</v>
      </c>
      <c r="O3089" t="s">
        <v>8303</v>
      </c>
      <c r="P3089" s="5">
        <f t="shared" si="240"/>
        <v>6.2500000000000003E-3</v>
      </c>
      <c r="Q3089" s="5" t="str">
        <f t="shared" si="241"/>
        <v>Not Funded</v>
      </c>
      <c r="R3089" s="7">
        <f t="shared" si="242"/>
        <v>62.5</v>
      </c>
      <c r="S3089" t="s">
        <v>8316</v>
      </c>
      <c r="T3089" t="s">
        <v>8356</v>
      </c>
      <c r="U3089" s="17">
        <f t="shared" si="243"/>
        <v>42724.983680555553</v>
      </c>
      <c r="V3089" s="17">
        <f t="shared" si="244"/>
        <v>42664.942013888889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tr">
        <f>VLOOKUP(G3090,'Country Codes'!C:D,2,FALSE)</f>
        <v>United States</v>
      </c>
      <c r="I3090" t="s">
        <v>8246</v>
      </c>
      <c r="J3090" s="15">
        <v>1420724460</v>
      </c>
      <c r="K3090" s="15">
        <v>1418046247</v>
      </c>
      <c r="L3090" t="b">
        <v>0</v>
      </c>
      <c r="M3090">
        <v>3</v>
      </c>
      <c r="N3090" t="b">
        <v>0</v>
      </c>
      <c r="O3090" t="s">
        <v>8303</v>
      </c>
      <c r="P3090" s="5">
        <f t="shared" si="240"/>
        <v>1.9384615384615384E-3</v>
      </c>
      <c r="Q3090" s="5" t="str">
        <f t="shared" si="241"/>
        <v>Not Funded</v>
      </c>
      <c r="R3090" s="7">
        <f t="shared" si="242"/>
        <v>42</v>
      </c>
      <c r="S3090" t="s">
        <v>8316</v>
      </c>
      <c r="T3090" t="s">
        <v>8356</v>
      </c>
      <c r="U3090" s="17">
        <f t="shared" si="243"/>
        <v>42012.361805555549</v>
      </c>
      <c r="V3090" s="17">
        <f t="shared" si="244"/>
        <v>41981.363969907405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tr">
        <f>VLOOKUP(G3091,'Country Codes'!C:D,2,FALSE)</f>
        <v>United States</v>
      </c>
      <c r="I3091" t="s">
        <v>8246</v>
      </c>
      <c r="J3091" s="15">
        <v>1468029540</v>
      </c>
      <c r="K3091" s="15">
        <v>1465304483</v>
      </c>
      <c r="L3091" t="b">
        <v>0</v>
      </c>
      <c r="M3091">
        <v>45</v>
      </c>
      <c r="N3091" t="b">
        <v>0</v>
      </c>
      <c r="O3091" t="s">
        <v>8303</v>
      </c>
      <c r="P3091" s="5">
        <f t="shared" si="240"/>
        <v>0.23416000000000001</v>
      </c>
      <c r="Q3091" s="5" t="str">
        <f t="shared" si="241"/>
        <v>Not Funded</v>
      </c>
      <c r="R3091" s="7">
        <f t="shared" si="242"/>
        <v>130.0888888888889</v>
      </c>
      <c r="S3091" t="s">
        <v>8316</v>
      </c>
      <c r="T3091" t="s">
        <v>8356</v>
      </c>
      <c r="U3091" s="17">
        <f t="shared" si="243"/>
        <v>42559.874305555553</v>
      </c>
      <c r="V3091" s="17">
        <f t="shared" si="244"/>
        <v>42528.334293981483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tr">
        <f>VLOOKUP(G3092,'Country Codes'!C:D,2,FALSE)</f>
        <v>United States</v>
      </c>
      <c r="I3092" t="s">
        <v>8246</v>
      </c>
      <c r="J3092" s="15">
        <v>1430505545</v>
      </c>
      <c r="K3092" s="15">
        <v>1425325145</v>
      </c>
      <c r="L3092" t="b">
        <v>0</v>
      </c>
      <c r="M3092">
        <v>9</v>
      </c>
      <c r="N3092" t="b">
        <v>0</v>
      </c>
      <c r="O3092" t="s">
        <v>8303</v>
      </c>
      <c r="P3092" s="5">
        <f t="shared" si="240"/>
        <v>5.080888888888889E-2</v>
      </c>
      <c r="Q3092" s="5" t="str">
        <f t="shared" si="241"/>
        <v>Not Funded</v>
      </c>
      <c r="R3092" s="7">
        <f t="shared" si="242"/>
        <v>1270.2222222222222</v>
      </c>
      <c r="S3092" t="s">
        <v>8316</v>
      </c>
      <c r="T3092" t="s">
        <v>8356</v>
      </c>
      <c r="U3092" s="17">
        <f t="shared" si="243"/>
        <v>42125.568807870368</v>
      </c>
      <c r="V3092" s="17">
        <f t="shared" si="244"/>
        <v>42065.610474537032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tr">
        <f>VLOOKUP(G3093,'Country Codes'!C:D,2,FALSE)</f>
        <v>United States</v>
      </c>
      <c r="I3093" t="s">
        <v>8246</v>
      </c>
      <c r="J3093" s="15">
        <v>1471214743</v>
      </c>
      <c r="K3093" s="15">
        <v>1468622743</v>
      </c>
      <c r="L3093" t="b">
        <v>0</v>
      </c>
      <c r="M3093">
        <v>9</v>
      </c>
      <c r="N3093" t="b">
        <v>0</v>
      </c>
      <c r="O3093" t="s">
        <v>8303</v>
      </c>
      <c r="P3093" s="5">
        <f t="shared" si="240"/>
        <v>0.15920000000000001</v>
      </c>
      <c r="Q3093" s="5" t="str">
        <f t="shared" si="241"/>
        <v>Not Funded</v>
      </c>
      <c r="R3093" s="7">
        <f t="shared" si="242"/>
        <v>88.444444444444443</v>
      </c>
      <c r="S3093" t="s">
        <v>8316</v>
      </c>
      <c r="T3093" t="s">
        <v>8356</v>
      </c>
      <c r="U3093" s="17">
        <f t="shared" si="243"/>
        <v>42596.740081018514</v>
      </c>
      <c r="V3093" s="17">
        <f t="shared" si="244"/>
        <v>42566.740081018514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tr">
        <f>VLOOKUP(G3094,'Country Codes'!C:D,2,FALSE)</f>
        <v>United States</v>
      </c>
      <c r="I3094" t="s">
        <v>8246</v>
      </c>
      <c r="J3094" s="15">
        <v>1444946400</v>
      </c>
      <c r="K3094" s="15">
        <v>1441723912</v>
      </c>
      <c r="L3094" t="b">
        <v>0</v>
      </c>
      <c r="M3094">
        <v>21</v>
      </c>
      <c r="N3094" t="b">
        <v>0</v>
      </c>
      <c r="O3094" t="s">
        <v>8303</v>
      </c>
      <c r="P3094" s="5">
        <f t="shared" si="240"/>
        <v>1.1831900000000001E-2</v>
      </c>
      <c r="Q3094" s="5" t="str">
        <f t="shared" si="241"/>
        <v>Not Funded</v>
      </c>
      <c r="R3094" s="7">
        <f t="shared" si="242"/>
        <v>56.342380952380957</v>
      </c>
      <c r="S3094" t="s">
        <v>8316</v>
      </c>
      <c r="T3094" t="s">
        <v>8356</v>
      </c>
      <c r="U3094" s="17">
        <f t="shared" si="243"/>
        <v>42292.708333333336</v>
      </c>
      <c r="V3094" s="17">
        <f t="shared" si="244"/>
        <v>42255.41101851852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tr">
        <f>VLOOKUP(G3095,'Country Codes'!C:D,2,FALSE)</f>
        <v>Canada</v>
      </c>
      <c r="I3095" t="s">
        <v>8251</v>
      </c>
      <c r="J3095" s="15">
        <v>1401595140</v>
      </c>
      <c r="K3095" s="15">
        <v>1398980941</v>
      </c>
      <c r="L3095" t="b">
        <v>0</v>
      </c>
      <c r="M3095">
        <v>17</v>
      </c>
      <c r="N3095" t="b">
        <v>0</v>
      </c>
      <c r="O3095" t="s">
        <v>8303</v>
      </c>
      <c r="P3095" s="5">
        <f t="shared" si="240"/>
        <v>0.22750000000000001</v>
      </c>
      <c r="Q3095" s="5" t="str">
        <f t="shared" si="241"/>
        <v>Not Funded</v>
      </c>
      <c r="R3095" s="7">
        <f t="shared" si="242"/>
        <v>53.529411764705884</v>
      </c>
      <c r="S3095" t="s">
        <v>8316</v>
      </c>
      <c r="T3095" t="s">
        <v>8356</v>
      </c>
      <c r="U3095" s="17">
        <f t="shared" si="243"/>
        <v>41790.957638888889</v>
      </c>
      <c r="V3095" s="17">
        <f t="shared" si="244"/>
        <v>41760.700706018513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tr">
        <f>VLOOKUP(G3096,'Country Codes'!C:D,2,FALSE)</f>
        <v>United States</v>
      </c>
      <c r="I3096" t="s">
        <v>8246</v>
      </c>
      <c r="J3096" s="15">
        <v>1442775956</v>
      </c>
      <c r="K3096" s="15">
        <v>1437591956</v>
      </c>
      <c r="L3096" t="b">
        <v>0</v>
      </c>
      <c r="M3096">
        <v>1</v>
      </c>
      <c r="N3096" t="b">
        <v>0</v>
      </c>
      <c r="O3096" t="s">
        <v>8303</v>
      </c>
      <c r="P3096" s="5">
        <f t="shared" si="240"/>
        <v>2.5000000000000001E-4</v>
      </c>
      <c r="Q3096" s="5" t="str">
        <f t="shared" si="241"/>
        <v>Not Funded</v>
      </c>
      <c r="R3096" s="7">
        <f t="shared" si="242"/>
        <v>25</v>
      </c>
      <c r="S3096" t="s">
        <v>8316</v>
      </c>
      <c r="T3096" t="s">
        <v>8356</v>
      </c>
      <c r="U3096" s="17">
        <f t="shared" si="243"/>
        <v>42267.587453703702</v>
      </c>
      <c r="V3096" s="17">
        <f t="shared" si="244"/>
        <v>42207.587453703702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tr">
        <f>VLOOKUP(G3097,'Country Codes'!C:D,2,FALSE)</f>
        <v>United States</v>
      </c>
      <c r="I3097" t="s">
        <v>8246</v>
      </c>
      <c r="J3097" s="15">
        <v>1470011780</v>
      </c>
      <c r="K3097" s="15">
        <v>1464827780</v>
      </c>
      <c r="L3097" t="b">
        <v>0</v>
      </c>
      <c r="M3097">
        <v>1</v>
      </c>
      <c r="N3097" t="b">
        <v>0</v>
      </c>
      <c r="O3097" t="s">
        <v>8303</v>
      </c>
      <c r="P3097" s="5">
        <f t="shared" si="240"/>
        <v>3.351206434316354E-3</v>
      </c>
      <c r="Q3097" s="5" t="str">
        <f t="shared" si="241"/>
        <v>Not Funded</v>
      </c>
      <c r="R3097" s="7">
        <f t="shared" si="242"/>
        <v>50</v>
      </c>
      <c r="S3097" t="s">
        <v>8316</v>
      </c>
      <c r="T3097" t="s">
        <v>8356</v>
      </c>
      <c r="U3097" s="17">
        <f t="shared" si="243"/>
        <v>42582.81689814815</v>
      </c>
      <c r="V3097" s="17">
        <f t="shared" si="244"/>
        <v>42522.81689814815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tr">
        <f>VLOOKUP(G3098,'Country Codes'!C:D,2,FALSE)</f>
        <v>United States</v>
      </c>
      <c r="I3098" t="s">
        <v>8246</v>
      </c>
      <c r="J3098" s="15">
        <v>1432151326</v>
      </c>
      <c r="K3098" s="15">
        <v>1429559326</v>
      </c>
      <c r="L3098" t="b">
        <v>0</v>
      </c>
      <c r="M3098">
        <v>14</v>
      </c>
      <c r="N3098" t="b">
        <v>0</v>
      </c>
      <c r="O3098" t="s">
        <v>8303</v>
      </c>
      <c r="P3098" s="5">
        <f t="shared" si="240"/>
        <v>3.9750000000000001E-2</v>
      </c>
      <c r="Q3098" s="5" t="str">
        <f t="shared" si="241"/>
        <v>Not Funded</v>
      </c>
      <c r="R3098" s="7">
        <f t="shared" si="242"/>
        <v>56.785714285714285</v>
      </c>
      <c r="S3098" t="s">
        <v>8316</v>
      </c>
      <c r="T3098" t="s">
        <v>8356</v>
      </c>
      <c r="U3098" s="17">
        <f t="shared" si="243"/>
        <v>42144.617199074077</v>
      </c>
      <c r="V3098" s="17">
        <f t="shared" si="244"/>
        <v>42114.617199074077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tr">
        <f>VLOOKUP(G3099,'Country Codes'!C:D,2,FALSE)</f>
        <v>United Kingdom</v>
      </c>
      <c r="I3099" t="s">
        <v>8247</v>
      </c>
      <c r="J3099" s="15">
        <v>1475848800</v>
      </c>
      <c r="K3099" s="15">
        <v>1474027501</v>
      </c>
      <c r="L3099" t="b">
        <v>0</v>
      </c>
      <c r="M3099">
        <v>42</v>
      </c>
      <c r="N3099" t="b">
        <v>0</v>
      </c>
      <c r="O3099" t="s">
        <v>8303</v>
      </c>
      <c r="P3099" s="5">
        <f t="shared" si="240"/>
        <v>0.17150000000000001</v>
      </c>
      <c r="Q3099" s="5" t="str">
        <f t="shared" si="241"/>
        <v>Not Funded</v>
      </c>
      <c r="R3099" s="7">
        <f t="shared" si="242"/>
        <v>40.833333333333336</v>
      </c>
      <c r="S3099" t="s">
        <v>8316</v>
      </c>
      <c r="T3099" t="s">
        <v>8356</v>
      </c>
      <c r="U3099" s="17">
        <f t="shared" si="243"/>
        <v>42650.374999999993</v>
      </c>
      <c r="V3099" s="17">
        <f t="shared" si="244"/>
        <v>42629.29515046296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tr">
        <f>VLOOKUP(G3100,'Country Codes'!C:D,2,FALSE)</f>
        <v>United States</v>
      </c>
      <c r="I3100" t="s">
        <v>8246</v>
      </c>
      <c r="J3100" s="15">
        <v>1454890620</v>
      </c>
      <c r="K3100" s="15">
        <v>1450724449</v>
      </c>
      <c r="L3100" t="b">
        <v>0</v>
      </c>
      <c r="M3100">
        <v>27</v>
      </c>
      <c r="N3100" t="b">
        <v>0</v>
      </c>
      <c r="O3100" t="s">
        <v>8303</v>
      </c>
      <c r="P3100" s="5">
        <f t="shared" si="240"/>
        <v>3.608004104669061E-2</v>
      </c>
      <c r="Q3100" s="5" t="str">
        <f t="shared" si="241"/>
        <v>Not Funded</v>
      </c>
      <c r="R3100" s="7">
        <f t="shared" si="242"/>
        <v>65.111111111111114</v>
      </c>
      <c r="S3100" t="s">
        <v>8316</v>
      </c>
      <c r="T3100" t="s">
        <v>8356</v>
      </c>
      <c r="U3100" s="17">
        <f t="shared" si="243"/>
        <v>42407.803472222215</v>
      </c>
      <c r="V3100" s="17">
        <f t="shared" si="244"/>
        <v>42359.58390046296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tr">
        <f>VLOOKUP(G3101,'Country Codes'!C:D,2,FALSE)</f>
        <v>United States</v>
      </c>
      <c r="I3101" t="s">
        <v>8246</v>
      </c>
      <c r="J3101" s="15">
        <v>1455251591</v>
      </c>
      <c r="K3101" s="15">
        <v>1452659591</v>
      </c>
      <c r="L3101" t="b">
        <v>0</v>
      </c>
      <c r="M3101">
        <v>5</v>
      </c>
      <c r="N3101" t="b">
        <v>0</v>
      </c>
      <c r="O3101" t="s">
        <v>8303</v>
      </c>
      <c r="P3101" s="5">
        <f t="shared" si="240"/>
        <v>0.13900000000000001</v>
      </c>
      <c r="Q3101" s="5" t="str">
        <f t="shared" si="241"/>
        <v>Not Funded</v>
      </c>
      <c r="R3101" s="7">
        <f t="shared" si="242"/>
        <v>55.6</v>
      </c>
      <c r="S3101" t="s">
        <v>8316</v>
      </c>
      <c r="T3101" t="s">
        <v>8356</v>
      </c>
      <c r="U3101" s="17">
        <f t="shared" si="243"/>
        <v>42411.981377314813</v>
      </c>
      <c r="V3101" s="17">
        <f t="shared" si="244"/>
        <v>42381.981377314813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tr">
        <f>VLOOKUP(G3102,'Country Codes'!C:D,2,FALSE)</f>
        <v>United States</v>
      </c>
      <c r="I3102" t="s">
        <v>8246</v>
      </c>
      <c r="J3102" s="15">
        <v>1413816975</v>
      </c>
      <c r="K3102" s="15">
        <v>1411224975</v>
      </c>
      <c r="L3102" t="b">
        <v>0</v>
      </c>
      <c r="M3102">
        <v>13</v>
      </c>
      <c r="N3102" t="b">
        <v>0</v>
      </c>
      <c r="O3102" t="s">
        <v>8303</v>
      </c>
      <c r="P3102" s="5">
        <f t="shared" si="240"/>
        <v>0.15225</v>
      </c>
      <c r="Q3102" s="5" t="str">
        <f t="shared" si="241"/>
        <v>Not Funded</v>
      </c>
      <c r="R3102" s="7">
        <f t="shared" si="242"/>
        <v>140.53846153846155</v>
      </c>
      <c r="S3102" t="s">
        <v>8316</v>
      </c>
      <c r="T3102" t="s">
        <v>8356</v>
      </c>
      <c r="U3102" s="17">
        <f t="shared" si="243"/>
        <v>41932.4140625</v>
      </c>
      <c r="V3102" s="17">
        <f t="shared" si="244"/>
        <v>41902.4140625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tr">
        <f>VLOOKUP(G3103,'Country Codes'!C:D,2,FALSE)</f>
        <v>France</v>
      </c>
      <c r="I3103" t="s">
        <v>8249</v>
      </c>
      <c r="J3103" s="15">
        <v>1437033360</v>
      </c>
      <c r="K3103" s="15">
        <v>1434445937</v>
      </c>
      <c r="L3103" t="b">
        <v>0</v>
      </c>
      <c r="M3103">
        <v>12</v>
      </c>
      <c r="N3103" t="b">
        <v>0</v>
      </c>
      <c r="O3103" t="s">
        <v>8303</v>
      </c>
      <c r="P3103" s="5">
        <f t="shared" si="240"/>
        <v>0.12</v>
      </c>
      <c r="Q3103" s="5" t="str">
        <f t="shared" si="241"/>
        <v>Not Funded</v>
      </c>
      <c r="R3103" s="7">
        <f t="shared" si="242"/>
        <v>25</v>
      </c>
      <c r="S3103" t="s">
        <v>8316</v>
      </c>
      <c r="T3103" t="s">
        <v>8356</v>
      </c>
      <c r="U3103" s="17">
        <f t="shared" si="243"/>
        <v>42201.12222222222</v>
      </c>
      <c r="V3103" s="17">
        <f t="shared" si="244"/>
        <v>42171.175196759257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tr">
        <f>VLOOKUP(G3104,'Country Codes'!C:D,2,FALSE)</f>
        <v>United Kingdom</v>
      </c>
      <c r="I3104" t="s">
        <v>8247</v>
      </c>
      <c r="J3104" s="15">
        <v>1471939818</v>
      </c>
      <c r="K3104" s="15">
        <v>1467619818</v>
      </c>
      <c r="L3104" t="b">
        <v>0</v>
      </c>
      <c r="M3104">
        <v>90</v>
      </c>
      <c r="N3104" t="b">
        <v>0</v>
      </c>
      <c r="O3104" t="s">
        <v>8303</v>
      </c>
      <c r="P3104" s="5">
        <f t="shared" si="240"/>
        <v>0.391125</v>
      </c>
      <c r="Q3104" s="5" t="str">
        <f t="shared" si="241"/>
        <v>Not Funded</v>
      </c>
      <c r="R3104" s="7">
        <f t="shared" si="242"/>
        <v>69.533333333333331</v>
      </c>
      <c r="S3104" t="s">
        <v>8316</v>
      </c>
      <c r="T3104" t="s">
        <v>8356</v>
      </c>
      <c r="U3104" s="17">
        <f t="shared" si="243"/>
        <v>42605.132152777776</v>
      </c>
      <c r="V3104" s="17">
        <f t="shared" si="244"/>
        <v>42555.132152777776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tr">
        <f>VLOOKUP(G3105,'Country Codes'!C:D,2,FALSE)</f>
        <v>United States</v>
      </c>
      <c r="I3105" t="s">
        <v>8246</v>
      </c>
      <c r="J3105" s="15">
        <v>1434080706</v>
      </c>
      <c r="K3105" s="15">
        <v>1428896706</v>
      </c>
      <c r="L3105" t="b">
        <v>0</v>
      </c>
      <c r="M3105">
        <v>2</v>
      </c>
      <c r="N3105" t="b">
        <v>0</v>
      </c>
      <c r="O3105" t="s">
        <v>8303</v>
      </c>
      <c r="P3105" s="5">
        <f t="shared" si="240"/>
        <v>2.6829268292682929E-3</v>
      </c>
      <c r="Q3105" s="5" t="str">
        <f t="shared" si="241"/>
        <v>Not Funded</v>
      </c>
      <c r="R3105" s="7">
        <f t="shared" si="242"/>
        <v>5.5</v>
      </c>
      <c r="S3105" t="s">
        <v>8316</v>
      </c>
      <c r="T3105" t="s">
        <v>8356</v>
      </c>
      <c r="U3105" s="17">
        <f t="shared" si="243"/>
        <v>42166.94798611111</v>
      </c>
      <c r="V3105" s="17">
        <f t="shared" si="244"/>
        <v>42106.94798611111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tr">
        <f>VLOOKUP(G3106,'Country Codes'!C:D,2,FALSE)</f>
        <v>Australia</v>
      </c>
      <c r="I3106" t="s">
        <v>8248</v>
      </c>
      <c r="J3106" s="15">
        <v>1422928800</v>
      </c>
      <c r="K3106" s="15">
        <v>1420235311</v>
      </c>
      <c r="L3106" t="b">
        <v>0</v>
      </c>
      <c r="M3106">
        <v>5</v>
      </c>
      <c r="N3106" t="b">
        <v>0</v>
      </c>
      <c r="O3106" t="s">
        <v>8303</v>
      </c>
      <c r="P3106" s="5">
        <f t="shared" si="240"/>
        <v>0.29625000000000001</v>
      </c>
      <c r="Q3106" s="5" t="str">
        <f t="shared" si="241"/>
        <v>Not Funded</v>
      </c>
      <c r="R3106" s="7">
        <f t="shared" si="242"/>
        <v>237</v>
      </c>
      <c r="S3106" t="s">
        <v>8316</v>
      </c>
      <c r="T3106" t="s">
        <v>8356</v>
      </c>
      <c r="U3106" s="17">
        <f t="shared" si="243"/>
        <v>42037.874999999993</v>
      </c>
      <c r="V3106" s="17">
        <f t="shared" si="244"/>
        <v>42006.70035879629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tr">
        <f>VLOOKUP(G3107,'Country Codes'!C:D,2,FALSE)</f>
        <v>United States</v>
      </c>
      <c r="I3107" t="s">
        <v>8246</v>
      </c>
      <c r="J3107" s="15">
        <v>1413694800</v>
      </c>
      <c r="K3107" s="15">
        <v>1408986916</v>
      </c>
      <c r="L3107" t="b">
        <v>0</v>
      </c>
      <c r="M3107">
        <v>31</v>
      </c>
      <c r="N3107" t="b">
        <v>0</v>
      </c>
      <c r="O3107" t="s">
        <v>8303</v>
      </c>
      <c r="P3107" s="5">
        <f t="shared" si="240"/>
        <v>0.4236099230111206</v>
      </c>
      <c r="Q3107" s="5" t="str">
        <f t="shared" si="241"/>
        <v>Not Funded</v>
      </c>
      <c r="R3107" s="7">
        <f t="shared" si="242"/>
        <v>79.870967741935488</v>
      </c>
      <c r="S3107" t="s">
        <v>8316</v>
      </c>
      <c r="T3107" t="s">
        <v>8356</v>
      </c>
      <c r="U3107" s="17">
        <f t="shared" si="243"/>
        <v>41931</v>
      </c>
      <c r="V3107" s="17">
        <f t="shared" si="244"/>
        <v>41876.510601851849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tr">
        <f>VLOOKUP(G3108,'Country Codes'!C:D,2,FALSE)</f>
        <v>United Kingdom</v>
      </c>
      <c r="I3108" t="s">
        <v>8247</v>
      </c>
      <c r="J3108" s="15">
        <v>1442440800</v>
      </c>
      <c r="K3108" s="15">
        <v>1440497876</v>
      </c>
      <c r="L3108" t="b">
        <v>0</v>
      </c>
      <c r="M3108">
        <v>4</v>
      </c>
      <c r="N3108" t="b">
        <v>0</v>
      </c>
      <c r="O3108" t="s">
        <v>8303</v>
      </c>
      <c r="P3108" s="5">
        <f t="shared" si="240"/>
        <v>4.1000000000000002E-2</v>
      </c>
      <c r="Q3108" s="5" t="str">
        <f t="shared" si="241"/>
        <v>Not Funded</v>
      </c>
      <c r="R3108" s="7">
        <f t="shared" si="242"/>
        <v>10.25</v>
      </c>
      <c r="S3108" t="s">
        <v>8316</v>
      </c>
      <c r="T3108" t="s">
        <v>8356</v>
      </c>
      <c r="U3108" s="17">
        <f t="shared" si="243"/>
        <v>42263.708333333336</v>
      </c>
      <c r="V3108" s="17">
        <f t="shared" si="244"/>
        <v>42241.22078703704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tr">
        <f>VLOOKUP(G3109,'Country Codes'!C:D,2,FALSE)</f>
        <v>United States</v>
      </c>
      <c r="I3109" t="s">
        <v>8246</v>
      </c>
      <c r="J3109" s="15">
        <v>1431372751</v>
      </c>
      <c r="K3109" s="15">
        <v>1430767951</v>
      </c>
      <c r="L3109" t="b">
        <v>0</v>
      </c>
      <c r="M3109">
        <v>29</v>
      </c>
      <c r="N3109" t="b">
        <v>0</v>
      </c>
      <c r="O3109" t="s">
        <v>8303</v>
      </c>
      <c r="P3109" s="5">
        <f t="shared" si="240"/>
        <v>0.197625</v>
      </c>
      <c r="Q3109" s="5" t="str">
        <f t="shared" si="241"/>
        <v>Not Funded</v>
      </c>
      <c r="R3109" s="7">
        <f t="shared" si="242"/>
        <v>272.58620689655174</v>
      </c>
      <c r="S3109" t="s">
        <v>8316</v>
      </c>
      <c r="T3109" t="s">
        <v>8356</v>
      </c>
      <c r="U3109" s="17">
        <f t="shared" si="243"/>
        <v>42135.605914351843</v>
      </c>
      <c r="V3109" s="17">
        <f t="shared" si="244"/>
        <v>42128.605914351843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tr">
        <f>VLOOKUP(G3110,'Country Codes'!C:D,2,FALSE)</f>
        <v>United States</v>
      </c>
      <c r="I3110" t="s">
        <v>8246</v>
      </c>
      <c r="J3110" s="15">
        <v>1430234394</v>
      </c>
      <c r="K3110" s="15">
        <v>1425053994</v>
      </c>
      <c r="L3110" t="b">
        <v>0</v>
      </c>
      <c r="M3110">
        <v>2</v>
      </c>
      <c r="N3110" t="b">
        <v>0</v>
      </c>
      <c r="O3110" t="s">
        <v>8303</v>
      </c>
      <c r="P3110" s="5">
        <f t="shared" si="240"/>
        <v>5.1999999999999995E-4</v>
      </c>
      <c r="Q3110" s="5" t="str">
        <f t="shared" si="241"/>
        <v>Not Funded</v>
      </c>
      <c r="R3110" s="7">
        <f t="shared" si="242"/>
        <v>13</v>
      </c>
      <c r="S3110" t="s">
        <v>8316</v>
      </c>
      <c r="T3110" t="s">
        <v>8356</v>
      </c>
      <c r="U3110" s="17">
        <f t="shared" si="243"/>
        <v>42122.430486111109</v>
      </c>
      <c r="V3110" s="17">
        <f t="shared" si="244"/>
        <v>42062.47215277778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tr">
        <f>VLOOKUP(G3111,'Country Codes'!C:D,2,FALSE)</f>
        <v>United States</v>
      </c>
      <c r="I3111" t="s">
        <v>8246</v>
      </c>
      <c r="J3111" s="15">
        <v>1409194810</v>
      </c>
      <c r="K3111" s="15">
        <v>1406170810</v>
      </c>
      <c r="L3111" t="b">
        <v>0</v>
      </c>
      <c r="M3111">
        <v>114</v>
      </c>
      <c r="N3111" t="b">
        <v>0</v>
      </c>
      <c r="O3111" t="s">
        <v>8303</v>
      </c>
      <c r="P3111" s="5">
        <f t="shared" si="240"/>
        <v>0.25030188679245285</v>
      </c>
      <c r="Q3111" s="5" t="str">
        <f t="shared" si="241"/>
        <v>Not Funded</v>
      </c>
      <c r="R3111" s="7">
        <f t="shared" si="242"/>
        <v>58.184210526315788</v>
      </c>
      <c r="S3111" t="s">
        <v>8316</v>
      </c>
      <c r="T3111" t="s">
        <v>8356</v>
      </c>
      <c r="U3111" s="17">
        <f t="shared" si="243"/>
        <v>41878.916782407403</v>
      </c>
      <c r="V3111" s="17">
        <f t="shared" si="244"/>
        <v>41843.916782407403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tr">
        <f>VLOOKUP(G3112,'Country Codes'!C:D,2,FALSE)</f>
        <v>United States</v>
      </c>
      <c r="I3112" t="s">
        <v>8246</v>
      </c>
      <c r="J3112" s="15">
        <v>1487465119</v>
      </c>
      <c r="K3112" s="15">
        <v>1484009119</v>
      </c>
      <c r="L3112" t="b">
        <v>0</v>
      </c>
      <c r="M3112">
        <v>1</v>
      </c>
      <c r="N3112" t="b">
        <v>0</v>
      </c>
      <c r="O3112" t="s">
        <v>8303</v>
      </c>
      <c r="P3112" s="5">
        <f t="shared" si="240"/>
        <v>4.0000000000000002E-4</v>
      </c>
      <c r="Q3112" s="5" t="str">
        <f t="shared" si="241"/>
        <v>Not Funded</v>
      </c>
      <c r="R3112" s="7">
        <f t="shared" si="242"/>
        <v>10</v>
      </c>
      <c r="S3112" t="s">
        <v>8316</v>
      </c>
      <c r="T3112" t="s">
        <v>8356</v>
      </c>
      <c r="U3112" s="17">
        <f t="shared" si="243"/>
        <v>42784.823136574072</v>
      </c>
      <c r="V3112" s="17">
        <f t="shared" si="244"/>
        <v>42744.823136574072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tr">
        <f>VLOOKUP(G3113,'Country Codes'!C:D,2,FALSE)</f>
        <v>United States</v>
      </c>
      <c r="I3113" t="s">
        <v>8246</v>
      </c>
      <c r="J3113" s="15">
        <v>1412432220</v>
      </c>
      <c r="K3113" s="15">
        <v>1409753820</v>
      </c>
      <c r="L3113" t="b">
        <v>0</v>
      </c>
      <c r="M3113">
        <v>76</v>
      </c>
      <c r="N3113" t="b">
        <v>0</v>
      </c>
      <c r="O3113" t="s">
        <v>8303</v>
      </c>
      <c r="P3113" s="5">
        <f t="shared" si="240"/>
        <v>0.26640000000000003</v>
      </c>
      <c r="Q3113" s="5" t="str">
        <f t="shared" si="241"/>
        <v>Not Funded</v>
      </c>
      <c r="R3113" s="7">
        <f t="shared" si="242"/>
        <v>70.10526315789474</v>
      </c>
      <c r="S3113" t="s">
        <v>8316</v>
      </c>
      <c r="T3113" t="s">
        <v>8356</v>
      </c>
      <c r="U3113" s="17">
        <f t="shared" si="243"/>
        <v>41916.38680555555</v>
      </c>
      <c r="V3113" s="17">
        <f t="shared" si="244"/>
        <v>41885.38680555555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tr">
        <f>VLOOKUP(G3114,'Country Codes'!C:D,2,FALSE)</f>
        <v>United States</v>
      </c>
      <c r="I3114" t="s">
        <v>8246</v>
      </c>
      <c r="J3114" s="15">
        <v>1477968934</v>
      </c>
      <c r="K3114" s="15">
        <v>1472784934</v>
      </c>
      <c r="L3114" t="b">
        <v>0</v>
      </c>
      <c r="M3114">
        <v>9</v>
      </c>
      <c r="N3114" t="b">
        <v>0</v>
      </c>
      <c r="O3114" t="s">
        <v>8303</v>
      </c>
      <c r="P3114" s="5">
        <f t="shared" si="240"/>
        <v>4.7363636363636365E-2</v>
      </c>
      <c r="Q3114" s="5" t="str">
        <f t="shared" si="241"/>
        <v>Not Funded</v>
      </c>
      <c r="R3114" s="7">
        <f t="shared" si="242"/>
        <v>57.888888888888886</v>
      </c>
      <c r="S3114" t="s">
        <v>8316</v>
      </c>
      <c r="T3114" t="s">
        <v>8356</v>
      </c>
      <c r="U3114" s="17">
        <f t="shared" si="243"/>
        <v>42674.913587962961</v>
      </c>
      <c r="V3114" s="17">
        <f t="shared" si="244"/>
        <v>42614.913587962961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tr">
        <f>VLOOKUP(G3115,'Country Codes'!C:D,2,FALSE)</f>
        <v>United States</v>
      </c>
      <c r="I3115" t="s">
        <v>8246</v>
      </c>
      <c r="J3115" s="15">
        <v>1429291982</v>
      </c>
      <c r="K3115" s="15">
        <v>1426699982</v>
      </c>
      <c r="L3115" t="b">
        <v>0</v>
      </c>
      <c r="M3115">
        <v>37</v>
      </c>
      <c r="N3115" t="b">
        <v>0</v>
      </c>
      <c r="O3115" t="s">
        <v>8303</v>
      </c>
      <c r="P3115" s="5">
        <f t="shared" si="240"/>
        <v>4.2435339894712751E-2</v>
      </c>
      <c r="Q3115" s="5" t="str">
        <f t="shared" si="241"/>
        <v>Not Funded</v>
      </c>
      <c r="R3115" s="7">
        <f t="shared" si="242"/>
        <v>125.27027027027027</v>
      </c>
      <c r="S3115" t="s">
        <v>8316</v>
      </c>
      <c r="T3115" t="s">
        <v>8356</v>
      </c>
      <c r="U3115" s="17">
        <f t="shared" si="243"/>
        <v>42111.522939814815</v>
      </c>
      <c r="V3115" s="17">
        <f t="shared" si="244"/>
        <v>42081.522939814815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tr">
        <f>VLOOKUP(G3116,'Country Codes'!C:D,2,FALSE)</f>
        <v>United States</v>
      </c>
      <c r="I3116" t="s">
        <v>8246</v>
      </c>
      <c r="J3116" s="15">
        <v>1411312250</v>
      </c>
      <c r="K3116" s="15">
        <v>1406128250</v>
      </c>
      <c r="L3116" t="b">
        <v>0</v>
      </c>
      <c r="M3116">
        <v>0</v>
      </c>
      <c r="N3116" t="b">
        <v>0</v>
      </c>
      <c r="O3116" t="s">
        <v>8303</v>
      </c>
      <c r="P3116" s="5">
        <f t="shared" si="240"/>
        <v>0</v>
      </c>
      <c r="Q3116" s="5" t="str">
        <f t="shared" si="241"/>
        <v>Not Funded</v>
      </c>
      <c r="R3116" s="7" t="e">
        <f t="shared" si="242"/>
        <v>#DIV/0!</v>
      </c>
      <c r="S3116" t="s">
        <v>8316</v>
      </c>
      <c r="T3116" t="s">
        <v>8356</v>
      </c>
      <c r="U3116" s="17">
        <f t="shared" si="243"/>
        <v>41903.42418981481</v>
      </c>
      <c r="V3116" s="17">
        <f t="shared" si="244"/>
        <v>41843.42418981481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tr">
        <f>VLOOKUP(G3117,'Country Codes'!C:D,2,FALSE)</f>
        <v>Sweden</v>
      </c>
      <c r="I3117" t="s">
        <v>8255</v>
      </c>
      <c r="J3117" s="15">
        <v>1465123427</v>
      </c>
      <c r="K3117" s="15">
        <v>1462531427</v>
      </c>
      <c r="L3117" t="b">
        <v>0</v>
      </c>
      <c r="M3117">
        <v>1</v>
      </c>
      <c r="N3117" t="b">
        <v>0</v>
      </c>
      <c r="O3117" t="s">
        <v>8303</v>
      </c>
      <c r="P3117" s="5">
        <f t="shared" si="240"/>
        <v>0.03</v>
      </c>
      <c r="Q3117" s="5" t="str">
        <f t="shared" si="241"/>
        <v>Not Funded</v>
      </c>
      <c r="R3117" s="7">
        <f t="shared" si="242"/>
        <v>300</v>
      </c>
      <c r="S3117" t="s">
        <v>8316</v>
      </c>
      <c r="T3117" t="s">
        <v>8356</v>
      </c>
      <c r="U3117" s="17">
        <f t="shared" si="243"/>
        <v>42526.238738425927</v>
      </c>
      <c r="V3117" s="17">
        <f t="shared" si="244"/>
        <v>42496.238738425927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tr">
        <f>VLOOKUP(G3118,'Country Codes'!C:D,2,FALSE)</f>
        <v>United States</v>
      </c>
      <c r="I3118" t="s">
        <v>8246</v>
      </c>
      <c r="J3118" s="15">
        <v>1427890925</v>
      </c>
      <c r="K3118" s="15">
        <v>1426681325</v>
      </c>
      <c r="L3118" t="b">
        <v>0</v>
      </c>
      <c r="M3118">
        <v>10</v>
      </c>
      <c r="N3118" t="b">
        <v>0</v>
      </c>
      <c r="O3118" t="s">
        <v>8303</v>
      </c>
      <c r="P3118" s="5">
        <f t="shared" si="240"/>
        <v>0.57333333333333336</v>
      </c>
      <c r="Q3118" s="5" t="str">
        <f t="shared" si="241"/>
        <v>Not Funded</v>
      </c>
      <c r="R3118" s="7">
        <f t="shared" si="242"/>
        <v>43</v>
      </c>
      <c r="S3118" t="s">
        <v>8316</v>
      </c>
      <c r="T3118" t="s">
        <v>8356</v>
      </c>
      <c r="U3118" s="17">
        <f t="shared" si="243"/>
        <v>42095.30700231481</v>
      </c>
      <c r="V3118" s="17">
        <f t="shared" si="244"/>
        <v>42081.30700231481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tr">
        <f>VLOOKUP(G3119,'Country Codes'!C:D,2,FALSE)</f>
        <v>United Kingdom</v>
      </c>
      <c r="I3119" t="s">
        <v>8247</v>
      </c>
      <c r="J3119" s="15">
        <v>1464354720</v>
      </c>
      <c r="K3119" s="15">
        <v>1463648360</v>
      </c>
      <c r="L3119" t="b">
        <v>0</v>
      </c>
      <c r="M3119">
        <v>1</v>
      </c>
      <c r="N3119" t="b">
        <v>0</v>
      </c>
      <c r="O3119" t="s">
        <v>8303</v>
      </c>
      <c r="P3119" s="5">
        <f t="shared" si="240"/>
        <v>1E-3</v>
      </c>
      <c r="Q3119" s="5" t="str">
        <f t="shared" si="241"/>
        <v>Not Funded</v>
      </c>
      <c r="R3119" s="7">
        <f t="shared" si="242"/>
        <v>1</v>
      </c>
      <c r="S3119" t="s">
        <v>8316</v>
      </c>
      <c r="T3119" t="s">
        <v>8356</v>
      </c>
      <c r="U3119" s="17">
        <f t="shared" si="243"/>
        <v>42517.341666666667</v>
      </c>
      <c r="V3119" s="17">
        <f t="shared" si="244"/>
        <v>42509.166203703695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tr">
        <f>VLOOKUP(G3120,'Country Codes'!C:D,2,FALSE)</f>
        <v>Sweden</v>
      </c>
      <c r="I3120" t="s">
        <v>8255</v>
      </c>
      <c r="J3120" s="15">
        <v>1467473723</v>
      </c>
      <c r="K3120" s="15">
        <v>1465832123</v>
      </c>
      <c r="L3120" t="b">
        <v>0</v>
      </c>
      <c r="M3120">
        <v>2</v>
      </c>
      <c r="N3120" t="b">
        <v>0</v>
      </c>
      <c r="O3120" t="s">
        <v>8303</v>
      </c>
      <c r="P3120" s="5">
        <f t="shared" si="240"/>
        <v>3.0999999999999999E-3</v>
      </c>
      <c r="Q3120" s="5" t="str">
        <f t="shared" si="241"/>
        <v>Not Funded</v>
      </c>
      <c r="R3120" s="7">
        <f t="shared" si="242"/>
        <v>775</v>
      </c>
      <c r="S3120" t="s">
        <v>8316</v>
      </c>
      <c r="T3120" t="s">
        <v>8356</v>
      </c>
      <c r="U3120" s="17">
        <f t="shared" si="243"/>
        <v>42553.441238425927</v>
      </c>
      <c r="V3120" s="17">
        <f t="shared" si="244"/>
        <v>42534.441238425927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tr">
        <f>VLOOKUP(G3121,'Country Codes'!C:D,2,FALSE)</f>
        <v>United States</v>
      </c>
      <c r="I3121" t="s">
        <v>8246</v>
      </c>
      <c r="J3121" s="15">
        <v>1427414732</v>
      </c>
      <c r="K3121" s="15">
        <v>1424826332</v>
      </c>
      <c r="L3121" t="b">
        <v>0</v>
      </c>
      <c r="M3121">
        <v>1</v>
      </c>
      <c r="N3121" t="b">
        <v>0</v>
      </c>
      <c r="O3121" t="s">
        <v>8303</v>
      </c>
      <c r="P3121" s="5">
        <f t="shared" si="240"/>
        <v>5.0000000000000001E-4</v>
      </c>
      <c r="Q3121" s="5" t="str">
        <f t="shared" si="241"/>
        <v>Not Funded</v>
      </c>
      <c r="R3121" s="7">
        <f t="shared" si="242"/>
        <v>5</v>
      </c>
      <c r="S3121" t="s">
        <v>8316</v>
      </c>
      <c r="T3121" t="s">
        <v>8356</v>
      </c>
      <c r="U3121" s="17">
        <f t="shared" si="243"/>
        <v>42089.795509259253</v>
      </c>
      <c r="V3121" s="17">
        <f t="shared" si="244"/>
        <v>42059.837175925924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tr">
        <f>VLOOKUP(G3122,'Country Codes'!C:D,2,FALSE)</f>
        <v>Netherlands</v>
      </c>
      <c r="I3122" t="s">
        <v>8249</v>
      </c>
      <c r="J3122" s="15">
        <v>1462484196</v>
      </c>
      <c r="K3122" s="15">
        <v>1457303796</v>
      </c>
      <c r="L3122" t="b">
        <v>0</v>
      </c>
      <c r="M3122">
        <v>10</v>
      </c>
      <c r="N3122" t="b">
        <v>0</v>
      </c>
      <c r="O3122" t="s">
        <v>8303</v>
      </c>
      <c r="P3122" s="5">
        <f t="shared" si="240"/>
        <v>9.8461538461538464E-5</v>
      </c>
      <c r="Q3122" s="5" t="str">
        <f t="shared" si="241"/>
        <v>Not Funded</v>
      </c>
      <c r="R3122" s="7">
        <f t="shared" si="242"/>
        <v>12.8</v>
      </c>
      <c r="S3122" t="s">
        <v>8316</v>
      </c>
      <c r="T3122" t="s">
        <v>8356</v>
      </c>
      <c r="U3122" s="17">
        <f t="shared" si="243"/>
        <v>42495.692083333335</v>
      </c>
      <c r="V3122" s="17">
        <f t="shared" si="244"/>
        <v>42435.733749999999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tr">
        <f>VLOOKUP(G3123,'Country Codes'!C:D,2,FALSE)</f>
        <v>Canada</v>
      </c>
      <c r="I3123" t="s">
        <v>8251</v>
      </c>
      <c r="J3123" s="15">
        <v>1411748335</v>
      </c>
      <c r="K3123" s="15">
        <v>1406564335</v>
      </c>
      <c r="L3123" t="b">
        <v>0</v>
      </c>
      <c r="M3123">
        <v>1</v>
      </c>
      <c r="N3123" t="b">
        <v>0</v>
      </c>
      <c r="O3123" t="s">
        <v>8303</v>
      </c>
      <c r="P3123" s="5">
        <f t="shared" si="240"/>
        <v>6.6666666666666671E-3</v>
      </c>
      <c r="Q3123" s="5" t="str">
        <f t="shared" si="241"/>
        <v>Not Funded</v>
      </c>
      <c r="R3123" s="7">
        <f t="shared" si="242"/>
        <v>10</v>
      </c>
      <c r="S3123" t="s">
        <v>8316</v>
      </c>
      <c r="T3123" t="s">
        <v>8356</v>
      </c>
      <c r="U3123" s="17">
        <f t="shared" si="243"/>
        <v>41908.471469907403</v>
      </c>
      <c r="V3123" s="17">
        <f t="shared" si="244"/>
        <v>41848.471469907403</v>
      </c>
    </row>
    <row r="3124" spans="1:22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tr">
        <f>VLOOKUP(G3124,'Country Codes'!C:D,2,FALSE)</f>
        <v>United States</v>
      </c>
      <c r="I3124" t="s">
        <v>8246</v>
      </c>
      <c r="J3124" s="15">
        <v>1478733732</v>
      </c>
      <c r="K3124" s="15">
        <v>1478298132</v>
      </c>
      <c r="L3124" t="b">
        <v>0</v>
      </c>
      <c r="M3124">
        <v>2</v>
      </c>
      <c r="N3124" t="b">
        <v>0</v>
      </c>
      <c r="O3124" t="s">
        <v>8303</v>
      </c>
      <c r="P3124" s="5">
        <f t="shared" si="240"/>
        <v>0.58291457286432158</v>
      </c>
      <c r="Q3124" s="5" t="str">
        <f t="shared" si="241"/>
        <v>Not Funded</v>
      </c>
      <c r="R3124" s="7">
        <f t="shared" si="242"/>
        <v>58</v>
      </c>
      <c r="S3124" t="s">
        <v>8316</v>
      </c>
      <c r="T3124" t="s">
        <v>8356</v>
      </c>
      <c r="U3124" s="17">
        <f t="shared" si="243"/>
        <v>42683.765416666669</v>
      </c>
      <c r="V3124" s="17">
        <f t="shared" si="244"/>
        <v>42678.723749999997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tr">
        <f>VLOOKUP(G3125,'Country Codes'!C:D,2,FALSE)</f>
        <v>United States</v>
      </c>
      <c r="I3125" t="s">
        <v>8246</v>
      </c>
      <c r="J3125" s="15">
        <v>1468108198</v>
      </c>
      <c r="K3125" s="15">
        <v>1465516198</v>
      </c>
      <c r="L3125" t="b">
        <v>0</v>
      </c>
      <c r="M3125">
        <v>348</v>
      </c>
      <c r="N3125" t="b">
        <v>0</v>
      </c>
      <c r="O3125" t="s">
        <v>8303</v>
      </c>
      <c r="P3125" s="5">
        <f t="shared" si="240"/>
        <v>0.68153600000000003</v>
      </c>
      <c r="Q3125" s="5" t="str">
        <f t="shared" si="241"/>
        <v>Not Funded</v>
      </c>
      <c r="R3125" s="7">
        <f t="shared" si="242"/>
        <v>244.80459770114942</v>
      </c>
      <c r="S3125" t="s">
        <v>8316</v>
      </c>
      <c r="T3125" t="s">
        <v>8356</v>
      </c>
      <c r="U3125" s="17">
        <f t="shared" si="243"/>
        <v>42560.784699074073</v>
      </c>
      <c r="V3125" s="17">
        <f t="shared" si="244"/>
        <v>42530.784699074073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tr">
        <f>VLOOKUP(G3126,'Country Codes'!C:D,2,FALSE)</f>
        <v>United States</v>
      </c>
      <c r="I3126" t="s">
        <v>8246</v>
      </c>
      <c r="J3126" s="15">
        <v>1422902601</v>
      </c>
      <c r="K3126" s="15">
        <v>1417718601</v>
      </c>
      <c r="L3126" t="b">
        <v>0</v>
      </c>
      <c r="M3126">
        <v>4</v>
      </c>
      <c r="N3126" t="b">
        <v>0</v>
      </c>
      <c r="O3126" t="s">
        <v>8303</v>
      </c>
      <c r="P3126" s="5">
        <f t="shared" si="240"/>
        <v>3.2499999999999997E-5</v>
      </c>
      <c r="Q3126" s="5" t="str">
        <f t="shared" si="241"/>
        <v>Not Funded</v>
      </c>
      <c r="R3126" s="7">
        <f t="shared" si="242"/>
        <v>6.5</v>
      </c>
      <c r="S3126" t="s">
        <v>8316</v>
      </c>
      <c r="T3126" t="s">
        <v>8356</v>
      </c>
      <c r="U3126" s="17">
        <f t="shared" si="243"/>
        <v>42037.571770833332</v>
      </c>
      <c r="V3126" s="17">
        <f t="shared" si="244"/>
        <v>41977.571770833332</v>
      </c>
    </row>
    <row r="3127" spans="1:22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tr">
        <f>VLOOKUP(G3127,'Country Codes'!C:D,2,FALSE)</f>
        <v>United States</v>
      </c>
      <c r="I3127" t="s">
        <v>8246</v>
      </c>
      <c r="J3127" s="15">
        <v>1452142672</v>
      </c>
      <c r="K3127" s="15">
        <v>1449550672</v>
      </c>
      <c r="L3127" t="b">
        <v>0</v>
      </c>
      <c r="M3127">
        <v>0</v>
      </c>
      <c r="N3127" t="b">
        <v>0</v>
      </c>
      <c r="O3127" t="s">
        <v>8303</v>
      </c>
      <c r="P3127" s="5">
        <f t="shared" si="240"/>
        <v>0</v>
      </c>
      <c r="Q3127" s="5" t="str">
        <f t="shared" si="241"/>
        <v>Not Funded</v>
      </c>
      <c r="R3127" s="7" t="e">
        <f t="shared" si="242"/>
        <v>#DIV/0!</v>
      </c>
      <c r="S3127" t="s">
        <v>8316</v>
      </c>
      <c r="T3127" t="s">
        <v>8356</v>
      </c>
      <c r="U3127" s="17">
        <f t="shared" si="243"/>
        <v>42375.998518518514</v>
      </c>
      <c r="V3127" s="17">
        <f t="shared" si="244"/>
        <v>42345.998518518514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tr">
        <f>VLOOKUP(G3128,'Country Codes'!C:D,2,FALSE)</f>
        <v>United States</v>
      </c>
      <c r="I3128" t="s">
        <v>8246</v>
      </c>
      <c r="J3128" s="15">
        <v>1459121162</v>
      </c>
      <c r="K3128" s="15">
        <v>1456532762</v>
      </c>
      <c r="L3128" t="b">
        <v>0</v>
      </c>
      <c r="M3128">
        <v>17</v>
      </c>
      <c r="N3128" t="b">
        <v>0</v>
      </c>
      <c r="O3128" t="s">
        <v>8303</v>
      </c>
      <c r="P3128" s="5">
        <f t="shared" si="240"/>
        <v>4.1599999999999998E-2</v>
      </c>
      <c r="Q3128" s="5" t="str">
        <f t="shared" si="241"/>
        <v>Not Funded</v>
      </c>
      <c r="R3128" s="7">
        <f t="shared" si="242"/>
        <v>61.176470588235297</v>
      </c>
      <c r="S3128" t="s">
        <v>8316</v>
      </c>
      <c r="T3128" t="s">
        <v>8356</v>
      </c>
      <c r="U3128" s="17">
        <f t="shared" si="243"/>
        <v>42456.768078703702</v>
      </c>
      <c r="V3128" s="17">
        <f t="shared" si="244"/>
        <v>42426.809745370374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tr">
        <f>VLOOKUP(G3129,'Country Codes'!C:D,2,FALSE)</f>
        <v>United States</v>
      </c>
      <c r="I3129" t="s">
        <v>8246</v>
      </c>
      <c r="J3129" s="15">
        <v>1425242029</v>
      </c>
      <c r="K3129" s="15">
        <v>1422650029</v>
      </c>
      <c r="L3129" t="b">
        <v>0</v>
      </c>
      <c r="M3129">
        <v>0</v>
      </c>
      <c r="N3129" t="b">
        <v>0</v>
      </c>
      <c r="O3129" t="s">
        <v>8303</v>
      </c>
      <c r="P3129" s="5">
        <f t="shared" si="240"/>
        <v>0</v>
      </c>
      <c r="Q3129" s="5" t="str">
        <f t="shared" si="241"/>
        <v>Not Funded</v>
      </c>
      <c r="R3129" s="7" t="e">
        <f t="shared" si="242"/>
        <v>#DIV/0!</v>
      </c>
      <c r="S3129" t="s">
        <v>8316</v>
      </c>
      <c r="T3129" t="s">
        <v>8356</v>
      </c>
      <c r="U3129" s="17">
        <f t="shared" si="243"/>
        <v>42064.648483796293</v>
      </c>
      <c r="V3129" s="17">
        <f t="shared" si="244"/>
        <v>42034.648483796293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tr">
        <f>VLOOKUP(G3130,'Country Codes'!C:D,2,FALSE)</f>
        <v>United States</v>
      </c>
      <c r="I3130" t="s">
        <v>8246</v>
      </c>
      <c r="J3130" s="15">
        <v>1489690141</v>
      </c>
      <c r="K3130" s="15">
        <v>1487101741</v>
      </c>
      <c r="L3130" t="b">
        <v>0</v>
      </c>
      <c r="M3130">
        <v>117</v>
      </c>
      <c r="N3130" t="b">
        <v>0</v>
      </c>
      <c r="O3130" t="s">
        <v>8271</v>
      </c>
      <c r="P3130" s="5">
        <f t="shared" si="240"/>
        <v>1.0860666666666667</v>
      </c>
      <c r="Q3130" s="5" t="str">
        <f t="shared" si="241"/>
        <v>Funded</v>
      </c>
      <c r="R3130" s="7">
        <f t="shared" si="242"/>
        <v>139.23931623931625</v>
      </c>
      <c r="S3130" t="s">
        <v>8316</v>
      </c>
      <c r="T3130" t="s">
        <v>8317</v>
      </c>
      <c r="U3130" s="17">
        <f t="shared" si="243"/>
        <v>42810.575706018521</v>
      </c>
      <c r="V3130" s="17">
        <f t="shared" si="244"/>
        <v>42780.617372685178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tr">
        <f>VLOOKUP(G3131,'Country Codes'!C:D,2,FALSE)</f>
        <v>United States</v>
      </c>
      <c r="I3131" t="s">
        <v>8246</v>
      </c>
      <c r="J3131" s="15">
        <v>1492542819</v>
      </c>
      <c r="K3131" s="15">
        <v>1489090419</v>
      </c>
      <c r="L3131" t="b">
        <v>0</v>
      </c>
      <c r="M3131">
        <v>1</v>
      </c>
      <c r="N3131" t="b">
        <v>0</v>
      </c>
      <c r="O3131" t="s">
        <v>8271</v>
      </c>
      <c r="P3131" s="5">
        <f t="shared" si="240"/>
        <v>8.0000000000000002E-3</v>
      </c>
      <c r="Q3131" s="5" t="str">
        <f t="shared" si="241"/>
        <v>Not Funded</v>
      </c>
      <c r="R3131" s="7">
        <f t="shared" si="242"/>
        <v>10</v>
      </c>
      <c r="S3131" t="s">
        <v>8316</v>
      </c>
      <c r="T3131" t="s">
        <v>8317</v>
      </c>
      <c r="U3131" s="17">
        <f t="shared" si="243"/>
        <v>42843.592812499999</v>
      </c>
      <c r="V3131" s="17">
        <f t="shared" si="244"/>
        <v>42803.634479166663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tr">
        <f>VLOOKUP(G3132,'Country Codes'!C:D,2,FALSE)</f>
        <v>United States</v>
      </c>
      <c r="I3132" t="s">
        <v>8246</v>
      </c>
      <c r="J3132" s="15">
        <v>1492145940</v>
      </c>
      <c r="K3132" s="15">
        <v>1489504916</v>
      </c>
      <c r="L3132" t="b">
        <v>0</v>
      </c>
      <c r="M3132">
        <v>4</v>
      </c>
      <c r="N3132" t="b">
        <v>0</v>
      </c>
      <c r="O3132" t="s">
        <v>8271</v>
      </c>
      <c r="P3132" s="5">
        <f t="shared" si="240"/>
        <v>3.7499999999999999E-2</v>
      </c>
      <c r="Q3132" s="5" t="str">
        <f t="shared" si="241"/>
        <v>Not Funded</v>
      </c>
      <c r="R3132" s="7">
        <f t="shared" si="242"/>
        <v>93.75</v>
      </c>
      <c r="S3132" t="s">
        <v>8316</v>
      </c>
      <c r="T3132" t="s">
        <v>8317</v>
      </c>
      <c r="U3132" s="17">
        <f t="shared" si="243"/>
        <v>42838.999305555553</v>
      </c>
      <c r="V3132" s="17">
        <f t="shared" si="244"/>
        <v>42808.431898148141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tr">
        <f>VLOOKUP(G3133,'Country Codes'!C:D,2,FALSE)</f>
        <v>United States</v>
      </c>
      <c r="I3133" t="s">
        <v>8246</v>
      </c>
      <c r="J3133" s="15">
        <v>1491656045</v>
      </c>
      <c r="K3133" s="15">
        <v>1489067645</v>
      </c>
      <c r="L3133" t="b">
        <v>0</v>
      </c>
      <c r="M3133">
        <v>12</v>
      </c>
      <c r="N3133" t="b">
        <v>0</v>
      </c>
      <c r="O3133" t="s">
        <v>8271</v>
      </c>
      <c r="P3133" s="5">
        <f t="shared" si="240"/>
        <v>0.15731707317073171</v>
      </c>
      <c r="Q3133" s="5" t="str">
        <f t="shared" si="241"/>
        <v>Not Funded</v>
      </c>
      <c r="R3133" s="7">
        <f t="shared" si="242"/>
        <v>53.75</v>
      </c>
      <c r="S3133" t="s">
        <v>8316</v>
      </c>
      <c r="T3133" t="s">
        <v>8317</v>
      </c>
      <c r="U3133" s="17">
        <f t="shared" si="243"/>
        <v>42833.329224537032</v>
      </c>
      <c r="V3133" s="17">
        <f t="shared" si="244"/>
        <v>42803.370891203704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tr">
        <f>VLOOKUP(G3134,'Country Codes'!C:D,2,FALSE)</f>
        <v>United States</v>
      </c>
      <c r="I3134" t="s">
        <v>8246</v>
      </c>
      <c r="J3134" s="15">
        <v>1492759460</v>
      </c>
      <c r="K3134" s="15">
        <v>1487579060</v>
      </c>
      <c r="L3134" t="b">
        <v>0</v>
      </c>
      <c r="M3134">
        <v>1</v>
      </c>
      <c r="N3134" t="b">
        <v>0</v>
      </c>
      <c r="O3134" t="s">
        <v>8271</v>
      </c>
      <c r="P3134" s="5">
        <f t="shared" si="240"/>
        <v>3.3333333333333332E-4</v>
      </c>
      <c r="Q3134" s="5" t="str">
        <f t="shared" si="241"/>
        <v>Not Funded</v>
      </c>
      <c r="R3134" s="7">
        <f t="shared" si="242"/>
        <v>10</v>
      </c>
      <c r="S3134" t="s">
        <v>8316</v>
      </c>
      <c r="T3134" t="s">
        <v>8317</v>
      </c>
      <c r="U3134" s="17">
        <f t="shared" si="243"/>
        <v>42846.100231481476</v>
      </c>
      <c r="V3134" s="17">
        <f t="shared" si="244"/>
        <v>42786.141898148147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tr">
        <f>VLOOKUP(G3135,'Country Codes'!C:D,2,FALSE)</f>
        <v>United Kingdom</v>
      </c>
      <c r="I3135" t="s">
        <v>8247</v>
      </c>
      <c r="J3135" s="15">
        <v>1490358834</v>
      </c>
      <c r="K3135" s="15">
        <v>1487770434</v>
      </c>
      <c r="L3135" t="b">
        <v>0</v>
      </c>
      <c r="M3135">
        <v>16</v>
      </c>
      <c r="N3135" t="b">
        <v>0</v>
      </c>
      <c r="O3135" t="s">
        <v>8271</v>
      </c>
      <c r="P3135" s="5">
        <f t="shared" si="240"/>
        <v>1.08</v>
      </c>
      <c r="Q3135" s="5" t="str">
        <f t="shared" si="241"/>
        <v>Funded</v>
      </c>
      <c r="R3135" s="7">
        <f t="shared" si="242"/>
        <v>33.75</v>
      </c>
      <c r="S3135" t="s">
        <v>8316</v>
      </c>
      <c r="T3135" t="s">
        <v>8317</v>
      </c>
      <c r="U3135" s="17">
        <f t="shared" si="243"/>
        <v>42818.315208333333</v>
      </c>
      <c r="V3135" s="17">
        <f t="shared" si="244"/>
        <v>42788.356874999998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tr">
        <f>VLOOKUP(G3136,'Country Codes'!C:D,2,FALSE)</f>
        <v>United Kingdom</v>
      </c>
      <c r="I3136" t="s">
        <v>8247</v>
      </c>
      <c r="J3136" s="15">
        <v>1490631419</v>
      </c>
      <c r="K3136" s="15">
        <v>1488820619</v>
      </c>
      <c r="L3136" t="b">
        <v>0</v>
      </c>
      <c r="M3136">
        <v>12</v>
      </c>
      <c r="N3136" t="b">
        <v>0</v>
      </c>
      <c r="O3136" t="s">
        <v>8271</v>
      </c>
      <c r="P3136" s="5">
        <f t="shared" si="240"/>
        <v>0.22500000000000001</v>
      </c>
      <c r="Q3136" s="5" t="str">
        <f t="shared" si="241"/>
        <v>Not Funded</v>
      </c>
      <c r="R3136" s="7">
        <f t="shared" si="242"/>
        <v>18.75</v>
      </c>
      <c r="S3136" t="s">
        <v>8316</v>
      </c>
      <c r="T3136" t="s">
        <v>8317</v>
      </c>
      <c r="U3136" s="17">
        <f t="shared" si="243"/>
        <v>42821.470127314817</v>
      </c>
      <c r="V3136" s="17">
        <f t="shared" si="244"/>
        <v>42800.511793981481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tr">
        <f>VLOOKUP(G3137,'Country Codes'!C:D,2,FALSE)</f>
        <v>United States</v>
      </c>
      <c r="I3137" t="s">
        <v>8246</v>
      </c>
      <c r="J3137" s="15">
        <v>1491277121</v>
      </c>
      <c r="K3137" s="15">
        <v>1489376321</v>
      </c>
      <c r="L3137" t="b">
        <v>0</v>
      </c>
      <c r="M3137">
        <v>7</v>
      </c>
      <c r="N3137" t="b">
        <v>0</v>
      </c>
      <c r="O3137" t="s">
        <v>8271</v>
      </c>
      <c r="P3137" s="5">
        <f t="shared" si="240"/>
        <v>0.20849420849420849</v>
      </c>
      <c r="Q3137" s="5" t="str">
        <f t="shared" si="241"/>
        <v>Not Funded</v>
      </c>
      <c r="R3137" s="7">
        <f t="shared" si="242"/>
        <v>23.142857142857142</v>
      </c>
      <c r="S3137" t="s">
        <v>8316</v>
      </c>
      <c r="T3137" t="s">
        <v>8317</v>
      </c>
      <c r="U3137" s="17">
        <f t="shared" si="243"/>
        <v>42828.943530092591</v>
      </c>
      <c r="V3137" s="17">
        <f t="shared" si="244"/>
        <v>42806.943530092591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tr">
        <f>VLOOKUP(G3138,'Country Codes'!C:D,2,FALSE)</f>
        <v>United Kingdom</v>
      </c>
      <c r="I3138" t="s">
        <v>8247</v>
      </c>
      <c r="J3138" s="15">
        <v>1491001140</v>
      </c>
      <c r="K3138" s="15">
        <v>1487847954</v>
      </c>
      <c r="L3138" t="b">
        <v>0</v>
      </c>
      <c r="M3138">
        <v>22</v>
      </c>
      <c r="N3138" t="b">
        <v>0</v>
      </c>
      <c r="O3138" t="s">
        <v>8271</v>
      </c>
      <c r="P3138" s="5">
        <f t="shared" si="240"/>
        <v>1.278</v>
      </c>
      <c r="Q3138" s="5" t="str">
        <f t="shared" si="241"/>
        <v>Funded</v>
      </c>
      <c r="R3138" s="7">
        <f t="shared" si="242"/>
        <v>29.045454545454547</v>
      </c>
      <c r="S3138" t="s">
        <v>8316</v>
      </c>
      <c r="T3138" t="s">
        <v>8317</v>
      </c>
      <c r="U3138" s="17">
        <f t="shared" si="243"/>
        <v>42825.749305555553</v>
      </c>
      <c r="V3138" s="17">
        <f t="shared" si="244"/>
        <v>42789.25409722222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tr">
        <f>VLOOKUP(G3139,'Country Codes'!C:D,2,FALSE)</f>
        <v>United States</v>
      </c>
      <c r="I3139" t="s">
        <v>8246</v>
      </c>
      <c r="J3139" s="15">
        <v>1493838720</v>
      </c>
      <c r="K3139" s="15">
        <v>1489439669</v>
      </c>
      <c r="L3139" t="b">
        <v>0</v>
      </c>
      <c r="M3139">
        <v>1</v>
      </c>
      <c r="N3139" t="b">
        <v>0</v>
      </c>
      <c r="O3139" t="s">
        <v>8271</v>
      </c>
      <c r="P3139" s="5">
        <f t="shared" ref="P3139:P3202" si="245">(E3139/D3139)</f>
        <v>3.3333333333333333E-2</v>
      </c>
      <c r="Q3139" s="5" t="str">
        <f t="shared" ref="Q3139:Q3202" si="246">IF(P3139&gt;=1,"Funded","Not Funded")</f>
        <v>Not Funded</v>
      </c>
      <c r="R3139" s="7">
        <f t="shared" ref="R3139:R3202" si="247">(E3139/M3139)</f>
        <v>50</v>
      </c>
      <c r="S3139" t="s">
        <v>8316</v>
      </c>
      <c r="T3139" t="s">
        <v>8317</v>
      </c>
      <c r="U3139" s="17">
        <f t="shared" ref="U3139:U3202" si="248">(((J3139/60)/60)/24)+DATE(1970,1,1)+(-5/24)</f>
        <v>42858.591666666667</v>
      </c>
      <c r="V3139" s="17">
        <f t="shared" ref="V3139:V3202" si="249">(((K3139/60)/60)/24)+DATE(1970,1,1)+(-5/24)</f>
        <v>42807.676724537036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tr">
        <f>VLOOKUP(G3140,'Country Codes'!C:D,2,FALSE)</f>
        <v>United Kingdom</v>
      </c>
      <c r="I3140" t="s">
        <v>8247</v>
      </c>
      <c r="J3140" s="15">
        <v>1491233407</v>
      </c>
      <c r="K3140" s="15">
        <v>1489591807</v>
      </c>
      <c r="L3140" t="b">
        <v>0</v>
      </c>
      <c r="M3140">
        <v>0</v>
      </c>
      <c r="N3140" t="b">
        <v>0</v>
      </c>
      <c r="O3140" t="s">
        <v>8271</v>
      </c>
      <c r="P3140" s="5">
        <f t="shared" si="245"/>
        <v>0</v>
      </c>
      <c r="Q3140" s="5" t="str">
        <f t="shared" si="246"/>
        <v>Not Funded</v>
      </c>
      <c r="R3140" s="7" t="e">
        <f t="shared" si="247"/>
        <v>#DIV/0!</v>
      </c>
      <c r="S3140" t="s">
        <v>8316</v>
      </c>
      <c r="T3140" t="s">
        <v>8317</v>
      </c>
      <c r="U3140" s="17">
        <f t="shared" si="248"/>
        <v>42828.437581018516</v>
      </c>
      <c r="V3140" s="17">
        <f t="shared" si="249"/>
        <v>42809.437581018516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tr">
        <f>VLOOKUP(G3141,'Country Codes'!C:D,2,FALSE)</f>
        <v>Mexico</v>
      </c>
      <c r="I3141" t="s">
        <v>8256</v>
      </c>
      <c r="J3141" s="15">
        <v>1490416380</v>
      </c>
      <c r="K3141" s="15">
        <v>1487485760</v>
      </c>
      <c r="L3141" t="b">
        <v>0</v>
      </c>
      <c r="M3141">
        <v>6</v>
      </c>
      <c r="N3141" t="b">
        <v>0</v>
      </c>
      <c r="O3141" t="s">
        <v>8271</v>
      </c>
      <c r="P3141" s="5">
        <f t="shared" si="245"/>
        <v>5.3999999999999999E-2</v>
      </c>
      <c r="Q3141" s="5" t="str">
        <f t="shared" si="246"/>
        <v>Not Funded</v>
      </c>
      <c r="R3141" s="7">
        <f t="shared" si="247"/>
        <v>450</v>
      </c>
      <c r="S3141" t="s">
        <v>8316</v>
      </c>
      <c r="T3141" t="s">
        <v>8317</v>
      </c>
      <c r="U3141" s="17">
        <f t="shared" si="248"/>
        <v>42818.981249999997</v>
      </c>
      <c r="V3141" s="17">
        <f t="shared" si="249"/>
        <v>42785.062037037038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tr">
        <f>VLOOKUP(G3142,'Country Codes'!C:D,2,FALSE)</f>
        <v>France</v>
      </c>
      <c r="I3142" t="s">
        <v>8249</v>
      </c>
      <c r="J3142" s="15">
        <v>1491581703</v>
      </c>
      <c r="K3142" s="15">
        <v>1488993303</v>
      </c>
      <c r="L3142" t="b">
        <v>0</v>
      </c>
      <c r="M3142">
        <v>4</v>
      </c>
      <c r="N3142" t="b">
        <v>0</v>
      </c>
      <c r="O3142" t="s">
        <v>8271</v>
      </c>
      <c r="P3142" s="5">
        <f t="shared" si="245"/>
        <v>9.5999999999999992E-3</v>
      </c>
      <c r="Q3142" s="5" t="str">
        <f t="shared" si="246"/>
        <v>Not Funded</v>
      </c>
      <c r="R3142" s="7">
        <f t="shared" si="247"/>
        <v>24</v>
      </c>
      <c r="S3142" t="s">
        <v>8316</v>
      </c>
      <c r="T3142" t="s">
        <v>8317</v>
      </c>
      <c r="U3142" s="17">
        <f t="shared" si="248"/>
        <v>42832.468784722216</v>
      </c>
      <c r="V3142" s="17">
        <f t="shared" si="249"/>
        <v>42802.510451388887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tr">
        <f>VLOOKUP(G3143,'Country Codes'!C:D,2,FALSE)</f>
        <v>Netherlands</v>
      </c>
      <c r="I3143" t="s">
        <v>8249</v>
      </c>
      <c r="J3143" s="15">
        <v>1492372800</v>
      </c>
      <c r="K3143" s="15">
        <v>1488823488</v>
      </c>
      <c r="L3143" t="b">
        <v>0</v>
      </c>
      <c r="M3143">
        <v>8</v>
      </c>
      <c r="N3143" t="b">
        <v>0</v>
      </c>
      <c r="O3143" t="s">
        <v>8271</v>
      </c>
      <c r="P3143" s="5">
        <f t="shared" si="245"/>
        <v>0.51600000000000001</v>
      </c>
      <c r="Q3143" s="5" t="str">
        <f t="shared" si="246"/>
        <v>Not Funded</v>
      </c>
      <c r="R3143" s="7">
        <f t="shared" si="247"/>
        <v>32.25</v>
      </c>
      <c r="S3143" t="s">
        <v>8316</v>
      </c>
      <c r="T3143" t="s">
        <v>8317</v>
      </c>
      <c r="U3143" s="17">
        <f t="shared" si="248"/>
        <v>42841.624999999993</v>
      </c>
      <c r="V3143" s="17">
        <f t="shared" si="249"/>
        <v>42800.544999999998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tr">
        <f>VLOOKUP(G3144,'Country Codes'!C:D,2,FALSE)</f>
        <v>United Kingdom</v>
      </c>
      <c r="I3144" t="s">
        <v>8247</v>
      </c>
      <c r="J3144" s="15">
        <v>1489922339</v>
      </c>
      <c r="K3144" s="15">
        <v>1487333939</v>
      </c>
      <c r="L3144" t="b">
        <v>0</v>
      </c>
      <c r="M3144">
        <v>3</v>
      </c>
      <c r="N3144" t="b">
        <v>0</v>
      </c>
      <c r="O3144" t="s">
        <v>8271</v>
      </c>
      <c r="P3144" s="5">
        <f t="shared" si="245"/>
        <v>1.6363636363636365E-2</v>
      </c>
      <c r="Q3144" s="5" t="str">
        <f t="shared" si="246"/>
        <v>Not Funded</v>
      </c>
      <c r="R3144" s="7">
        <f t="shared" si="247"/>
        <v>15</v>
      </c>
      <c r="S3144" t="s">
        <v>8316</v>
      </c>
      <c r="T3144" t="s">
        <v>8317</v>
      </c>
      <c r="U3144" s="17">
        <f t="shared" si="248"/>
        <v>42813.263182870367</v>
      </c>
      <c r="V3144" s="17">
        <f t="shared" si="249"/>
        <v>42783.304849537039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tr">
        <f>VLOOKUP(G3145,'Country Codes'!C:D,2,FALSE)</f>
        <v>United Kingdom</v>
      </c>
      <c r="I3145" t="s">
        <v>8247</v>
      </c>
      <c r="J3145" s="15">
        <v>1491726956</v>
      </c>
      <c r="K3145" s="15">
        <v>1489480556</v>
      </c>
      <c r="L3145" t="b">
        <v>0</v>
      </c>
      <c r="M3145">
        <v>0</v>
      </c>
      <c r="N3145" t="b">
        <v>0</v>
      </c>
      <c r="O3145" t="s">
        <v>8271</v>
      </c>
      <c r="P3145" s="5">
        <f t="shared" si="245"/>
        <v>0</v>
      </c>
      <c r="Q3145" s="5" t="str">
        <f t="shared" si="246"/>
        <v>Not Funded</v>
      </c>
      <c r="R3145" s="7" t="e">
        <f t="shared" si="247"/>
        <v>#DIV/0!</v>
      </c>
      <c r="S3145" t="s">
        <v>8316</v>
      </c>
      <c r="T3145" t="s">
        <v>8317</v>
      </c>
      <c r="U3145" s="17">
        <f t="shared" si="248"/>
        <v>42834.149953703702</v>
      </c>
      <c r="V3145" s="17">
        <f t="shared" si="249"/>
        <v>42808.149953703702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tr">
        <f>VLOOKUP(G3146,'Country Codes'!C:D,2,FALSE)</f>
        <v>United States</v>
      </c>
      <c r="I3146" t="s">
        <v>8246</v>
      </c>
      <c r="J3146" s="15">
        <v>1489903200</v>
      </c>
      <c r="K3146" s="15">
        <v>1488459307</v>
      </c>
      <c r="L3146" t="b">
        <v>0</v>
      </c>
      <c r="M3146">
        <v>30</v>
      </c>
      <c r="N3146" t="b">
        <v>0</v>
      </c>
      <c r="O3146" t="s">
        <v>8271</v>
      </c>
      <c r="P3146" s="5">
        <f t="shared" si="245"/>
        <v>0.754</v>
      </c>
      <c r="Q3146" s="5" t="str">
        <f t="shared" si="246"/>
        <v>Not Funded</v>
      </c>
      <c r="R3146" s="7">
        <f t="shared" si="247"/>
        <v>251.33333333333334</v>
      </c>
      <c r="S3146" t="s">
        <v>8316</v>
      </c>
      <c r="T3146" t="s">
        <v>8317</v>
      </c>
      <c r="U3146" s="17">
        <f t="shared" si="248"/>
        <v>42813.041666666664</v>
      </c>
      <c r="V3146" s="17">
        <f t="shared" si="249"/>
        <v>42796.329942129632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tr">
        <f>VLOOKUP(G3147,'Country Codes'!C:D,2,FALSE)</f>
        <v>United States</v>
      </c>
      <c r="I3147" t="s">
        <v>8246</v>
      </c>
      <c r="J3147" s="15">
        <v>1490659134</v>
      </c>
      <c r="K3147" s="15">
        <v>1485478734</v>
      </c>
      <c r="L3147" t="b">
        <v>0</v>
      </c>
      <c r="M3147">
        <v>0</v>
      </c>
      <c r="N3147" t="b">
        <v>0</v>
      </c>
      <c r="O3147" t="s">
        <v>8271</v>
      </c>
      <c r="P3147" s="5">
        <f t="shared" si="245"/>
        <v>0</v>
      </c>
      <c r="Q3147" s="5" t="str">
        <f t="shared" si="246"/>
        <v>Not Funded</v>
      </c>
      <c r="R3147" s="7" t="e">
        <f t="shared" si="247"/>
        <v>#DIV/0!</v>
      </c>
      <c r="S3147" t="s">
        <v>8316</v>
      </c>
      <c r="T3147" t="s">
        <v>8317</v>
      </c>
      <c r="U3147" s="17">
        <f t="shared" si="248"/>
        <v>42821.790902777771</v>
      </c>
      <c r="V3147" s="17">
        <f t="shared" si="249"/>
        <v>42761.832569444443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tr">
        <f>VLOOKUP(G3148,'Country Codes'!C:D,2,FALSE)</f>
        <v>Mexico</v>
      </c>
      <c r="I3148" t="s">
        <v>8256</v>
      </c>
      <c r="J3148" s="15">
        <v>1492356166</v>
      </c>
      <c r="K3148" s="15">
        <v>1488471766</v>
      </c>
      <c r="L3148" t="b">
        <v>0</v>
      </c>
      <c r="M3148">
        <v>12</v>
      </c>
      <c r="N3148" t="b">
        <v>0</v>
      </c>
      <c r="O3148" t="s">
        <v>8271</v>
      </c>
      <c r="P3148" s="5">
        <f t="shared" si="245"/>
        <v>0.105</v>
      </c>
      <c r="Q3148" s="5" t="str">
        <f t="shared" si="246"/>
        <v>Not Funded</v>
      </c>
      <c r="R3148" s="7">
        <f t="shared" si="247"/>
        <v>437.5</v>
      </c>
      <c r="S3148" t="s">
        <v>8316</v>
      </c>
      <c r="T3148" t="s">
        <v>8317</v>
      </c>
      <c r="U3148" s="17">
        <f t="shared" si="248"/>
        <v>42841.432476851849</v>
      </c>
      <c r="V3148" s="17">
        <f t="shared" si="249"/>
        <v>42796.474143518521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tr">
        <f>VLOOKUP(G3149,'Country Codes'!C:D,2,FALSE)</f>
        <v>United States</v>
      </c>
      <c r="I3149" t="s">
        <v>8246</v>
      </c>
      <c r="J3149" s="15">
        <v>1415319355</v>
      </c>
      <c r="K3149" s="15">
        <v>1411859755</v>
      </c>
      <c r="L3149" t="b">
        <v>1</v>
      </c>
      <c r="M3149">
        <v>213</v>
      </c>
      <c r="N3149" t="b">
        <v>1</v>
      </c>
      <c r="O3149" t="s">
        <v>8271</v>
      </c>
      <c r="P3149" s="5">
        <f t="shared" si="245"/>
        <v>1.1752499999999999</v>
      </c>
      <c r="Q3149" s="5" t="str">
        <f t="shared" si="246"/>
        <v>Funded</v>
      </c>
      <c r="R3149" s="7">
        <f t="shared" si="247"/>
        <v>110.35211267605634</v>
      </c>
      <c r="S3149" t="s">
        <v>8316</v>
      </c>
      <c r="T3149" t="s">
        <v>8317</v>
      </c>
      <c r="U3149" s="17">
        <f t="shared" si="248"/>
        <v>41949.802719907406</v>
      </c>
      <c r="V3149" s="17">
        <f t="shared" si="249"/>
        <v>41909.761053240742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tr">
        <f>VLOOKUP(G3150,'Country Codes'!C:D,2,FALSE)</f>
        <v>United States</v>
      </c>
      <c r="I3150" t="s">
        <v>8246</v>
      </c>
      <c r="J3150" s="15">
        <v>1412136000</v>
      </c>
      <c r="K3150" s="15">
        <v>1410278284</v>
      </c>
      <c r="L3150" t="b">
        <v>1</v>
      </c>
      <c r="M3150">
        <v>57</v>
      </c>
      <c r="N3150" t="b">
        <v>1</v>
      </c>
      <c r="O3150" t="s">
        <v>8271</v>
      </c>
      <c r="P3150" s="5">
        <f t="shared" si="245"/>
        <v>1.3116666666666668</v>
      </c>
      <c r="Q3150" s="5" t="str">
        <f t="shared" si="246"/>
        <v>Funded</v>
      </c>
      <c r="R3150" s="7">
        <f t="shared" si="247"/>
        <v>41.421052631578945</v>
      </c>
      <c r="S3150" t="s">
        <v>8316</v>
      </c>
      <c r="T3150" t="s">
        <v>8317</v>
      </c>
      <c r="U3150" s="17">
        <f t="shared" si="248"/>
        <v>41912.958333333328</v>
      </c>
      <c r="V3150" s="17">
        <f t="shared" si="249"/>
        <v>41891.456990740735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tr">
        <f>VLOOKUP(G3151,'Country Codes'!C:D,2,FALSE)</f>
        <v>United States</v>
      </c>
      <c r="I3151" t="s">
        <v>8246</v>
      </c>
      <c r="J3151" s="15">
        <v>1354845600</v>
      </c>
      <c r="K3151" s="15">
        <v>1352766300</v>
      </c>
      <c r="L3151" t="b">
        <v>1</v>
      </c>
      <c r="M3151">
        <v>25</v>
      </c>
      <c r="N3151" t="b">
        <v>1</v>
      </c>
      <c r="O3151" t="s">
        <v>8271</v>
      </c>
      <c r="P3151" s="5">
        <f t="shared" si="245"/>
        <v>1.04</v>
      </c>
      <c r="Q3151" s="5" t="str">
        <f t="shared" si="246"/>
        <v>Funded</v>
      </c>
      <c r="R3151" s="7">
        <f t="shared" si="247"/>
        <v>52</v>
      </c>
      <c r="S3151" t="s">
        <v>8316</v>
      </c>
      <c r="T3151" t="s">
        <v>8317</v>
      </c>
      <c r="U3151" s="17">
        <f t="shared" si="248"/>
        <v>41249.875</v>
      </c>
      <c r="V3151" s="17">
        <f t="shared" si="249"/>
        <v>41225.809027777774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tr">
        <f>VLOOKUP(G3152,'Country Codes'!C:D,2,FALSE)</f>
        <v>United States</v>
      </c>
      <c r="I3152" t="s">
        <v>8246</v>
      </c>
      <c r="J3152" s="15">
        <v>1295928000</v>
      </c>
      <c r="K3152" s="15">
        <v>1288160403</v>
      </c>
      <c r="L3152" t="b">
        <v>1</v>
      </c>
      <c r="M3152">
        <v>104</v>
      </c>
      <c r="N3152" t="b">
        <v>1</v>
      </c>
      <c r="O3152" t="s">
        <v>8271</v>
      </c>
      <c r="P3152" s="5">
        <f t="shared" si="245"/>
        <v>1.01</v>
      </c>
      <c r="Q3152" s="5" t="str">
        <f t="shared" si="246"/>
        <v>Funded</v>
      </c>
      <c r="R3152" s="7">
        <f t="shared" si="247"/>
        <v>33.990384615384613</v>
      </c>
      <c r="S3152" t="s">
        <v>8316</v>
      </c>
      <c r="T3152" t="s">
        <v>8317</v>
      </c>
      <c r="U3152" s="17">
        <f t="shared" si="248"/>
        <v>40567.958333333328</v>
      </c>
      <c r="V3152" s="17">
        <f t="shared" si="249"/>
        <v>40478.055590277778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tr">
        <f>VLOOKUP(G3153,'Country Codes'!C:D,2,FALSE)</f>
        <v>United States</v>
      </c>
      <c r="I3153" t="s">
        <v>8246</v>
      </c>
      <c r="J3153" s="15">
        <v>1410379774</v>
      </c>
      <c r="K3153" s="15">
        <v>1407787774</v>
      </c>
      <c r="L3153" t="b">
        <v>1</v>
      </c>
      <c r="M3153">
        <v>34</v>
      </c>
      <c r="N3153" t="b">
        <v>1</v>
      </c>
      <c r="O3153" t="s">
        <v>8271</v>
      </c>
      <c r="P3153" s="5">
        <f t="shared" si="245"/>
        <v>1.004</v>
      </c>
      <c r="Q3153" s="5" t="str">
        <f t="shared" si="246"/>
        <v>Funded</v>
      </c>
      <c r="R3153" s="7">
        <f t="shared" si="247"/>
        <v>103.35294117647059</v>
      </c>
      <c r="S3153" t="s">
        <v>8316</v>
      </c>
      <c r="T3153" t="s">
        <v>8317</v>
      </c>
      <c r="U3153" s="17">
        <f t="shared" si="248"/>
        <v>41892.631643518514</v>
      </c>
      <c r="V3153" s="17">
        <f t="shared" si="249"/>
        <v>41862.631643518514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tr">
        <f>VLOOKUP(G3154,'Country Codes'!C:D,2,FALSE)</f>
        <v>United Kingdom</v>
      </c>
      <c r="I3154" t="s">
        <v>8247</v>
      </c>
      <c r="J3154" s="15">
        <v>1383425367</v>
      </c>
      <c r="K3154" s="15">
        <v>1380833367</v>
      </c>
      <c r="L3154" t="b">
        <v>1</v>
      </c>
      <c r="M3154">
        <v>67</v>
      </c>
      <c r="N3154" t="b">
        <v>1</v>
      </c>
      <c r="O3154" t="s">
        <v>8271</v>
      </c>
      <c r="P3154" s="5">
        <f t="shared" si="245"/>
        <v>1.0595454545454546</v>
      </c>
      <c r="Q3154" s="5" t="str">
        <f t="shared" si="246"/>
        <v>Funded</v>
      </c>
      <c r="R3154" s="7">
        <f t="shared" si="247"/>
        <v>34.791044776119406</v>
      </c>
      <c r="S3154" t="s">
        <v>8316</v>
      </c>
      <c r="T3154" t="s">
        <v>8317</v>
      </c>
      <c r="U3154" s="17">
        <f t="shared" si="248"/>
        <v>41580.659340277773</v>
      </c>
      <c r="V3154" s="17">
        <f t="shared" si="249"/>
        <v>41550.659340277773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tr">
        <f>VLOOKUP(G3155,'Country Codes'!C:D,2,FALSE)</f>
        <v>United States</v>
      </c>
      <c r="I3155" t="s">
        <v>8246</v>
      </c>
      <c r="J3155" s="15">
        <v>1304225940</v>
      </c>
      <c r="K3155" s="15">
        <v>1301542937</v>
      </c>
      <c r="L3155" t="b">
        <v>1</v>
      </c>
      <c r="M3155">
        <v>241</v>
      </c>
      <c r="N3155" t="b">
        <v>1</v>
      </c>
      <c r="O3155" t="s">
        <v>8271</v>
      </c>
      <c r="P3155" s="5">
        <f t="shared" si="245"/>
        <v>3.3558333333333334</v>
      </c>
      <c r="Q3155" s="5" t="str">
        <f t="shared" si="246"/>
        <v>Funded</v>
      </c>
      <c r="R3155" s="7">
        <f t="shared" si="247"/>
        <v>41.773858921161825</v>
      </c>
      <c r="S3155" t="s">
        <v>8316</v>
      </c>
      <c r="T3155" t="s">
        <v>8317</v>
      </c>
      <c r="U3155" s="17">
        <f t="shared" si="248"/>
        <v>40663.999305555553</v>
      </c>
      <c r="V3155" s="17">
        <f t="shared" si="249"/>
        <v>40632.946030092593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tr">
        <f>VLOOKUP(G3156,'Country Codes'!C:D,2,FALSE)</f>
        <v>United States</v>
      </c>
      <c r="I3156" t="s">
        <v>8246</v>
      </c>
      <c r="J3156" s="15">
        <v>1333310458</v>
      </c>
      <c r="K3156" s="15">
        <v>1330722058</v>
      </c>
      <c r="L3156" t="b">
        <v>1</v>
      </c>
      <c r="M3156">
        <v>123</v>
      </c>
      <c r="N3156" t="b">
        <v>1</v>
      </c>
      <c r="O3156" t="s">
        <v>8271</v>
      </c>
      <c r="P3156" s="5">
        <f t="shared" si="245"/>
        <v>1.1292857142857142</v>
      </c>
      <c r="Q3156" s="5" t="str">
        <f t="shared" si="246"/>
        <v>Funded</v>
      </c>
      <c r="R3156" s="7">
        <f t="shared" si="247"/>
        <v>64.268292682926827</v>
      </c>
      <c r="S3156" t="s">
        <v>8316</v>
      </c>
      <c r="T3156" t="s">
        <v>8317</v>
      </c>
      <c r="U3156" s="17">
        <f t="shared" si="248"/>
        <v>41000.625671296293</v>
      </c>
      <c r="V3156" s="17">
        <f t="shared" si="249"/>
        <v>40970.667337962957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tr">
        <f>VLOOKUP(G3157,'Country Codes'!C:D,2,FALSE)</f>
        <v>United Kingdom</v>
      </c>
      <c r="I3157" t="s">
        <v>8247</v>
      </c>
      <c r="J3157" s="15">
        <v>1356004725</v>
      </c>
      <c r="K3157" s="15">
        <v>1353412725</v>
      </c>
      <c r="L3157" t="b">
        <v>1</v>
      </c>
      <c r="M3157">
        <v>302</v>
      </c>
      <c r="N3157" t="b">
        <v>1</v>
      </c>
      <c r="O3157" t="s">
        <v>8271</v>
      </c>
      <c r="P3157" s="5">
        <f t="shared" si="245"/>
        <v>1.885046</v>
      </c>
      <c r="Q3157" s="5" t="str">
        <f t="shared" si="246"/>
        <v>Funded</v>
      </c>
      <c r="R3157" s="7">
        <f t="shared" si="247"/>
        <v>31.209370860927152</v>
      </c>
      <c r="S3157" t="s">
        <v>8316</v>
      </c>
      <c r="T3157" t="s">
        <v>8317</v>
      </c>
      <c r="U3157" s="17">
        <f t="shared" si="248"/>
        <v>41263.290798611109</v>
      </c>
      <c r="V3157" s="17">
        <f t="shared" si="249"/>
        <v>41233.290798611109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tr">
        <f>VLOOKUP(G3158,'Country Codes'!C:D,2,FALSE)</f>
        <v>United States</v>
      </c>
      <c r="I3158" t="s">
        <v>8246</v>
      </c>
      <c r="J3158" s="15">
        <v>1338591144</v>
      </c>
      <c r="K3158" s="15">
        <v>1335567144</v>
      </c>
      <c r="L3158" t="b">
        <v>1</v>
      </c>
      <c r="M3158">
        <v>89</v>
      </c>
      <c r="N3158" t="b">
        <v>1</v>
      </c>
      <c r="O3158" t="s">
        <v>8271</v>
      </c>
      <c r="P3158" s="5">
        <f t="shared" si="245"/>
        <v>1.0181818181818181</v>
      </c>
      <c r="Q3158" s="5" t="str">
        <f t="shared" si="246"/>
        <v>Funded</v>
      </c>
      <c r="R3158" s="7">
        <f t="shared" si="247"/>
        <v>62.921348314606739</v>
      </c>
      <c r="S3158" t="s">
        <v>8316</v>
      </c>
      <c r="T3158" t="s">
        <v>8317</v>
      </c>
      <c r="U3158" s="17">
        <f t="shared" si="248"/>
        <v>41061.744722222218</v>
      </c>
      <c r="V3158" s="17">
        <f t="shared" si="249"/>
        <v>41026.744722222218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tr">
        <f>VLOOKUP(G3159,'Country Codes'!C:D,2,FALSE)</f>
        <v>United States</v>
      </c>
      <c r="I3159" t="s">
        <v>8246</v>
      </c>
      <c r="J3159" s="15">
        <v>1405746000</v>
      </c>
      <c r="K3159" s="15">
        <v>1404932105</v>
      </c>
      <c r="L3159" t="b">
        <v>1</v>
      </c>
      <c r="M3159">
        <v>41</v>
      </c>
      <c r="N3159" t="b">
        <v>1</v>
      </c>
      <c r="O3159" t="s">
        <v>8271</v>
      </c>
      <c r="P3159" s="5">
        <f t="shared" si="245"/>
        <v>1.01</v>
      </c>
      <c r="Q3159" s="5" t="str">
        <f t="shared" si="246"/>
        <v>Funded</v>
      </c>
      <c r="R3159" s="7">
        <f t="shared" si="247"/>
        <v>98.536585365853654</v>
      </c>
      <c r="S3159" t="s">
        <v>8316</v>
      </c>
      <c r="T3159" t="s">
        <v>8317</v>
      </c>
      <c r="U3159" s="17">
        <f t="shared" si="248"/>
        <v>41839</v>
      </c>
      <c r="V3159" s="17">
        <f t="shared" si="249"/>
        <v>41829.579918981479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tr">
        <f>VLOOKUP(G3160,'Country Codes'!C:D,2,FALSE)</f>
        <v>United States</v>
      </c>
      <c r="I3160" t="s">
        <v>8246</v>
      </c>
      <c r="J3160" s="15">
        <v>1374523752</v>
      </c>
      <c r="K3160" s="15">
        <v>1371931752</v>
      </c>
      <c r="L3160" t="b">
        <v>1</v>
      </c>
      <c r="M3160">
        <v>69</v>
      </c>
      <c r="N3160" t="b">
        <v>1</v>
      </c>
      <c r="O3160" t="s">
        <v>8271</v>
      </c>
      <c r="P3160" s="5">
        <f t="shared" si="245"/>
        <v>1.1399999999999999</v>
      </c>
      <c r="Q3160" s="5" t="str">
        <f t="shared" si="246"/>
        <v>Funded</v>
      </c>
      <c r="R3160" s="7">
        <f t="shared" si="247"/>
        <v>82.608695652173907</v>
      </c>
      <c r="S3160" t="s">
        <v>8316</v>
      </c>
      <c r="T3160" t="s">
        <v>8317</v>
      </c>
      <c r="U3160" s="17">
        <f t="shared" si="248"/>
        <v>41477.631388888884</v>
      </c>
      <c r="V3160" s="17">
        <f t="shared" si="249"/>
        <v>41447.631388888884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tr">
        <f>VLOOKUP(G3161,'Country Codes'!C:D,2,FALSE)</f>
        <v>United States</v>
      </c>
      <c r="I3161" t="s">
        <v>8246</v>
      </c>
      <c r="J3161" s="15">
        <v>1326927600</v>
      </c>
      <c r="K3161" s="15">
        <v>1323221761</v>
      </c>
      <c r="L3161" t="b">
        <v>1</v>
      </c>
      <c r="M3161">
        <v>52</v>
      </c>
      <c r="N3161" t="b">
        <v>1</v>
      </c>
      <c r="O3161" t="s">
        <v>8271</v>
      </c>
      <c r="P3161" s="5">
        <f t="shared" si="245"/>
        <v>1.3348133333333334</v>
      </c>
      <c r="Q3161" s="5" t="str">
        <f t="shared" si="246"/>
        <v>Funded</v>
      </c>
      <c r="R3161" s="7">
        <f t="shared" si="247"/>
        <v>38.504230769230773</v>
      </c>
      <c r="S3161" t="s">
        <v>8316</v>
      </c>
      <c r="T3161" t="s">
        <v>8317</v>
      </c>
      <c r="U3161" s="17">
        <f t="shared" si="248"/>
        <v>40926.75</v>
      </c>
      <c r="V3161" s="17">
        <f t="shared" si="249"/>
        <v>40883.858344907407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tr">
        <f>VLOOKUP(G3162,'Country Codes'!C:D,2,FALSE)</f>
        <v>United States</v>
      </c>
      <c r="I3162" t="s">
        <v>8246</v>
      </c>
      <c r="J3162" s="15">
        <v>1407905940</v>
      </c>
      <c r="K3162" s="15">
        <v>1405923687</v>
      </c>
      <c r="L3162" t="b">
        <v>1</v>
      </c>
      <c r="M3162">
        <v>57</v>
      </c>
      <c r="N3162" t="b">
        <v>1</v>
      </c>
      <c r="O3162" t="s">
        <v>8271</v>
      </c>
      <c r="P3162" s="5">
        <f t="shared" si="245"/>
        <v>1.0153333333333334</v>
      </c>
      <c r="Q3162" s="5" t="str">
        <f t="shared" si="246"/>
        <v>Funded</v>
      </c>
      <c r="R3162" s="7">
        <f t="shared" si="247"/>
        <v>80.15789473684211</v>
      </c>
      <c r="S3162" t="s">
        <v>8316</v>
      </c>
      <c r="T3162" t="s">
        <v>8317</v>
      </c>
      <c r="U3162" s="17">
        <f t="shared" si="248"/>
        <v>41863.999305555553</v>
      </c>
      <c r="V3162" s="17">
        <f t="shared" si="249"/>
        <v>41841.056562499994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tr">
        <f>VLOOKUP(G3163,'Country Codes'!C:D,2,FALSE)</f>
        <v>United Kingdom</v>
      </c>
      <c r="I3163" t="s">
        <v>8247</v>
      </c>
      <c r="J3163" s="15">
        <v>1413377522</v>
      </c>
      <c r="K3163" s="15">
        <v>1410785522</v>
      </c>
      <c r="L3163" t="b">
        <v>1</v>
      </c>
      <c r="M3163">
        <v>74</v>
      </c>
      <c r="N3163" t="b">
        <v>1</v>
      </c>
      <c r="O3163" t="s">
        <v>8271</v>
      </c>
      <c r="P3163" s="5">
        <f t="shared" si="245"/>
        <v>1.0509999999999999</v>
      </c>
      <c r="Q3163" s="5" t="str">
        <f t="shared" si="246"/>
        <v>Funded</v>
      </c>
      <c r="R3163" s="7">
        <f t="shared" si="247"/>
        <v>28.405405405405407</v>
      </c>
      <c r="S3163" t="s">
        <v>8316</v>
      </c>
      <c r="T3163" t="s">
        <v>8317</v>
      </c>
      <c r="U3163" s="17">
        <f t="shared" si="248"/>
        <v>41927.327800925923</v>
      </c>
      <c r="V3163" s="17">
        <f t="shared" si="249"/>
        <v>41897.327800925923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tr">
        <f>VLOOKUP(G3164,'Country Codes'!C:D,2,FALSE)</f>
        <v>United States</v>
      </c>
      <c r="I3164" t="s">
        <v>8246</v>
      </c>
      <c r="J3164" s="15">
        <v>1404698400</v>
      </c>
      <c r="K3164" s="15">
        <v>1402331262</v>
      </c>
      <c r="L3164" t="b">
        <v>1</v>
      </c>
      <c r="M3164">
        <v>63</v>
      </c>
      <c r="N3164" t="b">
        <v>1</v>
      </c>
      <c r="O3164" t="s">
        <v>8271</v>
      </c>
      <c r="P3164" s="5">
        <f t="shared" si="245"/>
        <v>1.2715000000000001</v>
      </c>
      <c r="Q3164" s="5" t="str">
        <f t="shared" si="246"/>
        <v>Funded</v>
      </c>
      <c r="R3164" s="7">
        <f t="shared" si="247"/>
        <v>80.730158730158735</v>
      </c>
      <c r="S3164" t="s">
        <v>8316</v>
      </c>
      <c r="T3164" t="s">
        <v>8317</v>
      </c>
      <c r="U3164" s="17">
        <f t="shared" si="248"/>
        <v>41826.875</v>
      </c>
      <c r="V3164" s="17">
        <f t="shared" si="249"/>
        <v>41799.47756944444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tr">
        <f>VLOOKUP(G3165,'Country Codes'!C:D,2,FALSE)</f>
        <v>United States</v>
      </c>
      <c r="I3165" t="s">
        <v>8246</v>
      </c>
      <c r="J3165" s="15">
        <v>1402855525</v>
      </c>
      <c r="K3165" s="15">
        <v>1400263525</v>
      </c>
      <c r="L3165" t="b">
        <v>1</v>
      </c>
      <c r="M3165">
        <v>72</v>
      </c>
      <c r="N3165" t="b">
        <v>1</v>
      </c>
      <c r="O3165" t="s">
        <v>8271</v>
      </c>
      <c r="P3165" s="5">
        <f t="shared" si="245"/>
        <v>1.1115384615384616</v>
      </c>
      <c r="Q3165" s="5" t="str">
        <f t="shared" si="246"/>
        <v>Funded</v>
      </c>
      <c r="R3165" s="7">
        <f t="shared" si="247"/>
        <v>200.69444444444446</v>
      </c>
      <c r="S3165" t="s">
        <v>8316</v>
      </c>
      <c r="T3165" t="s">
        <v>8317</v>
      </c>
      <c r="U3165" s="17">
        <f t="shared" si="248"/>
        <v>41805.545428240737</v>
      </c>
      <c r="V3165" s="17">
        <f t="shared" si="249"/>
        <v>41775.545428240737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tr">
        <f>VLOOKUP(G3166,'Country Codes'!C:D,2,FALSE)</f>
        <v>United States</v>
      </c>
      <c r="I3166" t="s">
        <v>8246</v>
      </c>
      <c r="J3166" s="15">
        <v>1402341615</v>
      </c>
      <c r="K3166" s="15">
        <v>1399490415</v>
      </c>
      <c r="L3166" t="b">
        <v>1</v>
      </c>
      <c r="M3166">
        <v>71</v>
      </c>
      <c r="N3166" t="b">
        <v>1</v>
      </c>
      <c r="O3166" t="s">
        <v>8271</v>
      </c>
      <c r="P3166" s="5">
        <f t="shared" si="245"/>
        <v>1.0676000000000001</v>
      </c>
      <c r="Q3166" s="5" t="str">
        <f t="shared" si="246"/>
        <v>Funded</v>
      </c>
      <c r="R3166" s="7">
        <f t="shared" si="247"/>
        <v>37.591549295774648</v>
      </c>
      <c r="S3166" t="s">
        <v>8316</v>
      </c>
      <c r="T3166" t="s">
        <v>8317</v>
      </c>
      <c r="U3166" s="17">
        <f t="shared" si="248"/>
        <v>41799.597395833334</v>
      </c>
      <c r="V3166" s="17">
        <f t="shared" si="249"/>
        <v>41766.597395833334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tr">
        <f>VLOOKUP(G3167,'Country Codes'!C:D,2,FALSE)</f>
        <v>United States</v>
      </c>
      <c r="I3167" t="s">
        <v>8246</v>
      </c>
      <c r="J3167" s="15">
        <v>1304395140</v>
      </c>
      <c r="K3167" s="15">
        <v>1302493760</v>
      </c>
      <c r="L3167" t="b">
        <v>1</v>
      </c>
      <c r="M3167">
        <v>21</v>
      </c>
      <c r="N3167" t="b">
        <v>1</v>
      </c>
      <c r="O3167" t="s">
        <v>8271</v>
      </c>
      <c r="P3167" s="5">
        <f t="shared" si="245"/>
        <v>1.6266666666666667</v>
      </c>
      <c r="Q3167" s="5" t="str">
        <f t="shared" si="246"/>
        <v>Funded</v>
      </c>
      <c r="R3167" s="7">
        <f t="shared" si="247"/>
        <v>58.095238095238095</v>
      </c>
      <c r="S3167" t="s">
        <v>8316</v>
      </c>
      <c r="T3167" t="s">
        <v>8317</v>
      </c>
      <c r="U3167" s="17">
        <f t="shared" si="248"/>
        <v>40665.957638888889</v>
      </c>
      <c r="V3167" s="17">
        <f t="shared" si="249"/>
        <v>40643.950925925921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tr">
        <f>VLOOKUP(G3168,'Country Codes'!C:D,2,FALSE)</f>
        <v>United States</v>
      </c>
      <c r="I3168" t="s">
        <v>8246</v>
      </c>
      <c r="J3168" s="15">
        <v>1416988740</v>
      </c>
      <c r="K3168" s="15">
        <v>1414514153</v>
      </c>
      <c r="L3168" t="b">
        <v>1</v>
      </c>
      <c r="M3168">
        <v>930</v>
      </c>
      <c r="N3168" t="b">
        <v>1</v>
      </c>
      <c r="O3168" t="s">
        <v>8271</v>
      </c>
      <c r="P3168" s="5">
        <f t="shared" si="245"/>
        <v>1.6022808571428573</v>
      </c>
      <c r="Q3168" s="5" t="str">
        <f t="shared" si="246"/>
        <v>Funded</v>
      </c>
      <c r="R3168" s="7">
        <f t="shared" si="247"/>
        <v>60.300892473118282</v>
      </c>
      <c r="S3168" t="s">
        <v>8316</v>
      </c>
      <c r="T3168" t="s">
        <v>8317</v>
      </c>
      <c r="U3168" s="17">
        <f t="shared" si="248"/>
        <v>41969.124305555553</v>
      </c>
      <c r="V3168" s="17">
        <f t="shared" si="249"/>
        <v>41940.483252314814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tr">
        <f>VLOOKUP(G3169,'Country Codes'!C:D,2,FALSE)</f>
        <v>United States</v>
      </c>
      <c r="I3169" t="s">
        <v>8246</v>
      </c>
      <c r="J3169" s="15">
        <v>1406952781</v>
      </c>
      <c r="K3169" s="15">
        <v>1405743181</v>
      </c>
      <c r="L3169" t="b">
        <v>1</v>
      </c>
      <c r="M3169">
        <v>55</v>
      </c>
      <c r="N3169" t="b">
        <v>1</v>
      </c>
      <c r="O3169" t="s">
        <v>8271</v>
      </c>
      <c r="P3169" s="5">
        <f t="shared" si="245"/>
        <v>1.1616666666666666</v>
      </c>
      <c r="Q3169" s="5" t="str">
        <f t="shared" si="246"/>
        <v>Funded</v>
      </c>
      <c r="R3169" s="7">
        <f t="shared" si="247"/>
        <v>63.363636363636367</v>
      </c>
      <c r="S3169" t="s">
        <v>8316</v>
      </c>
      <c r="T3169" t="s">
        <v>8317</v>
      </c>
      <c r="U3169" s="17">
        <f t="shared" si="248"/>
        <v>41852.967372685183</v>
      </c>
      <c r="V3169" s="17">
        <f t="shared" si="249"/>
        <v>41838.967372685183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tr">
        <f>VLOOKUP(G3170,'Country Codes'!C:D,2,FALSE)</f>
        <v>United States</v>
      </c>
      <c r="I3170" t="s">
        <v>8246</v>
      </c>
      <c r="J3170" s="15">
        <v>1402696800</v>
      </c>
      <c r="K3170" s="15">
        <v>1399948353</v>
      </c>
      <c r="L3170" t="b">
        <v>1</v>
      </c>
      <c r="M3170">
        <v>61</v>
      </c>
      <c r="N3170" t="b">
        <v>1</v>
      </c>
      <c r="O3170" t="s">
        <v>8271</v>
      </c>
      <c r="P3170" s="5">
        <f t="shared" si="245"/>
        <v>1.242</v>
      </c>
      <c r="Q3170" s="5" t="str">
        <f t="shared" si="246"/>
        <v>Funded</v>
      </c>
      <c r="R3170" s="7">
        <f t="shared" si="247"/>
        <v>50.901639344262293</v>
      </c>
      <c r="S3170" t="s">
        <v>8316</v>
      </c>
      <c r="T3170" t="s">
        <v>8317</v>
      </c>
      <c r="U3170" s="17">
        <f t="shared" si="248"/>
        <v>41803.708333333328</v>
      </c>
      <c r="V3170" s="17">
        <f t="shared" si="249"/>
        <v>41771.897604166668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tr">
        <f>VLOOKUP(G3171,'Country Codes'!C:D,2,FALSE)</f>
        <v>United States</v>
      </c>
      <c r="I3171" t="s">
        <v>8246</v>
      </c>
      <c r="J3171" s="15">
        <v>1386910740</v>
      </c>
      <c r="K3171" s="15">
        <v>1384364561</v>
      </c>
      <c r="L3171" t="b">
        <v>1</v>
      </c>
      <c r="M3171">
        <v>82</v>
      </c>
      <c r="N3171" t="b">
        <v>1</v>
      </c>
      <c r="O3171" t="s">
        <v>8271</v>
      </c>
      <c r="P3171" s="5">
        <f t="shared" si="245"/>
        <v>1.030125</v>
      </c>
      <c r="Q3171" s="5" t="str">
        <f t="shared" si="246"/>
        <v>Funded</v>
      </c>
      <c r="R3171" s="7">
        <f t="shared" si="247"/>
        <v>100.5</v>
      </c>
      <c r="S3171" t="s">
        <v>8316</v>
      </c>
      <c r="T3171" t="s">
        <v>8317</v>
      </c>
      <c r="U3171" s="17">
        <f t="shared" si="248"/>
        <v>41620.999305555553</v>
      </c>
      <c r="V3171" s="17">
        <f t="shared" si="249"/>
        <v>41591.529641203699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tr">
        <f>VLOOKUP(G3172,'Country Codes'!C:D,2,FALSE)</f>
        <v>United States</v>
      </c>
      <c r="I3172" t="s">
        <v>8246</v>
      </c>
      <c r="J3172" s="15">
        <v>1404273600</v>
      </c>
      <c r="K3172" s="15">
        <v>1401414944</v>
      </c>
      <c r="L3172" t="b">
        <v>1</v>
      </c>
      <c r="M3172">
        <v>71</v>
      </c>
      <c r="N3172" t="b">
        <v>1</v>
      </c>
      <c r="O3172" t="s">
        <v>8271</v>
      </c>
      <c r="P3172" s="5">
        <f t="shared" si="245"/>
        <v>1.1225000000000001</v>
      </c>
      <c r="Q3172" s="5" t="str">
        <f t="shared" si="246"/>
        <v>Funded</v>
      </c>
      <c r="R3172" s="7">
        <f t="shared" si="247"/>
        <v>31.619718309859156</v>
      </c>
      <c r="S3172" t="s">
        <v>8316</v>
      </c>
      <c r="T3172" t="s">
        <v>8317</v>
      </c>
      <c r="U3172" s="17">
        <f t="shared" si="248"/>
        <v>41821.958333333328</v>
      </c>
      <c r="V3172" s="17">
        <f t="shared" si="249"/>
        <v>41788.872037037036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tr">
        <f>VLOOKUP(G3173,'Country Codes'!C:D,2,FALSE)</f>
        <v>United Kingdom</v>
      </c>
      <c r="I3173" t="s">
        <v>8247</v>
      </c>
      <c r="J3173" s="15">
        <v>1462545358</v>
      </c>
      <c r="K3173" s="15">
        <v>1459953358</v>
      </c>
      <c r="L3173" t="b">
        <v>1</v>
      </c>
      <c r="M3173">
        <v>117</v>
      </c>
      <c r="N3173" t="b">
        <v>1</v>
      </c>
      <c r="O3173" t="s">
        <v>8271</v>
      </c>
      <c r="P3173" s="5">
        <f t="shared" si="245"/>
        <v>1.0881428571428571</v>
      </c>
      <c r="Q3173" s="5" t="str">
        <f t="shared" si="246"/>
        <v>Funded</v>
      </c>
      <c r="R3173" s="7">
        <f t="shared" si="247"/>
        <v>65.102564102564102</v>
      </c>
      <c r="S3173" t="s">
        <v>8316</v>
      </c>
      <c r="T3173" t="s">
        <v>8317</v>
      </c>
      <c r="U3173" s="17">
        <f t="shared" si="248"/>
        <v>42496.399976851848</v>
      </c>
      <c r="V3173" s="17">
        <f t="shared" si="249"/>
        <v>42466.399976851848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tr">
        <f>VLOOKUP(G3174,'Country Codes'!C:D,2,FALSE)</f>
        <v>United States</v>
      </c>
      <c r="I3174" t="s">
        <v>8246</v>
      </c>
      <c r="J3174" s="15">
        <v>1329240668</v>
      </c>
      <c r="K3174" s="15">
        <v>1326648668</v>
      </c>
      <c r="L3174" t="b">
        <v>1</v>
      </c>
      <c r="M3174">
        <v>29</v>
      </c>
      <c r="N3174" t="b">
        <v>1</v>
      </c>
      <c r="O3174" t="s">
        <v>8271</v>
      </c>
      <c r="P3174" s="5">
        <f t="shared" si="245"/>
        <v>1.1499999999999999</v>
      </c>
      <c r="Q3174" s="5" t="str">
        <f t="shared" si="246"/>
        <v>Funded</v>
      </c>
      <c r="R3174" s="7">
        <f t="shared" si="247"/>
        <v>79.310344827586206</v>
      </c>
      <c r="S3174" t="s">
        <v>8316</v>
      </c>
      <c r="T3174" t="s">
        <v>8317</v>
      </c>
      <c r="U3174" s="17">
        <f t="shared" si="248"/>
        <v>40953.521620370368</v>
      </c>
      <c r="V3174" s="17">
        <f t="shared" si="249"/>
        <v>40923.521620370368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tr">
        <f>VLOOKUP(G3175,'Country Codes'!C:D,2,FALSE)</f>
        <v>United States</v>
      </c>
      <c r="I3175" t="s">
        <v>8246</v>
      </c>
      <c r="J3175" s="15">
        <v>1411765492</v>
      </c>
      <c r="K3175" s="15">
        <v>1409173492</v>
      </c>
      <c r="L3175" t="b">
        <v>1</v>
      </c>
      <c r="M3175">
        <v>74</v>
      </c>
      <c r="N3175" t="b">
        <v>1</v>
      </c>
      <c r="O3175" t="s">
        <v>8271</v>
      </c>
      <c r="P3175" s="5">
        <f t="shared" si="245"/>
        <v>1.03</v>
      </c>
      <c r="Q3175" s="5" t="str">
        <f t="shared" si="246"/>
        <v>Funded</v>
      </c>
      <c r="R3175" s="7">
        <f t="shared" si="247"/>
        <v>139.18918918918919</v>
      </c>
      <c r="S3175" t="s">
        <v>8316</v>
      </c>
      <c r="T3175" t="s">
        <v>8317</v>
      </c>
      <c r="U3175" s="17">
        <f t="shared" si="248"/>
        <v>41908.670046296291</v>
      </c>
      <c r="V3175" s="17">
        <f t="shared" si="249"/>
        <v>41878.670046296291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tr">
        <f>VLOOKUP(G3176,'Country Codes'!C:D,2,FALSE)</f>
        <v>United States</v>
      </c>
      <c r="I3176" t="s">
        <v>8246</v>
      </c>
      <c r="J3176" s="15">
        <v>1408999508</v>
      </c>
      <c r="K3176" s="15">
        <v>1407789908</v>
      </c>
      <c r="L3176" t="b">
        <v>1</v>
      </c>
      <c r="M3176">
        <v>23</v>
      </c>
      <c r="N3176" t="b">
        <v>1</v>
      </c>
      <c r="O3176" t="s">
        <v>8271</v>
      </c>
      <c r="P3176" s="5">
        <f t="shared" si="245"/>
        <v>1.0113333333333334</v>
      </c>
      <c r="Q3176" s="5" t="str">
        <f t="shared" si="246"/>
        <v>Funded</v>
      </c>
      <c r="R3176" s="7">
        <f t="shared" si="247"/>
        <v>131.91304347826087</v>
      </c>
      <c r="S3176" t="s">
        <v>8316</v>
      </c>
      <c r="T3176" t="s">
        <v>8317</v>
      </c>
      <c r="U3176" s="17">
        <f t="shared" si="248"/>
        <v>41876.656342592592</v>
      </c>
      <c r="V3176" s="17">
        <f t="shared" si="249"/>
        <v>41862.656342592592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tr">
        <f>VLOOKUP(G3177,'Country Codes'!C:D,2,FALSE)</f>
        <v>United States</v>
      </c>
      <c r="I3177" t="s">
        <v>8246</v>
      </c>
      <c r="J3177" s="15">
        <v>1297977427</v>
      </c>
      <c r="K3177" s="15">
        <v>1292793427</v>
      </c>
      <c r="L3177" t="b">
        <v>1</v>
      </c>
      <c r="M3177">
        <v>60</v>
      </c>
      <c r="N3177" t="b">
        <v>1</v>
      </c>
      <c r="O3177" t="s">
        <v>8271</v>
      </c>
      <c r="P3177" s="5">
        <f t="shared" si="245"/>
        <v>1.0955999999999999</v>
      </c>
      <c r="Q3177" s="5" t="str">
        <f t="shared" si="246"/>
        <v>Funded</v>
      </c>
      <c r="R3177" s="7">
        <f t="shared" si="247"/>
        <v>91.3</v>
      </c>
      <c r="S3177" t="s">
        <v>8316</v>
      </c>
      <c r="T3177" t="s">
        <v>8317</v>
      </c>
      <c r="U3177" s="17">
        <f t="shared" si="248"/>
        <v>40591.678553240738</v>
      </c>
      <c r="V3177" s="17">
        <f t="shared" si="249"/>
        <v>40531.678553240738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tr">
        <f>VLOOKUP(G3178,'Country Codes'!C:D,2,FALSE)</f>
        <v>United States</v>
      </c>
      <c r="I3178" t="s">
        <v>8246</v>
      </c>
      <c r="J3178" s="15">
        <v>1376838000</v>
      </c>
      <c r="K3178" s="15">
        <v>1374531631</v>
      </c>
      <c r="L3178" t="b">
        <v>1</v>
      </c>
      <c r="M3178">
        <v>55</v>
      </c>
      <c r="N3178" t="b">
        <v>1</v>
      </c>
      <c r="O3178" t="s">
        <v>8271</v>
      </c>
      <c r="P3178" s="5">
        <f t="shared" si="245"/>
        <v>1.148421052631579</v>
      </c>
      <c r="Q3178" s="5" t="str">
        <f t="shared" si="246"/>
        <v>Funded</v>
      </c>
      <c r="R3178" s="7">
        <f t="shared" si="247"/>
        <v>39.672727272727272</v>
      </c>
      <c r="S3178" t="s">
        <v>8316</v>
      </c>
      <c r="T3178" t="s">
        <v>8317</v>
      </c>
      <c r="U3178" s="17">
        <f t="shared" si="248"/>
        <v>41504.416666666664</v>
      </c>
      <c r="V3178" s="17">
        <f t="shared" si="249"/>
        <v>41477.722581018512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tr">
        <f>VLOOKUP(G3179,'Country Codes'!C:D,2,FALSE)</f>
        <v>United States</v>
      </c>
      <c r="I3179" t="s">
        <v>8246</v>
      </c>
      <c r="J3179" s="15">
        <v>1403366409</v>
      </c>
      <c r="K3179" s="15">
        <v>1400774409</v>
      </c>
      <c r="L3179" t="b">
        <v>1</v>
      </c>
      <c r="M3179">
        <v>51</v>
      </c>
      <c r="N3179" t="b">
        <v>1</v>
      </c>
      <c r="O3179" t="s">
        <v>8271</v>
      </c>
      <c r="P3179" s="5">
        <f t="shared" si="245"/>
        <v>1.1739999999999999</v>
      </c>
      <c r="Q3179" s="5" t="str">
        <f t="shared" si="246"/>
        <v>Funded</v>
      </c>
      <c r="R3179" s="7">
        <f t="shared" si="247"/>
        <v>57.549019607843135</v>
      </c>
      <c r="S3179" t="s">
        <v>8316</v>
      </c>
      <c r="T3179" t="s">
        <v>8317</v>
      </c>
      <c r="U3179" s="17">
        <f t="shared" si="248"/>
        <v>41811.458437499998</v>
      </c>
      <c r="V3179" s="17">
        <f t="shared" si="249"/>
        <v>41781.458437499998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tr">
        <f>VLOOKUP(G3180,'Country Codes'!C:D,2,FALSE)</f>
        <v>United Kingdom</v>
      </c>
      <c r="I3180" t="s">
        <v>8247</v>
      </c>
      <c r="J3180" s="15">
        <v>1405521075</v>
      </c>
      <c r="K3180" s="15">
        <v>1402929075</v>
      </c>
      <c r="L3180" t="b">
        <v>1</v>
      </c>
      <c r="M3180">
        <v>78</v>
      </c>
      <c r="N3180" t="b">
        <v>1</v>
      </c>
      <c r="O3180" t="s">
        <v>8271</v>
      </c>
      <c r="P3180" s="5">
        <f t="shared" si="245"/>
        <v>1.7173333333333334</v>
      </c>
      <c r="Q3180" s="5" t="str">
        <f t="shared" si="246"/>
        <v>Funded</v>
      </c>
      <c r="R3180" s="7">
        <f t="shared" si="247"/>
        <v>33.025641025641029</v>
      </c>
      <c r="S3180" t="s">
        <v>8316</v>
      </c>
      <c r="T3180" t="s">
        <v>8317</v>
      </c>
      <c r="U3180" s="17">
        <f t="shared" si="248"/>
        <v>41836.396701388883</v>
      </c>
      <c r="V3180" s="17">
        <f t="shared" si="249"/>
        <v>41806.396701388883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tr">
        <f>VLOOKUP(G3181,'Country Codes'!C:D,2,FALSE)</f>
        <v>United States</v>
      </c>
      <c r="I3181" t="s">
        <v>8246</v>
      </c>
      <c r="J3181" s="15">
        <v>1367859071</v>
      </c>
      <c r="K3181" s="15">
        <v>1365699071</v>
      </c>
      <c r="L3181" t="b">
        <v>1</v>
      </c>
      <c r="M3181">
        <v>62</v>
      </c>
      <c r="N3181" t="b">
        <v>1</v>
      </c>
      <c r="O3181" t="s">
        <v>8271</v>
      </c>
      <c r="P3181" s="5">
        <f t="shared" si="245"/>
        <v>1.1416238095238094</v>
      </c>
      <c r="Q3181" s="5" t="str">
        <f t="shared" si="246"/>
        <v>Funded</v>
      </c>
      <c r="R3181" s="7">
        <f t="shared" si="247"/>
        <v>77.335806451612896</v>
      </c>
      <c r="S3181" t="s">
        <v>8316</v>
      </c>
      <c r="T3181" t="s">
        <v>8317</v>
      </c>
      <c r="U3181" s="17">
        <f t="shared" si="248"/>
        <v>41400.49387731481</v>
      </c>
      <c r="V3181" s="17">
        <f t="shared" si="249"/>
        <v>41375.49387731481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tr">
        <f>VLOOKUP(G3182,'Country Codes'!C:D,2,FALSE)</f>
        <v>United Kingdom</v>
      </c>
      <c r="I3182" t="s">
        <v>8247</v>
      </c>
      <c r="J3182" s="15">
        <v>1403258049</v>
      </c>
      <c r="K3182" s="15">
        <v>1400666049</v>
      </c>
      <c r="L3182" t="b">
        <v>1</v>
      </c>
      <c r="M3182">
        <v>45</v>
      </c>
      <c r="N3182" t="b">
        <v>1</v>
      </c>
      <c r="O3182" t="s">
        <v>8271</v>
      </c>
      <c r="P3182" s="5">
        <f t="shared" si="245"/>
        <v>1.1975</v>
      </c>
      <c r="Q3182" s="5" t="str">
        <f t="shared" si="246"/>
        <v>Funded</v>
      </c>
      <c r="R3182" s="7">
        <f t="shared" si="247"/>
        <v>31.933333333333334</v>
      </c>
      <c r="S3182" t="s">
        <v>8316</v>
      </c>
      <c r="T3182" t="s">
        <v>8317</v>
      </c>
      <c r="U3182" s="17">
        <f t="shared" si="248"/>
        <v>41810.204270833332</v>
      </c>
      <c r="V3182" s="17">
        <f t="shared" si="249"/>
        <v>41780.204270833332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tr">
        <f>VLOOKUP(G3183,'Country Codes'!C:D,2,FALSE)</f>
        <v>United Kingdom</v>
      </c>
      <c r="I3183" t="s">
        <v>8247</v>
      </c>
      <c r="J3183" s="15">
        <v>1402848000</v>
      </c>
      <c r="K3183" s="15">
        <v>1400570787</v>
      </c>
      <c r="L3183" t="b">
        <v>1</v>
      </c>
      <c r="M3183">
        <v>15</v>
      </c>
      <c r="N3183" t="b">
        <v>1</v>
      </c>
      <c r="O3183" t="s">
        <v>8271</v>
      </c>
      <c r="P3183" s="5">
        <f t="shared" si="245"/>
        <v>1.0900000000000001</v>
      </c>
      <c r="Q3183" s="5" t="str">
        <f t="shared" si="246"/>
        <v>Funded</v>
      </c>
      <c r="R3183" s="7">
        <f t="shared" si="247"/>
        <v>36.333333333333336</v>
      </c>
      <c r="S3183" t="s">
        <v>8316</v>
      </c>
      <c r="T3183" t="s">
        <v>8317</v>
      </c>
      <c r="U3183" s="17">
        <f t="shared" si="248"/>
        <v>41805.458333333328</v>
      </c>
      <c r="V3183" s="17">
        <f t="shared" si="249"/>
        <v>41779.101701388885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tr">
        <f>VLOOKUP(G3184,'Country Codes'!C:D,2,FALSE)</f>
        <v>United States</v>
      </c>
      <c r="I3184" t="s">
        <v>8246</v>
      </c>
      <c r="J3184" s="15">
        <v>1328029200</v>
      </c>
      <c r="K3184" s="15">
        <v>1323211621</v>
      </c>
      <c r="L3184" t="b">
        <v>1</v>
      </c>
      <c r="M3184">
        <v>151</v>
      </c>
      <c r="N3184" t="b">
        <v>1</v>
      </c>
      <c r="O3184" t="s">
        <v>8271</v>
      </c>
      <c r="P3184" s="5">
        <f t="shared" si="245"/>
        <v>1.0088571428571429</v>
      </c>
      <c r="Q3184" s="5" t="str">
        <f t="shared" si="246"/>
        <v>Funded</v>
      </c>
      <c r="R3184" s="7">
        <f t="shared" si="247"/>
        <v>46.768211920529801</v>
      </c>
      <c r="S3184" t="s">
        <v>8316</v>
      </c>
      <c r="T3184" t="s">
        <v>8317</v>
      </c>
      <c r="U3184" s="17">
        <f t="shared" si="248"/>
        <v>40939.5</v>
      </c>
      <c r="V3184" s="17">
        <f t="shared" si="249"/>
        <v>40883.740983796291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tr">
        <f>VLOOKUP(G3185,'Country Codes'!C:D,2,FALSE)</f>
        <v>United States</v>
      </c>
      <c r="I3185" t="s">
        <v>8246</v>
      </c>
      <c r="J3185" s="15">
        <v>1377284669</v>
      </c>
      <c r="K3185" s="15">
        <v>1375729469</v>
      </c>
      <c r="L3185" t="b">
        <v>1</v>
      </c>
      <c r="M3185">
        <v>68</v>
      </c>
      <c r="N3185" t="b">
        <v>1</v>
      </c>
      <c r="O3185" t="s">
        <v>8271</v>
      </c>
      <c r="P3185" s="5">
        <f t="shared" si="245"/>
        <v>1.0900000000000001</v>
      </c>
      <c r="Q3185" s="5" t="str">
        <f t="shared" si="246"/>
        <v>Funded</v>
      </c>
      <c r="R3185" s="7">
        <f t="shared" si="247"/>
        <v>40.073529411764703</v>
      </c>
      <c r="S3185" t="s">
        <v>8316</v>
      </c>
      <c r="T3185" t="s">
        <v>8317</v>
      </c>
      <c r="U3185" s="17">
        <f t="shared" si="248"/>
        <v>41509.586446759255</v>
      </c>
      <c r="V3185" s="17">
        <f t="shared" si="249"/>
        <v>41491.586446759255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tr">
        <f>VLOOKUP(G3186,'Country Codes'!C:D,2,FALSE)</f>
        <v>United States</v>
      </c>
      <c r="I3186" t="s">
        <v>8246</v>
      </c>
      <c r="J3186" s="15">
        <v>1404258631</v>
      </c>
      <c r="K3186" s="15">
        <v>1401666631</v>
      </c>
      <c r="L3186" t="b">
        <v>1</v>
      </c>
      <c r="M3186">
        <v>46</v>
      </c>
      <c r="N3186" t="b">
        <v>1</v>
      </c>
      <c r="O3186" t="s">
        <v>8271</v>
      </c>
      <c r="P3186" s="5">
        <f t="shared" si="245"/>
        <v>1.0720930232558139</v>
      </c>
      <c r="Q3186" s="5" t="str">
        <f t="shared" si="246"/>
        <v>Funded</v>
      </c>
      <c r="R3186" s="7">
        <f t="shared" si="247"/>
        <v>100.21739130434783</v>
      </c>
      <c r="S3186" t="s">
        <v>8316</v>
      </c>
      <c r="T3186" t="s">
        <v>8317</v>
      </c>
      <c r="U3186" s="17">
        <f t="shared" si="248"/>
        <v>41821.785081018512</v>
      </c>
      <c r="V3186" s="17">
        <f t="shared" si="249"/>
        <v>41791.785081018512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tr">
        <f>VLOOKUP(G3187,'Country Codes'!C:D,2,FALSE)</f>
        <v>United Kingdom</v>
      </c>
      <c r="I3187" t="s">
        <v>8247</v>
      </c>
      <c r="J3187" s="15">
        <v>1405553241</v>
      </c>
      <c r="K3187" s="15">
        <v>1404948441</v>
      </c>
      <c r="L3187" t="b">
        <v>1</v>
      </c>
      <c r="M3187">
        <v>24</v>
      </c>
      <c r="N3187" t="b">
        <v>1</v>
      </c>
      <c r="O3187" t="s">
        <v>8271</v>
      </c>
      <c r="P3187" s="5">
        <f t="shared" si="245"/>
        <v>1</v>
      </c>
      <c r="Q3187" s="5" t="str">
        <f t="shared" si="246"/>
        <v>Funded</v>
      </c>
      <c r="R3187" s="7">
        <f t="shared" si="247"/>
        <v>41.666666666666664</v>
      </c>
      <c r="S3187" t="s">
        <v>8316</v>
      </c>
      <c r="T3187" t="s">
        <v>8317</v>
      </c>
      <c r="U3187" s="17">
        <f t="shared" si="248"/>
        <v>41836.768993055557</v>
      </c>
      <c r="V3187" s="17">
        <f t="shared" si="249"/>
        <v>41829.768993055557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tr">
        <f>VLOOKUP(G3188,'Country Codes'!C:D,2,FALSE)</f>
        <v>United Kingdom</v>
      </c>
      <c r="I3188" t="s">
        <v>8247</v>
      </c>
      <c r="J3188" s="15">
        <v>1410901200</v>
      </c>
      <c r="K3188" s="15">
        <v>1408313438</v>
      </c>
      <c r="L3188" t="b">
        <v>1</v>
      </c>
      <c r="M3188">
        <v>70</v>
      </c>
      <c r="N3188" t="b">
        <v>1</v>
      </c>
      <c r="O3188" t="s">
        <v>8271</v>
      </c>
      <c r="P3188" s="5">
        <f t="shared" si="245"/>
        <v>1.0218750000000001</v>
      </c>
      <c r="Q3188" s="5" t="str">
        <f t="shared" si="246"/>
        <v>Funded</v>
      </c>
      <c r="R3188" s="7">
        <f t="shared" si="247"/>
        <v>46.714285714285715</v>
      </c>
      <c r="S3188" t="s">
        <v>8316</v>
      </c>
      <c r="T3188" t="s">
        <v>8317</v>
      </c>
      <c r="U3188" s="17">
        <f t="shared" si="248"/>
        <v>41898.666666666664</v>
      </c>
      <c r="V3188" s="17">
        <f t="shared" si="249"/>
        <v>41868.715717592589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tr">
        <f>VLOOKUP(G3189,'Country Codes'!C:D,2,FALSE)</f>
        <v>United States</v>
      </c>
      <c r="I3189" t="s">
        <v>8246</v>
      </c>
      <c r="J3189" s="15">
        <v>1407167973</v>
      </c>
      <c r="K3189" s="15">
        <v>1405439973</v>
      </c>
      <c r="L3189" t="b">
        <v>1</v>
      </c>
      <c r="M3189">
        <v>244</v>
      </c>
      <c r="N3189" t="b">
        <v>1</v>
      </c>
      <c r="O3189" t="s">
        <v>8271</v>
      </c>
      <c r="P3189" s="5">
        <f t="shared" si="245"/>
        <v>1.1629333333333334</v>
      </c>
      <c r="Q3189" s="5" t="str">
        <f t="shared" si="246"/>
        <v>Funded</v>
      </c>
      <c r="R3189" s="7">
        <f t="shared" si="247"/>
        <v>71.491803278688522</v>
      </c>
      <c r="S3189" t="s">
        <v>8316</v>
      </c>
      <c r="T3189" t="s">
        <v>8317</v>
      </c>
      <c r="U3189" s="17">
        <f t="shared" si="248"/>
        <v>41855.458020833328</v>
      </c>
      <c r="V3189" s="17">
        <f t="shared" si="249"/>
        <v>41835.458020833328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tr">
        <f>VLOOKUP(G3190,'Country Codes'!C:D,2,FALSE)</f>
        <v>United Kingdom</v>
      </c>
      <c r="I3190" t="s">
        <v>8247</v>
      </c>
      <c r="J3190" s="15">
        <v>1433930302</v>
      </c>
      <c r="K3190" s="15">
        <v>1432115902</v>
      </c>
      <c r="L3190" t="b">
        <v>0</v>
      </c>
      <c r="M3190">
        <v>9</v>
      </c>
      <c r="N3190" t="b">
        <v>0</v>
      </c>
      <c r="O3190" t="s">
        <v>8305</v>
      </c>
      <c r="P3190" s="5">
        <f t="shared" si="245"/>
        <v>0.65</v>
      </c>
      <c r="Q3190" s="5" t="str">
        <f t="shared" si="246"/>
        <v>Not Funded</v>
      </c>
      <c r="R3190" s="7">
        <f t="shared" si="247"/>
        <v>14.444444444444445</v>
      </c>
      <c r="S3190" t="s">
        <v>8316</v>
      </c>
      <c r="T3190" t="s">
        <v>8358</v>
      </c>
      <c r="U3190" s="17">
        <f t="shared" si="248"/>
        <v>42165.207199074073</v>
      </c>
      <c r="V3190" s="17">
        <f t="shared" si="249"/>
        <v>42144.207199074073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tr">
        <f>VLOOKUP(G3191,'Country Codes'!C:D,2,FALSE)</f>
        <v>Sweden</v>
      </c>
      <c r="I3191" t="s">
        <v>8255</v>
      </c>
      <c r="J3191" s="15">
        <v>1432455532</v>
      </c>
      <c r="K3191" s="15">
        <v>1429863532</v>
      </c>
      <c r="L3191" t="b">
        <v>0</v>
      </c>
      <c r="M3191">
        <v>19</v>
      </c>
      <c r="N3191" t="b">
        <v>0</v>
      </c>
      <c r="O3191" t="s">
        <v>8305</v>
      </c>
      <c r="P3191" s="5">
        <f t="shared" si="245"/>
        <v>0.12327272727272727</v>
      </c>
      <c r="Q3191" s="5" t="str">
        <f t="shared" si="246"/>
        <v>Not Funded</v>
      </c>
      <c r="R3191" s="7">
        <f t="shared" si="247"/>
        <v>356.84210526315792</v>
      </c>
      <c r="S3191" t="s">
        <v>8316</v>
      </c>
      <c r="T3191" t="s">
        <v>8358</v>
      </c>
      <c r="U3191" s="17">
        <f t="shared" si="248"/>
        <v>42148.138101851851</v>
      </c>
      <c r="V3191" s="17">
        <f t="shared" si="249"/>
        <v>42118.138101851851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tr">
        <f>VLOOKUP(G3192,'Country Codes'!C:D,2,FALSE)</f>
        <v>Canada</v>
      </c>
      <c r="I3192" t="s">
        <v>8251</v>
      </c>
      <c r="J3192" s="15">
        <v>1481258275</v>
      </c>
      <c r="K3192" s="15">
        <v>1478662675</v>
      </c>
      <c r="L3192" t="b">
        <v>0</v>
      </c>
      <c r="M3192">
        <v>0</v>
      </c>
      <c r="N3192" t="b">
        <v>0</v>
      </c>
      <c r="O3192" t="s">
        <v>8305</v>
      </c>
      <c r="P3192" s="5">
        <f t="shared" si="245"/>
        <v>0</v>
      </c>
      <c r="Q3192" s="5" t="str">
        <f t="shared" si="246"/>
        <v>Not Funded</v>
      </c>
      <c r="R3192" s="7" t="e">
        <f t="shared" si="247"/>
        <v>#DIV/0!</v>
      </c>
      <c r="S3192" t="s">
        <v>8316</v>
      </c>
      <c r="T3192" t="s">
        <v>8358</v>
      </c>
      <c r="U3192" s="17">
        <f t="shared" si="248"/>
        <v>42712.984664351847</v>
      </c>
      <c r="V3192" s="17">
        <f t="shared" si="249"/>
        <v>42682.942997685182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tr">
        <f>VLOOKUP(G3193,'Country Codes'!C:D,2,FALSE)</f>
        <v>United States</v>
      </c>
      <c r="I3193" t="s">
        <v>8246</v>
      </c>
      <c r="J3193" s="15">
        <v>1471370869</v>
      </c>
      <c r="K3193" s="15">
        <v>1466186869</v>
      </c>
      <c r="L3193" t="b">
        <v>0</v>
      </c>
      <c r="M3193">
        <v>4</v>
      </c>
      <c r="N3193" t="b">
        <v>0</v>
      </c>
      <c r="O3193" t="s">
        <v>8305</v>
      </c>
      <c r="P3193" s="5">
        <f t="shared" si="245"/>
        <v>4.0266666666666666E-2</v>
      </c>
      <c r="Q3193" s="5" t="str">
        <f t="shared" si="246"/>
        <v>Not Funded</v>
      </c>
      <c r="R3193" s="7">
        <f t="shared" si="247"/>
        <v>37.75</v>
      </c>
      <c r="S3193" t="s">
        <v>8316</v>
      </c>
      <c r="T3193" t="s">
        <v>8358</v>
      </c>
      <c r="U3193" s="17">
        <f t="shared" si="248"/>
        <v>42598.547094907401</v>
      </c>
      <c r="V3193" s="17">
        <f t="shared" si="249"/>
        <v>42538.547094907401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tr">
        <f>VLOOKUP(G3194,'Country Codes'!C:D,2,FALSE)</f>
        <v>United Kingdom</v>
      </c>
      <c r="I3194" t="s">
        <v>8247</v>
      </c>
      <c r="J3194" s="15">
        <v>1425160800</v>
      </c>
      <c r="K3194" s="15">
        <v>1421274859</v>
      </c>
      <c r="L3194" t="b">
        <v>0</v>
      </c>
      <c r="M3194">
        <v>8</v>
      </c>
      <c r="N3194" t="b">
        <v>0</v>
      </c>
      <c r="O3194" t="s">
        <v>8305</v>
      </c>
      <c r="P3194" s="5">
        <f t="shared" si="245"/>
        <v>1.0200000000000001E-2</v>
      </c>
      <c r="Q3194" s="5" t="str">
        <f t="shared" si="246"/>
        <v>Not Funded</v>
      </c>
      <c r="R3194" s="7">
        <f t="shared" si="247"/>
        <v>12.75</v>
      </c>
      <c r="S3194" t="s">
        <v>8316</v>
      </c>
      <c r="T3194" t="s">
        <v>8358</v>
      </c>
      <c r="U3194" s="17">
        <f t="shared" si="248"/>
        <v>42063.708333333336</v>
      </c>
      <c r="V3194" s="17">
        <f t="shared" si="249"/>
        <v>42018.732164351844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tr">
        <f>VLOOKUP(G3195,'Country Codes'!C:D,2,FALSE)</f>
        <v>United Kingdom</v>
      </c>
      <c r="I3195" t="s">
        <v>8247</v>
      </c>
      <c r="J3195" s="15">
        <v>1424474056</v>
      </c>
      <c r="K3195" s="15">
        <v>1420586056</v>
      </c>
      <c r="L3195" t="b">
        <v>0</v>
      </c>
      <c r="M3195">
        <v>24</v>
      </c>
      <c r="N3195" t="b">
        <v>0</v>
      </c>
      <c r="O3195" t="s">
        <v>8305</v>
      </c>
      <c r="P3195" s="5">
        <f t="shared" si="245"/>
        <v>0.1174</v>
      </c>
      <c r="Q3195" s="5" t="str">
        <f t="shared" si="246"/>
        <v>Not Funded</v>
      </c>
      <c r="R3195" s="7">
        <f t="shared" si="247"/>
        <v>24.458333333333332</v>
      </c>
      <c r="S3195" t="s">
        <v>8316</v>
      </c>
      <c r="T3195" t="s">
        <v>8358</v>
      </c>
      <c r="U3195" s="17">
        <f t="shared" si="248"/>
        <v>42055.759907407402</v>
      </c>
      <c r="V3195" s="17">
        <f t="shared" si="249"/>
        <v>42010.759907407402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tr">
        <f>VLOOKUP(G3196,'Country Codes'!C:D,2,FALSE)</f>
        <v>United States</v>
      </c>
      <c r="I3196" t="s">
        <v>8246</v>
      </c>
      <c r="J3196" s="15">
        <v>1437960598</v>
      </c>
      <c r="K3196" s="15">
        <v>1435368598</v>
      </c>
      <c r="L3196" t="b">
        <v>0</v>
      </c>
      <c r="M3196">
        <v>0</v>
      </c>
      <c r="N3196" t="b">
        <v>0</v>
      </c>
      <c r="O3196" t="s">
        <v>8305</v>
      </c>
      <c r="P3196" s="5">
        <f t="shared" si="245"/>
        <v>0</v>
      </c>
      <c r="Q3196" s="5" t="str">
        <f t="shared" si="246"/>
        <v>Not Funded</v>
      </c>
      <c r="R3196" s="7" t="e">
        <f t="shared" si="247"/>
        <v>#DIV/0!</v>
      </c>
      <c r="S3196" t="s">
        <v>8316</v>
      </c>
      <c r="T3196" t="s">
        <v>8358</v>
      </c>
      <c r="U3196" s="17">
        <f t="shared" si="248"/>
        <v>42211.854143518511</v>
      </c>
      <c r="V3196" s="17">
        <f t="shared" si="249"/>
        <v>42181.854143518511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tr">
        <f>VLOOKUP(G3197,'Country Codes'!C:D,2,FALSE)</f>
        <v>United States</v>
      </c>
      <c r="I3197" t="s">
        <v>8246</v>
      </c>
      <c r="J3197" s="15">
        <v>1423750542</v>
      </c>
      <c r="K3197" s="15">
        <v>1421158542</v>
      </c>
      <c r="L3197" t="b">
        <v>0</v>
      </c>
      <c r="M3197">
        <v>39</v>
      </c>
      <c r="N3197" t="b">
        <v>0</v>
      </c>
      <c r="O3197" t="s">
        <v>8305</v>
      </c>
      <c r="P3197" s="5">
        <f t="shared" si="245"/>
        <v>0.59142857142857141</v>
      </c>
      <c r="Q3197" s="5" t="str">
        <f t="shared" si="246"/>
        <v>Not Funded</v>
      </c>
      <c r="R3197" s="7">
        <f t="shared" si="247"/>
        <v>53.07692307692308</v>
      </c>
      <c r="S3197" t="s">
        <v>8316</v>
      </c>
      <c r="T3197" t="s">
        <v>8358</v>
      </c>
      <c r="U3197" s="17">
        <f t="shared" si="248"/>
        <v>42047.385902777773</v>
      </c>
      <c r="V3197" s="17">
        <f t="shared" si="249"/>
        <v>42017.385902777773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tr">
        <f>VLOOKUP(G3198,'Country Codes'!C:D,2,FALSE)</f>
        <v>United States</v>
      </c>
      <c r="I3198" t="s">
        <v>8246</v>
      </c>
      <c r="J3198" s="15">
        <v>1438437600</v>
      </c>
      <c r="K3198" s="15">
        <v>1433254875</v>
      </c>
      <c r="L3198" t="b">
        <v>0</v>
      </c>
      <c r="M3198">
        <v>6</v>
      </c>
      <c r="N3198" t="b">
        <v>0</v>
      </c>
      <c r="O3198" t="s">
        <v>8305</v>
      </c>
      <c r="P3198" s="5">
        <f t="shared" si="245"/>
        <v>5.9999999999999995E-4</v>
      </c>
      <c r="Q3198" s="5" t="str">
        <f t="shared" si="246"/>
        <v>Not Funded</v>
      </c>
      <c r="R3198" s="7">
        <f t="shared" si="247"/>
        <v>300</v>
      </c>
      <c r="S3198" t="s">
        <v>8316</v>
      </c>
      <c r="T3198" t="s">
        <v>8358</v>
      </c>
      <c r="U3198" s="17">
        <f t="shared" si="248"/>
        <v>42217.374999999993</v>
      </c>
      <c r="V3198" s="17">
        <f t="shared" si="249"/>
        <v>42157.389756944445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tr">
        <f>VLOOKUP(G3199,'Country Codes'!C:D,2,FALSE)</f>
        <v>Norway</v>
      </c>
      <c r="I3199" t="s">
        <v>8254</v>
      </c>
      <c r="J3199" s="15">
        <v>1423050618</v>
      </c>
      <c r="K3199" s="15">
        <v>1420458618</v>
      </c>
      <c r="L3199" t="b">
        <v>0</v>
      </c>
      <c r="M3199">
        <v>4</v>
      </c>
      <c r="N3199" t="b">
        <v>0</v>
      </c>
      <c r="O3199" t="s">
        <v>8305</v>
      </c>
      <c r="P3199" s="5">
        <f t="shared" si="245"/>
        <v>0.1145</v>
      </c>
      <c r="Q3199" s="5" t="str">
        <f t="shared" si="246"/>
        <v>Not Funded</v>
      </c>
      <c r="R3199" s="7">
        <f t="shared" si="247"/>
        <v>286.25</v>
      </c>
      <c r="S3199" t="s">
        <v>8316</v>
      </c>
      <c r="T3199" t="s">
        <v>8358</v>
      </c>
      <c r="U3199" s="17">
        <f t="shared" si="248"/>
        <v>42039.28493055555</v>
      </c>
      <c r="V3199" s="17">
        <f t="shared" si="249"/>
        <v>42009.28493055555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tr">
        <f>VLOOKUP(G3200,'Country Codes'!C:D,2,FALSE)</f>
        <v>Denmark</v>
      </c>
      <c r="I3200" t="s">
        <v>8253</v>
      </c>
      <c r="J3200" s="15">
        <v>1424081477</v>
      </c>
      <c r="K3200" s="15">
        <v>1420798277</v>
      </c>
      <c r="L3200" t="b">
        <v>0</v>
      </c>
      <c r="M3200">
        <v>3</v>
      </c>
      <c r="N3200" t="b">
        <v>0</v>
      </c>
      <c r="O3200" t="s">
        <v>8305</v>
      </c>
      <c r="P3200" s="5">
        <f t="shared" si="245"/>
        <v>3.6666666666666666E-3</v>
      </c>
      <c r="Q3200" s="5" t="str">
        <f t="shared" si="246"/>
        <v>Not Funded</v>
      </c>
      <c r="R3200" s="7">
        <f t="shared" si="247"/>
        <v>36.666666666666664</v>
      </c>
      <c r="S3200" t="s">
        <v>8316</v>
      </c>
      <c r="T3200" t="s">
        <v>8358</v>
      </c>
      <c r="U3200" s="17">
        <f t="shared" si="248"/>
        <v>42051.216168981475</v>
      </c>
      <c r="V3200" s="17">
        <f t="shared" si="249"/>
        <v>42013.216168981475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tr">
        <f>VLOOKUP(G3201,'Country Codes'!C:D,2,FALSE)</f>
        <v>United States</v>
      </c>
      <c r="I3201" t="s">
        <v>8246</v>
      </c>
      <c r="J3201" s="15">
        <v>1410037200</v>
      </c>
      <c r="K3201" s="15">
        <v>1407435418</v>
      </c>
      <c r="L3201" t="b">
        <v>0</v>
      </c>
      <c r="M3201">
        <v>53</v>
      </c>
      <c r="N3201" t="b">
        <v>0</v>
      </c>
      <c r="O3201" t="s">
        <v>8305</v>
      </c>
      <c r="P3201" s="5">
        <f t="shared" si="245"/>
        <v>0.52159999999999995</v>
      </c>
      <c r="Q3201" s="5" t="str">
        <f t="shared" si="246"/>
        <v>Not Funded</v>
      </c>
      <c r="R3201" s="7">
        <f t="shared" si="247"/>
        <v>49.20754716981132</v>
      </c>
      <c r="S3201" t="s">
        <v>8316</v>
      </c>
      <c r="T3201" t="s">
        <v>8358</v>
      </c>
      <c r="U3201" s="17">
        <f t="shared" si="248"/>
        <v>41888.666666666664</v>
      </c>
      <c r="V3201" s="17">
        <f t="shared" si="249"/>
        <v>41858.553449074068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tr">
        <f>VLOOKUP(G3202,'Country Codes'!C:D,2,FALSE)</f>
        <v>United States</v>
      </c>
      <c r="I3202" t="s">
        <v>8246</v>
      </c>
      <c r="J3202" s="15">
        <v>1461994440</v>
      </c>
      <c r="K3202" s="15">
        <v>1459410101</v>
      </c>
      <c r="L3202" t="b">
        <v>0</v>
      </c>
      <c r="M3202">
        <v>1</v>
      </c>
      <c r="N3202" t="b">
        <v>0</v>
      </c>
      <c r="O3202" t="s">
        <v>8305</v>
      </c>
      <c r="P3202" s="5">
        <f t="shared" si="245"/>
        <v>2.0000000000000002E-5</v>
      </c>
      <c r="Q3202" s="5" t="str">
        <f t="shared" si="246"/>
        <v>Not Funded</v>
      </c>
      <c r="R3202" s="7">
        <f t="shared" si="247"/>
        <v>1</v>
      </c>
      <c r="S3202" t="s">
        <v>8316</v>
      </c>
      <c r="T3202" t="s">
        <v>8358</v>
      </c>
      <c r="U3202" s="17">
        <f t="shared" si="248"/>
        <v>42490.023611111108</v>
      </c>
      <c r="V3202" s="17">
        <f t="shared" si="249"/>
        <v>42460.112280092588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tr">
        <f>VLOOKUP(G3203,'Country Codes'!C:D,2,FALSE)</f>
        <v>United Kingdom</v>
      </c>
      <c r="I3203" t="s">
        <v>8247</v>
      </c>
      <c r="J3203" s="15">
        <v>1409509477</v>
      </c>
      <c r="K3203" s="15">
        <v>1407695077</v>
      </c>
      <c r="L3203" t="b">
        <v>0</v>
      </c>
      <c r="M3203">
        <v>2</v>
      </c>
      <c r="N3203" t="b">
        <v>0</v>
      </c>
      <c r="O3203" t="s">
        <v>8305</v>
      </c>
      <c r="P3203" s="5">
        <f t="shared" ref="P3203:P3266" si="250">(E3203/D3203)</f>
        <v>1.2500000000000001E-2</v>
      </c>
      <c r="Q3203" s="5" t="str">
        <f t="shared" ref="Q3203:Q3266" si="251">IF(P3203&gt;=1,"Funded","Not Funded")</f>
        <v>Not Funded</v>
      </c>
      <c r="R3203" s="7">
        <f t="shared" ref="R3203:R3266" si="252">(E3203/M3203)</f>
        <v>12.5</v>
      </c>
      <c r="S3203" t="s">
        <v>8316</v>
      </c>
      <c r="T3203" t="s">
        <v>8358</v>
      </c>
      <c r="U3203" s="17">
        <f t="shared" ref="U3203:U3266" si="253">(((J3203/60)/60)/24)+DATE(1970,1,1)+(-5/24)</f>
        <v>41882.558761574073</v>
      </c>
      <c r="V3203" s="17">
        <f t="shared" ref="V3203:V3266" si="254">(((K3203/60)/60)/24)+DATE(1970,1,1)+(-5/24)</f>
        <v>41861.558761574073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tr">
        <f>VLOOKUP(G3204,'Country Codes'!C:D,2,FALSE)</f>
        <v>United States</v>
      </c>
      <c r="I3204" t="s">
        <v>8246</v>
      </c>
      <c r="J3204" s="15">
        <v>1450072740</v>
      </c>
      <c r="K3204" s="15">
        <v>1445027346</v>
      </c>
      <c r="L3204" t="b">
        <v>0</v>
      </c>
      <c r="M3204">
        <v>25</v>
      </c>
      <c r="N3204" t="b">
        <v>0</v>
      </c>
      <c r="O3204" t="s">
        <v>8305</v>
      </c>
      <c r="P3204" s="5">
        <f t="shared" si="250"/>
        <v>0.54520000000000002</v>
      </c>
      <c r="Q3204" s="5" t="str">
        <f t="shared" si="251"/>
        <v>Not Funded</v>
      </c>
      <c r="R3204" s="7">
        <f t="shared" si="252"/>
        <v>109.04</v>
      </c>
      <c r="S3204" t="s">
        <v>8316</v>
      </c>
      <c r="T3204" t="s">
        <v>8358</v>
      </c>
      <c r="U3204" s="17">
        <f t="shared" si="253"/>
        <v>42352.040972222218</v>
      </c>
      <c r="V3204" s="17">
        <f t="shared" si="254"/>
        <v>42293.645208333335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tr">
        <f>VLOOKUP(G3205,'Country Codes'!C:D,2,FALSE)</f>
        <v>United States</v>
      </c>
      <c r="I3205" t="s">
        <v>8246</v>
      </c>
      <c r="J3205" s="15">
        <v>1443224622</v>
      </c>
      <c r="K3205" s="15">
        <v>1440632622</v>
      </c>
      <c r="L3205" t="b">
        <v>0</v>
      </c>
      <c r="M3205">
        <v>6</v>
      </c>
      <c r="N3205" t="b">
        <v>0</v>
      </c>
      <c r="O3205" t="s">
        <v>8305</v>
      </c>
      <c r="P3205" s="5">
        <f t="shared" si="250"/>
        <v>0.25</v>
      </c>
      <c r="Q3205" s="5" t="str">
        <f t="shared" si="251"/>
        <v>Not Funded</v>
      </c>
      <c r="R3205" s="7">
        <f t="shared" si="252"/>
        <v>41.666666666666664</v>
      </c>
      <c r="S3205" t="s">
        <v>8316</v>
      </c>
      <c r="T3205" t="s">
        <v>8358</v>
      </c>
      <c r="U3205" s="17">
        <f t="shared" si="253"/>
        <v>42272.780347222222</v>
      </c>
      <c r="V3205" s="17">
        <f t="shared" si="254"/>
        <v>42242.780347222222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tr">
        <f>VLOOKUP(G3206,'Country Codes'!C:D,2,FALSE)</f>
        <v>United States</v>
      </c>
      <c r="I3206" t="s">
        <v>8246</v>
      </c>
      <c r="J3206" s="15">
        <v>1437149640</v>
      </c>
      <c r="K3206" s="15">
        <v>1434558479</v>
      </c>
      <c r="L3206" t="b">
        <v>0</v>
      </c>
      <c r="M3206">
        <v>0</v>
      </c>
      <c r="N3206" t="b">
        <v>0</v>
      </c>
      <c r="O3206" t="s">
        <v>8305</v>
      </c>
      <c r="P3206" s="5">
        <f t="shared" si="250"/>
        <v>0</v>
      </c>
      <c r="Q3206" s="5" t="str">
        <f t="shared" si="251"/>
        <v>Not Funded</v>
      </c>
      <c r="R3206" s="7" t="e">
        <f t="shared" si="252"/>
        <v>#DIV/0!</v>
      </c>
      <c r="S3206" t="s">
        <v>8316</v>
      </c>
      <c r="T3206" t="s">
        <v>8358</v>
      </c>
      <c r="U3206" s="17">
        <f t="shared" si="253"/>
        <v>42202.468055555553</v>
      </c>
      <c r="V3206" s="17">
        <f t="shared" si="254"/>
        <v>42172.477766203701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tr">
        <f>VLOOKUP(G3207,'Country Codes'!C:D,2,FALSE)</f>
        <v>United Kingdom</v>
      </c>
      <c r="I3207" t="s">
        <v>8247</v>
      </c>
      <c r="J3207" s="15">
        <v>1430470772</v>
      </c>
      <c r="K3207" s="15">
        <v>1427878772</v>
      </c>
      <c r="L3207" t="b">
        <v>0</v>
      </c>
      <c r="M3207">
        <v>12</v>
      </c>
      <c r="N3207" t="b">
        <v>0</v>
      </c>
      <c r="O3207" t="s">
        <v>8305</v>
      </c>
      <c r="P3207" s="5">
        <f t="shared" si="250"/>
        <v>3.4125000000000003E-2</v>
      </c>
      <c r="Q3207" s="5" t="str">
        <f t="shared" si="251"/>
        <v>Not Funded</v>
      </c>
      <c r="R3207" s="7">
        <f t="shared" si="252"/>
        <v>22.75</v>
      </c>
      <c r="S3207" t="s">
        <v>8316</v>
      </c>
      <c r="T3207" t="s">
        <v>8358</v>
      </c>
      <c r="U3207" s="17">
        <f t="shared" si="253"/>
        <v>42125.166342592587</v>
      </c>
      <c r="V3207" s="17">
        <f t="shared" si="254"/>
        <v>42095.166342592587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tr">
        <f>VLOOKUP(G3208,'Country Codes'!C:D,2,FALSE)</f>
        <v>United States</v>
      </c>
      <c r="I3208" t="s">
        <v>8246</v>
      </c>
      <c r="J3208" s="15">
        <v>1442644651</v>
      </c>
      <c r="K3208" s="15">
        <v>1440052651</v>
      </c>
      <c r="L3208" t="b">
        <v>0</v>
      </c>
      <c r="M3208">
        <v>0</v>
      </c>
      <c r="N3208" t="b">
        <v>0</v>
      </c>
      <c r="O3208" t="s">
        <v>8305</v>
      </c>
      <c r="P3208" s="5">
        <f t="shared" si="250"/>
        <v>0</v>
      </c>
      <c r="Q3208" s="5" t="str">
        <f t="shared" si="251"/>
        <v>Not Funded</v>
      </c>
      <c r="R3208" s="7" t="e">
        <f t="shared" si="252"/>
        <v>#DIV/0!</v>
      </c>
      <c r="S3208" t="s">
        <v>8316</v>
      </c>
      <c r="T3208" t="s">
        <v>8358</v>
      </c>
      <c r="U3208" s="17">
        <f t="shared" si="253"/>
        <v>42266.067719907405</v>
      </c>
      <c r="V3208" s="17">
        <f t="shared" si="254"/>
        <v>42236.067719907405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tr">
        <f>VLOOKUP(G3209,'Country Codes'!C:D,2,FALSE)</f>
        <v>United States</v>
      </c>
      <c r="I3209" t="s">
        <v>8246</v>
      </c>
      <c r="J3209" s="15">
        <v>1429767607</v>
      </c>
      <c r="K3209" s="15">
        <v>1424587207</v>
      </c>
      <c r="L3209" t="b">
        <v>0</v>
      </c>
      <c r="M3209">
        <v>36</v>
      </c>
      <c r="N3209" t="b">
        <v>0</v>
      </c>
      <c r="O3209" t="s">
        <v>8305</v>
      </c>
      <c r="P3209" s="5">
        <f t="shared" si="250"/>
        <v>0.46363636363636362</v>
      </c>
      <c r="Q3209" s="5" t="str">
        <f t="shared" si="251"/>
        <v>Not Funded</v>
      </c>
      <c r="R3209" s="7">
        <f t="shared" si="252"/>
        <v>70.833333333333329</v>
      </c>
      <c r="S3209" t="s">
        <v>8316</v>
      </c>
      <c r="T3209" t="s">
        <v>8358</v>
      </c>
      <c r="U3209" s="17">
        <f t="shared" si="253"/>
        <v>42117.027858796289</v>
      </c>
      <c r="V3209" s="17">
        <f t="shared" si="254"/>
        <v>42057.069525462961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tr">
        <f>VLOOKUP(G3210,'Country Codes'!C:D,2,FALSE)</f>
        <v>United States</v>
      </c>
      <c r="I3210" t="s">
        <v>8246</v>
      </c>
      <c r="J3210" s="15">
        <v>1406557877</v>
      </c>
      <c r="K3210" s="15">
        <v>1404743477</v>
      </c>
      <c r="L3210" t="b">
        <v>1</v>
      </c>
      <c r="M3210">
        <v>82</v>
      </c>
      <c r="N3210" t="b">
        <v>1</v>
      </c>
      <c r="O3210" t="s">
        <v>8271</v>
      </c>
      <c r="P3210" s="5">
        <f t="shared" si="250"/>
        <v>1.0349999999999999</v>
      </c>
      <c r="Q3210" s="5" t="str">
        <f t="shared" si="251"/>
        <v>Funded</v>
      </c>
      <c r="R3210" s="7">
        <f t="shared" si="252"/>
        <v>63.109756097560975</v>
      </c>
      <c r="S3210" t="s">
        <v>8316</v>
      </c>
      <c r="T3210" t="s">
        <v>8317</v>
      </c>
      <c r="U3210" s="17">
        <f t="shared" si="253"/>
        <v>41848.396724537037</v>
      </c>
      <c r="V3210" s="17">
        <f t="shared" si="254"/>
        <v>41827.396724537037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tr">
        <f>VLOOKUP(G3211,'Country Codes'!C:D,2,FALSE)</f>
        <v>United States</v>
      </c>
      <c r="I3211" t="s">
        <v>8246</v>
      </c>
      <c r="J3211" s="15">
        <v>1403305200</v>
      </c>
      <c r="K3211" s="15">
        <v>1400512658</v>
      </c>
      <c r="L3211" t="b">
        <v>1</v>
      </c>
      <c r="M3211">
        <v>226</v>
      </c>
      <c r="N3211" t="b">
        <v>1</v>
      </c>
      <c r="O3211" t="s">
        <v>8271</v>
      </c>
      <c r="P3211" s="5">
        <f t="shared" si="250"/>
        <v>1.1932315789473684</v>
      </c>
      <c r="Q3211" s="5" t="str">
        <f t="shared" si="251"/>
        <v>Funded</v>
      </c>
      <c r="R3211" s="7">
        <f t="shared" si="252"/>
        <v>50.157964601769912</v>
      </c>
      <c r="S3211" t="s">
        <v>8316</v>
      </c>
      <c r="T3211" t="s">
        <v>8317</v>
      </c>
      <c r="U3211" s="17">
        <f t="shared" si="253"/>
        <v>41810.75</v>
      </c>
      <c r="V3211" s="17">
        <f t="shared" si="254"/>
        <v>41778.428912037038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tr">
        <f>VLOOKUP(G3212,'Country Codes'!C:D,2,FALSE)</f>
        <v>United States</v>
      </c>
      <c r="I3212" t="s">
        <v>8246</v>
      </c>
      <c r="J3212" s="15">
        <v>1338523140</v>
      </c>
      <c r="K3212" s="15">
        <v>1334442519</v>
      </c>
      <c r="L3212" t="b">
        <v>1</v>
      </c>
      <c r="M3212">
        <v>60</v>
      </c>
      <c r="N3212" t="b">
        <v>1</v>
      </c>
      <c r="O3212" t="s">
        <v>8271</v>
      </c>
      <c r="P3212" s="5">
        <f t="shared" si="250"/>
        <v>1.2576666666666667</v>
      </c>
      <c r="Q3212" s="5" t="str">
        <f t="shared" si="251"/>
        <v>Funded</v>
      </c>
      <c r="R3212" s="7">
        <f t="shared" si="252"/>
        <v>62.883333333333333</v>
      </c>
      <c r="S3212" t="s">
        <v>8316</v>
      </c>
      <c r="T3212" t="s">
        <v>8317</v>
      </c>
      <c r="U3212" s="17">
        <f t="shared" si="253"/>
        <v>41060.957638888889</v>
      </c>
      <c r="V3212" s="17">
        <f t="shared" si="254"/>
        <v>41013.728229166663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tr">
        <f>VLOOKUP(G3213,'Country Codes'!C:D,2,FALSE)</f>
        <v>United States</v>
      </c>
      <c r="I3213" t="s">
        <v>8246</v>
      </c>
      <c r="J3213" s="15">
        <v>1408068000</v>
      </c>
      <c r="K3213" s="15">
        <v>1405346680</v>
      </c>
      <c r="L3213" t="b">
        <v>1</v>
      </c>
      <c r="M3213">
        <v>322</v>
      </c>
      <c r="N3213" t="b">
        <v>1</v>
      </c>
      <c r="O3213" t="s">
        <v>8271</v>
      </c>
      <c r="P3213" s="5">
        <f t="shared" si="250"/>
        <v>1.1974347826086957</v>
      </c>
      <c r="Q3213" s="5" t="str">
        <f t="shared" si="251"/>
        <v>Funded</v>
      </c>
      <c r="R3213" s="7">
        <f t="shared" si="252"/>
        <v>85.531055900621112</v>
      </c>
      <c r="S3213" t="s">
        <v>8316</v>
      </c>
      <c r="T3213" t="s">
        <v>8317</v>
      </c>
      <c r="U3213" s="17">
        <f t="shared" si="253"/>
        <v>41865.875</v>
      </c>
      <c r="V3213" s="17">
        <f t="shared" si="254"/>
        <v>41834.378240740742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tr">
        <f>VLOOKUP(G3214,'Country Codes'!C:D,2,FALSE)</f>
        <v>United States</v>
      </c>
      <c r="I3214" t="s">
        <v>8246</v>
      </c>
      <c r="J3214" s="15">
        <v>1407524751</v>
      </c>
      <c r="K3214" s="15">
        <v>1404932751</v>
      </c>
      <c r="L3214" t="b">
        <v>1</v>
      </c>
      <c r="M3214">
        <v>94</v>
      </c>
      <c r="N3214" t="b">
        <v>1</v>
      </c>
      <c r="O3214" t="s">
        <v>8271</v>
      </c>
      <c r="P3214" s="5">
        <f t="shared" si="250"/>
        <v>1.2625</v>
      </c>
      <c r="Q3214" s="5" t="str">
        <f t="shared" si="251"/>
        <v>Funded</v>
      </c>
      <c r="R3214" s="7">
        <f t="shared" si="252"/>
        <v>53.723404255319146</v>
      </c>
      <c r="S3214" t="s">
        <v>8316</v>
      </c>
      <c r="T3214" t="s">
        <v>8317</v>
      </c>
      <c r="U3214" s="17">
        <f t="shared" si="253"/>
        <v>41859.587395833332</v>
      </c>
      <c r="V3214" s="17">
        <f t="shared" si="254"/>
        <v>41829.587395833332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tr">
        <f>VLOOKUP(G3215,'Country Codes'!C:D,2,FALSE)</f>
        <v>United Kingdom</v>
      </c>
      <c r="I3215" t="s">
        <v>8247</v>
      </c>
      <c r="J3215" s="15">
        <v>1437934759</v>
      </c>
      <c r="K3215" s="15">
        <v>1434478759</v>
      </c>
      <c r="L3215" t="b">
        <v>1</v>
      </c>
      <c r="M3215">
        <v>47</v>
      </c>
      <c r="N3215" t="b">
        <v>1</v>
      </c>
      <c r="O3215" t="s">
        <v>8271</v>
      </c>
      <c r="P3215" s="5">
        <f t="shared" si="250"/>
        <v>1.0011666666666668</v>
      </c>
      <c r="Q3215" s="5" t="str">
        <f t="shared" si="251"/>
        <v>Funded</v>
      </c>
      <c r="R3215" s="7">
        <f t="shared" si="252"/>
        <v>127.80851063829788</v>
      </c>
      <c r="S3215" t="s">
        <v>8316</v>
      </c>
      <c r="T3215" t="s">
        <v>8317</v>
      </c>
      <c r="U3215" s="17">
        <f t="shared" si="253"/>
        <v>42211.555081018516</v>
      </c>
      <c r="V3215" s="17">
        <f t="shared" si="254"/>
        <v>42171.555081018516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tr">
        <f>VLOOKUP(G3216,'Country Codes'!C:D,2,FALSE)</f>
        <v>United Kingdom</v>
      </c>
      <c r="I3216" t="s">
        <v>8247</v>
      </c>
      <c r="J3216" s="15">
        <v>1452038100</v>
      </c>
      <c r="K3216" s="15">
        <v>1448823673</v>
      </c>
      <c r="L3216" t="b">
        <v>1</v>
      </c>
      <c r="M3216">
        <v>115</v>
      </c>
      <c r="N3216" t="b">
        <v>1</v>
      </c>
      <c r="O3216" t="s">
        <v>8271</v>
      </c>
      <c r="P3216" s="5">
        <f t="shared" si="250"/>
        <v>1.0213333333333334</v>
      </c>
      <c r="Q3216" s="5" t="str">
        <f t="shared" si="251"/>
        <v>Funded</v>
      </c>
      <c r="R3216" s="7">
        <f t="shared" si="252"/>
        <v>106.57391304347826</v>
      </c>
      <c r="S3216" t="s">
        <v>8316</v>
      </c>
      <c r="T3216" t="s">
        <v>8317</v>
      </c>
      <c r="U3216" s="17">
        <f t="shared" si="253"/>
        <v>42374.788194444445</v>
      </c>
      <c r="V3216" s="17">
        <f t="shared" si="254"/>
        <v>42337.584178240737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tr">
        <f>VLOOKUP(G3217,'Country Codes'!C:D,2,FALSE)</f>
        <v>United States</v>
      </c>
      <c r="I3217" t="s">
        <v>8246</v>
      </c>
      <c r="J3217" s="15">
        <v>1441857540</v>
      </c>
      <c r="K3217" s="15">
        <v>1438617471</v>
      </c>
      <c r="L3217" t="b">
        <v>1</v>
      </c>
      <c r="M3217">
        <v>134</v>
      </c>
      <c r="N3217" t="b">
        <v>1</v>
      </c>
      <c r="O3217" t="s">
        <v>8271</v>
      </c>
      <c r="P3217" s="5">
        <f t="shared" si="250"/>
        <v>1.0035142857142858</v>
      </c>
      <c r="Q3217" s="5" t="str">
        <f t="shared" si="251"/>
        <v>Funded</v>
      </c>
      <c r="R3217" s="7">
        <f t="shared" si="252"/>
        <v>262.11194029850748</v>
      </c>
      <c r="S3217" t="s">
        <v>8316</v>
      </c>
      <c r="T3217" t="s">
        <v>8317</v>
      </c>
      <c r="U3217" s="17">
        <f t="shared" si="253"/>
        <v>42256.957638888889</v>
      </c>
      <c r="V3217" s="17">
        <f t="shared" si="254"/>
        <v>42219.456840277773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tr">
        <f>VLOOKUP(G3218,'Country Codes'!C:D,2,FALSE)</f>
        <v>United Kingdom</v>
      </c>
      <c r="I3218" t="s">
        <v>8247</v>
      </c>
      <c r="J3218" s="15">
        <v>1436625000</v>
      </c>
      <c r="K3218" s="15">
        <v>1433934371</v>
      </c>
      <c r="L3218" t="b">
        <v>1</v>
      </c>
      <c r="M3218">
        <v>35</v>
      </c>
      <c r="N3218" t="b">
        <v>1</v>
      </c>
      <c r="O3218" t="s">
        <v>8271</v>
      </c>
      <c r="P3218" s="5">
        <f t="shared" si="250"/>
        <v>1.0004999999999999</v>
      </c>
      <c r="Q3218" s="5" t="str">
        <f t="shared" si="251"/>
        <v>Funded</v>
      </c>
      <c r="R3218" s="7">
        <f t="shared" si="252"/>
        <v>57.171428571428571</v>
      </c>
      <c r="S3218" t="s">
        <v>8316</v>
      </c>
      <c r="T3218" t="s">
        <v>8317</v>
      </c>
      <c r="U3218" s="17">
        <f t="shared" si="253"/>
        <v>42196.395833333336</v>
      </c>
      <c r="V3218" s="17">
        <f t="shared" si="254"/>
        <v>42165.254293981481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tr">
        <f>VLOOKUP(G3219,'Country Codes'!C:D,2,FALSE)</f>
        <v>United States</v>
      </c>
      <c r="I3219" t="s">
        <v>8246</v>
      </c>
      <c r="J3219" s="15">
        <v>1478264784</v>
      </c>
      <c r="K3219" s="15">
        <v>1475672784</v>
      </c>
      <c r="L3219" t="b">
        <v>1</v>
      </c>
      <c r="M3219">
        <v>104</v>
      </c>
      <c r="N3219" t="b">
        <v>1</v>
      </c>
      <c r="O3219" t="s">
        <v>8271</v>
      </c>
      <c r="P3219" s="5">
        <f t="shared" si="250"/>
        <v>1.1602222222222223</v>
      </c>
      <c r="Q3219" s="5" t="str">
        <f t="shared" si="251"/>
        <v>Funded</v>
      </c>
      <c r="R3219" s="7">
        <f t="shared" si="252"/>
        <v>50.20192307692308</v>
      </c>
      <c r="S3219" t="s">
        <v>8316</v>
      </c>
      <c r="T3219" t="s">
        <v>8317</v>
      </c>
      <c r="U3219" s="17">
        <f t="shared" si="253"/>
        <v>42678.337777777771</v>
      </c>
      <c r="V3219" s="17">
        <f t="shared" si="254"/>
        <v>42648.337777777771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tr">
        <f>VLOOKUP(G3220,'Country Codes'!C:D,2,FALSE)</f>
        <v>United Kingdom</v>
      </c>
      <c r="I3220" t="s">
        <v>8247</v>
      </c>
      <c r="J3220" s="15">
        <v>1419984000</v>
      </c>
      <c r="K3220" s="15">
        <v>1417132986</v>
      </c>
      <c r="L3220" t="b">
        <v>1</v>
      </c>
      <c r="M3220">
        <v>184</v>
      </c>
      <c r="N3220" t="b">
        <v>1</v>
      </c>
      <c r="O3220" t="s">
        <v>8271</v>
      </c>
      <c r="P3220" s="5">
        <f t="shared" si="250"/>
        <v>1.0209999999999999</v>
      </c>
      <c r="Q3220" s="5" t="str">
        <f t="shared" si="251"/>
        <v>Funded</v>
      </c>
      <c r="R3220" s="7">
        <f t="shared" si="252"/>
        <v>66.586956521739125</v>
      </c>
      <c r="S3220" t="s">
        <v>8316</v>
      </c>
      <c r="T3220" t="s">
        <v>8317</v>
      </c>
      <c r="U3220" s="17">
        <f t="shared" si="253"/>
        <v>42003.791666666664</v>
      </c>
      <c r="V3220" s="17">
        <f t="shared" si="254"/>
        <v>41970.793819444443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tr">
        <f>VLOOKUP(G3221,'Country Codes'!C:D,2,FALSE)</f>
        <v>United States</v>
      </c>
      <c r="I3221" t="s">
        <v>8246</v>
      </c>
      <c r="J3221" s="15">
        <v>1427063747</v>
      </c>
      <c r="K3221" s="15">
        <v>1424043347</v>
      </c>
      <c r="L3221" t="b">
        <v>1</v>
      </c>
      <c r="M3221">
        <v>119</v>
      </c>
      <c r="N3221" t="b">
        <v>1</v>
      </c>
      <c r="O3221" t="s">
        <v>8271</v>
      </c>
      <c r="P3221" s="5">
        <f t="shared" si="250"/>
        <v>1.0011000000000001</v>
      </c>
      <c r="Q3221" s="5" t="str">
        <f t="shared" si="251"/>
        <v>Funded</v>
      </c>
      <c r="R3221" s="7">
        <f t="shared" si="252"/>
        <v>168.25210084033614</v>
      </c>
      <c r="S3221" t="s">
        <v>8316</v>
      </c>
      <c r="T3221" t="s">
        <v>8317</v>
      </c>
      <c r="U3221" s="17">
        <f t="shared" si="253"/>
        <v>42085.733182870368</v>
      </c>
      <c r="V3221" s="17">
        <f t="shared" si="254"/>
        <v>42050.77484953704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tr">
        <f>VLOOKUP(G3222,'Country Codes'!C:D,2,FALSE)</f>
        <v>United States</v>
      </c>
      <c r="I3222" t="s">
        <v>8246</v>
      </c>
      <c r="J3222" s="15">
        <v>1489352400</v>
      </c>
      <c r="K3222" s="15">
        <v>1486411204</v>
      </c>
      <c r="L3222" t="b">
        <v>1</v>
      </c>
      <c r="M3222">
        <v>59</v>
      </c>
      <c r="N3222" t="b">
        <v>1</v>
      </c>
      <c r="O3222" t="s">
        <v>8271</v>
      </c>
      <c r="P3222" s="5">
        <f t="shared" si="250"/>
        <v>1.0084</v>
      </c>
      <c r="Q3222" s="5" t="str">
        <f t="shared" si="251"/>
        <v>Funded</v>
      </c>
      <c r="R3222" s="7">
        <f t="shared" si="252"/>
        <v>256.37288135593218</v>
      </c>
      <c r="S3222" t="s">
        <v>8316</v>
      </c>
      <c r="T3222" t="s">
        <v>8317</v>
      </c>
      <c r="U3222" s="17">
        <f t="shared" si="253"/>
        <v>42806.666666666664</v>
      </c>
      <c r="V3222" s="17">
        <f t="shared" si="254"/>
        <v>42772.625046296293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tr">
        <f>VLOOKUP(G3223,'Country Codes'!C:D,2,FALSE)</f>
        <v>United Kingdom</v>
      </c>
      <c r="I3223" t="s">
        <v>8247</v>
      </c>
      <c r="J3223" s="15">
        <v>1436114603</v>
      </c>
      <c r="K3223" s="15">
        <v>1433090603</v>
      </c>
      <c r="L3223" t="b">
        <v>1</v>
      </c>
      <c r="M3223">
        <v>113</v>
      </c>
      <c r="N3223" t="b">
        <v>1</v>
      </c>
      <c r="O3223" t="s">
        <v>8271</v>
      </c>
      <c r="P3223" s="5">
        <f t="shared" si="250"/>
        <v>1.0342499999999999</v>
      </c>
      <c r="Q3223" s="5" t="str">
        <f t="shared" si="251"/>
        <v>Funded</v>
      </c>
      <c r="R3223" s="7">
        <f t="shared" si="252"/>
        <v>36.610619469026545</v>
      </c>
      <c r="S3223" t="s">
        <v>8316</v>
      </c>
      <c r="T3223" t="s">
        <v>8317</v>
      </c>
      <c r="U3223" s="17">
        <f t="shared" si="253"/>
        <v>42190.488460648143</v>
      </c>
      <c r="V3223" s="17">
        <f t="shared" si="254"/>
        <v>42155.488460648143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tr">
        <f>VLOOKUP(G3224,'Country Codes'!C:D,2,FALSE)</f>
        <v>United States</v>
      </c>
      <c r="I3224" t="s">
        <v>8246</v>
      </c>
      <c r="J3224" s="15">
        <v>1445722140</v>
      </c>
      <c r="K3224" s="15">
        <v>1443016697</v>
      </c>
      <c r="L3224" t="b">
        <v>1</v>
      </c>
      <c r="M3224">
        <v>84</v>
      </c>
      <c r="N3224" t="b">
        <v>1</v>
      </c>
      <c r="O3224" t="s">
        <v>8271</v>
      </c>
      <c r="P3224" s="5">
        <f t="shared" si="250"/>
        <v>1.248</v>
      </c>
      <c r="Q3224" s="5" t="str">
        <f t="shared" si="251"/>
        <v>Funded</v>
      </c>
      <c r="R3224" s="7">
        <f t="shared" si="252"/>
        <v>37.142857142857146</v>
      </c>
      <c r="S3224" t="s">
        <v>8316</v>
      </c>
      <c r="T3224" t="s">
        <v>8317</v>
      </c>
      <c r="U3224" s="17">
        <f t="shared" si="253"/>
        <v>42301.686805555553</v>
      </c>
      <c r="V3224" s="17">
        <f t="shared" si="254"/>
        <v>42270.373807870368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tr">
        <f>VLOOKUP(G3225,'Country Codes'!C:D,2,FALSE)</f>
        <v>United States</v>
      </c>
      <c r="I3225" t="s">
        <v>8246</v>
      </c>
      <c r="J3225" s="15">
        <v>1440100976</v>
      </c>
      <c r="K3225" s="15">
        <v>1437508976</v>
      </c>
      <c r="L3225" t="b">
        <v>1</v>
      </c>
      <c r="M3225">
        <v>74</v>
      </c>
      <c r="N3225" t="b">
        <v>1</v>
      </c>
      <c r="O3225" t="s">
        <v>8271</v>
      </c>
      <c r="P3225" s="5">
        <f t="shared" si="250"/>
        <v>1.0951612903225807</v>
      </c>
      <c r="Q3225" s="5" t="str">
        <f t="shared" si="251"/>
        <v>Funded</v>
      </c>
      <c r="R3225" s="7">
        <f t="shared" si="252"/>
        <v>45.878378378378379</v>
      </c>
      <c r="S3225" t="s">
        <v>8316</v>
      </c>
      <c r="T3225" t="s">
        <v>8317</v>
      </c>
      <c r="U3225" s="17">
        <f t="shared" si="253"/>
        <v>42236.62703703704</v>
      </c>
      <c r="V3225" s="17">
        <f t="shared" si="254"/>
        <v>42206.62703703704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tr">
        <f>VLOOKUP(G3226,'Country Codes'!C:D,2,FALSE)</f>
        <v>United States</v>
      </c>
      <c r="I3226" t="s">
        <v>8246</v>
      </c>
      <c r="J3226" s="15">
        <v>1484024400</v>
      </c>
      <c r="K3226" s="15">
        <v>1479932713</v>
      </c>
      <c r="L3226" t="b">
        <v>1</v>
      </c>
      <c r="M3226">
        <v>216</v>
      </c>
      <c r="N3226" t="b">
        <v>1</v>
      </c>
      <c r="O3226" t="s">
        <v>8271</v>
      </c>
      <c r="P3226" s="5">
        <f t="shared" si="250"/>
        <v>1.0203333333333333</v>
      </c>
      <c r="Q3226" s="5" t="str">
        <f t="shared" si="251"/>
        <v>Funded</v>
      </c>
      <c r="R3226" s="7">
        <f t="shared" si="252"/>
        <v>141.71296296296296</v>
      </c>
      <c r="S3226" t="s">
        <v>8316</v>
      </c>
      <c r="T3226" t="s">
        <v>8317</v>
      </c>
      <c r="U3226" s="17">
        <f t="shared" si="253"/>
        <v>42744.999999999993</v>
      </c>
      <c r="V3226" s="17">
        <f t="shared" si="254"/>
        <v>42697.642511574071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tr">
        <f>VLOOKUP(G3227,'Country Codes'!C:D,2,FALSE)</f>
        <v>United States</v>
      </c>
      <c r="I3227" t="s">
        <v>8246</v>
      </c>
      <c r="J3227" s="15">
        <v>1464987600</v>
      </c>
      <c r="K3227" s="15">
        <v>1463145938</v>
      </c>
      <c r="L3227" t="b">
        <v>1</v>
      </c>
      <c r="M3227">
        <v>39</v>
      </c>
      <c r="N3227" t="b">
        <v>1</v>
      </c>
      <c r="O3227" t="s">
        <v>8271</v>
      </c>
      <c r="P3227" s="5">
        <f t="shared" si="250"/>
        <v>1.0235000000000001</v>
      </c>
      <c r="Q3227" s="5" t="str">
        <f t="shared" si="251"/>
        <v>Funded</v>
      </c>
      <c r="R3227" s="7">
        <f t="shared" si="252"/>
        <v>52.487179487179489</v>
      </c>
      <c r="S3227" t="s">
        <v>8316</v>
      </c>
      <c r="T3227" t="s">
        <v>8317</v>
      </c>
      <c r="U3227" s="17">
        <f t="shared" si="253"/>
        <v>42524.666666666664</v>
      </c>
      <c r="V3227" s="17">
        <f t="shared" si="254"/>
        <v>42503.351134259261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tr">
        <f>VLOOKUP(G3228,'Country Codes'!C:D,2,FALSE)</f>
        <v>United Kingdom</v>
      </c>
      <c r="I3228" t="s">
        <v>8247</v>
      </c>
      <c r="J3228" s="15">
        <v>1446213612</v>
      </c>
      <c r="K3228" s="15">
        <v>1443621612</v>
      </c>
      <c r="L3228" t="b">
        <v>1</v>
      </c>
      <c r="M3228">
        <v>21</v>
      </c>
      <c r="N3228" t="b">
        <v>1</v>
      </c>
      <c r="O3228" t="s">
        <v>8271</v>
      </c>
      <c r="P3228" s="5">
        <f t="shared" si="250"/>
        <v>1.0416666666666667</v>
      </c>
      <c r="Q3228" s="5" t="str">
        <f t="shared" si="251"/>
        <v>Funded</v>
      </c>
      <c r="R3228" s="7">
        <f t="shared" si="252"/>
        <v>59.523809523809526</v>
      </c>
      <c r="S3228" t="s">
        <v>8316</v>
      </c>
      <c r="T3228" t="s">
        <v>8317</v>
      </c>
      <c r="U3228" s="17">
        <f t="shared" si="253"/>
        <v>42307.375138888885</v>
      </c>
      <c r="V3228" s="17">
        <f t="shared" si="254"/>
        <v>42277.375138888885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tr">
        <f>VLOOKUP(G3229,'Country Codes'!C:D,2,FALSE)</f>
        <v>United Kingdom</v>
      </c>
      <c r="I3229" t="s">
        <v>8247</v>
      </c>
      <c r="J3229" s="15">
        <v>1484687436</v>
      </c>
      <c r="K3229" s="15">
        <v>1482095436</v>
      </c>
      <c r="L3229" t="b">
        <v>0</v>
      </c>
      <c r="M3229">
        <v>30</v>
      </c>
      <c r="N3229" t="b">
        <v>1</v>
      </c>
      <c r="O3229" t="s">
        <v>8271</v>
      </c>
      <c r="P3229" s="5">
        <f t="shared" si="250"/>
        <v>1.25</v>
      </c>
      <c r="Q3229" s="5" t="str">
        <f t="shared" si="251"/>
        <v>Funded</v>
      </c>
      <c r="R3229" s="7">
        <f t="shared" si="252"/>
        <v>50</v>
      </c>
      <c r="S3229" t="s">
        <v>8316</v>
      </c>
      <c r="T3229" t="s">
        <v>8317</v>
      </c>
      <c r="U3229" s="17">
        <f t="shared" si="253"/>
        <v>42752.674027777779</v>
      </c>
      <c r="V3229" s="17">
        <f t="shared" si="254"/>
        <v>42722.674027777779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tr">
        <f>VLOOKUP(G3230,'Country Codes'!C:D,2,FALSE)</f>
        <v>United States</v>
      </c>
      <c r="I3230" t="s">
        <v>8246</v>
      </c>
      <c r="J3230" s="15">
        <v>1450328340</v>
      </c>
      <c r="K3230" s="15">
        <v>1447606884</v>
      </c>
      <c r="L3230" t="b">
        <v>1</v>
      </c>
      <c r="M3230">
        <v>37</v>
      </c>
      <c r="N3230" t="b">
        <v>1</v>
      </c>
      <c r="O3230" t="s">
        <v>8271</v>
      </c>
      <c r="P3230" s="5">
        <f t="shared" si="250"/>
        <v>1.0234285714285714</v>
      </c>
      <c r="Q3230" s="5" t="str">
        <f t="shared" si="251"/>
        <v>Funded</v>
      </c>
      <c r="R3230" s="7">
        <f t="shared" si="252"/>
        <v>193.62162162162161</v>
      </c>
      <c r="S3230" t="s">
        <v>8316</v>
      </c>
      <c r="T3230" t="s">
        <v>8317</v>
      </c>
      <c r="U3230" s="17">
        <f t="shared" si="253"/>
        <v>42354.999305555553</v>
      </c>
      <c r="V3230" s="17">
        <f t="shared" si="254"/>
        <v>42323.500972222224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tr">
        <f>VLOOKUP(G3231,'Country Codes'!C:D,2,FALSE)</f>
        <v>United States</v>
      </c>
      <c r="I3231" t="s">
        <v>8246</v>
      </c>
      <c r="J3231" s="15">
        <v>1416470398</v>
      </c>
      <c r="K3231" s="15">
        <v>1413874798</v>
      </c>
      <c r="L3231" t="b">
        <v>1</v>
      </c>
      <c r="M3231">
        <v>202</v>
      </c>
      <c r="N3231" t="b">
        <v>1</v>
      </c>
      <c r="O3231" t="s">
        <v>8271</v>
      </c>
      <c r="P3231" s="5">
        <f t="shared" si="250"/>
        <v>1.0786500000000001</v>
      </c>
      <c r="Q3231" s="5" t="str">
        <f t="shared" si="251"/>
        <v>Funded</v>
      </c>
      <c r="R3231" s="7">
        <f t="shared" si="252"/>
        <v>106.79702970297029</v>
      </c>
      <c r="S3231" t="s">
        <v>8316</v>
      </c>
      <c r="T3231" t="s">
        <v>8317</v>
      </c>
      <c r="U3231" s="17">
        <f t="shared" si="253"/>
        <v>41963.124976851854</v>
      </c>
      <c r="V3231" s="17">
        <f t="shared" si="254"/>
        <v>41933.083310185182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tr">
        <f>VLOOKUP(G3232,'Country Codes'!C:D,2,FALSE)</f>
        <v>United States</v>
      </c>
      <c r="I3232" t="s">
        <v>8246</v>
      </c>
      <c r="J3232" s="15">
        <v>1412135940</v>
      </c>
      <c r="K3232" s="15">
        <v>1410840126</v>
      </c>
      <c r="L3232" t="b">
        <v>1</v>
      </c>
      <c r="M3232">
        <v>37</v>
      </c>
      <c r="N3232" t="b">
        <v>1</v>
      </c>
      <c r="O3232" t="s">
        <v>8271</v>
      </c>
      <c r="P3232" s="5">
        <f t="shared" si="250"/>
        <v>1.0988461538461538</v>
      </c>
      <c r="Q3232" s="5" t="str">
        <f t="shared" si="251"/>
        <v>Funded</v>
      </c>
      <c r="R3232" s="7">
        <f t="shared" si="252"/>
        <v>77.21621621621621</v>
      </c>
      <c r="S3232" t="s">
        <v>8316</v>
      </c>
      <c r="T3232" t="s">
        <v>8317</v>
      </c>
      <c r="U3232" s="17">
        <f t="shared" si="253"/>
        <v>41912.957638888889</v>
      </c>
      <c r="V3232" s="17">
        <f t="shared" si="254"/>
        <v>41897.959791666668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tr">
        <f>VLOOKUP(G3233,'Country Codes'!C:D,2,FALSE)</f>
        <v>United States</v>
      </c>
      <c r="I3233" t="s">
        <v>8246</v>
      </c>
      <c r="J3233" s="15">
        <v>1460846347</v>
      </c>
      <c r="K3233" s="15">
        <v>1458254347</v>
      </c>
      <c r="L3233" t="b">
        <v>0</v>
      </c>
      <c r="M3233">
        <v>28</v>
      </c>
      <c r="N3233" t="b">
        <v>1</v>
      </c>
      <c r="O3233" t="s">
        <v>8271</v>
      </c>
      <c r="P3233" s="5">
        <f t="shared" si="250"/>
        <v>1.61</v>
      </c>
      <c r="Q3233" s="5" t="str">
        <f t="shared" si="251"/>
        <v>Funded</v>
      </c>
      <c r="R3233" s="7">
        <f t="shared" si="252"/>
        <v>57.5</v>
      </c>
      <c r="S3233" t="s">
        <v>8316</v>
      </c>
      <c r="T3233" t="s">
        <v>8317</v>
      </c>
      <c r="U3233" s="17">
        <f t="shared" si="253"/>
        <v>42476.735497685186</v>
      </c>
      <c r="V3233" s="17">
        <f t="shared" si="254"/>
        <v>42446.735497685186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tr">
        <f>VLOOKUP(G3234,'Country Codes'!C:D,2,FALSE)</f>
        <v>United States</v>
      </c>
      <c r="I3234" t="s">
        <v>8246</v>
      </c>
      <c r="J3234" s="15">
        <v>1462334340</v>
      </c>
      <c r="K3234" s="15">
        <v>1459711917</v>
      </c>
      <c r="L3234" t="b">
        <v>1</v>
      </c>
      <c r="M3234">
        <v>26</v>
      </c>
      <c r="N3234" t="b">
        <v>1</v>
      </c>
      <c r="O3234" t="s">
        <v>8271</v>
      </c>
      <c r="P3234" s="5">
        <f t="shared" si="250"/>
        <v>1.3120000000000001</v>
      </c>
      <c r="Q3234" s="5" t="str">
        <f t="shared" si="251"/>
        <v>Funded</v>
      </c>
      <c r="R3234" s="7">
        <f t="shared" si="252"/>
        <v>50.46153846153846</v>
      </c>
      <c r="S3234" t="s">
        <v>8316</v>
      </c>
      <c r="T3234" t="s">
        <v>8317</v>
      </c>
      <c r="U3234" s="17">
        <f t="shared" si="253"/>
        <v>42493.957638888889</v>
      </c>
      <c r="V3234" s="17">
        <f t="shared" si="254"/>
        <v>42463.605520833335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tr">
        <f>VLOOKUP(G3235,'Country Codes'!C:D,2,FALSE)</f>
        <v>United States</v>
      </c>
      <c r="I3235" t="s">
        <v>8246</v>
      </c>
      <c r="J3235" s="15">
        <v>1488482355</v>
      </c>
      <c r="K3235" s="15">
        <v>1485890355</v>
      </c>
      <c r="L3235" t="b">
        <v>0</v>
      </c>
      <c r="M3235">
        <v>61</v>
      </c>
      <c r="N3235" t="b">
        <v>1</v>
      </c>
      <c r="O3235" t="s">
        <v>8271</v>
      </c>
      <c r="P3235" s="5">
        <f t="shared" si="250"/>
        <v>1.1879999999999999</v>
      </c>
      <c r="Q3235" s="5" t="str">
        <f t="shared" si="251"/>
        <v>Funded</v>
      </c>
      <c r="R3235" s="7">
        <f t="shared" si="252"/>
        <v>97.377049180327873</v>
      </c>
      <c r="S3235" t="s">
        <v>8316</v>
      </c>
      <c r="T3235" t="s">
        <v>8317</v>
      </c>
      <c r="U3235" s="17">
        <f t="shared" si="253"/>
        <v>42796.596701388888</v>
      </c>
      <c r="V3235" s="17">
        <f t="shared" si="254"/>
        <v>42766.596701388888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tr">
        <f>VLOOKUP(G3236,'Country Codes'!C:D,2,FALSE)</f>
        <v>United Kingdom</v>
      </c>
      <c r="I3236" t="s">
        <v>8247</v>
      </c>
      <c r="J3236" s="15">
        <v>1485991860</v>
      </c>
      <c r="K3236" s="15">
        <v>1483124208</v>
      </c>
      <c r="L3236" t="b">
        <v>0</v>
      </c>
      <c r="M3236">
        <v>115</v>
      </c>
      <c r="N3236" t="b">
        <v>1</v>
      </c>
      <c r="O3236" t="s">
        <v>8271</v>
      </c>
      <c r="P3236" s="5">
        <f t="shared" si="250"/>
        <v>1.0039275000000001</v>
      </c>
      <c r="Q3236" s="5" t="str">
        <f t="shared" si="251"/>
        <v>Funded</v>
      </c>
      <c r="R3236" s="7">
        <f t="shared" si="252"/>
        <v>34.91921739130435</v>
      </c>
      <c r="S3236" t="s">
        <v>8316</v>
      </c>
      <c r="T3236" t="s">
        <v>8317</v>
      </c>
      <c r="U3236" s="17">
        <f t="shared" si="253"/>
        <v>42767.771527777775</v>
      </c>
      <c r="V3236" s="17">
        <f t="shared" si="254"/>
        <v>42734.581111111103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tr">
        <f>VLOOKUP(G3237,'Country Codes'!C:D,2,FALSE)</f>
        <v>United States</v>
      </c>
      <c r="I3237" t="s">
        <v>8246</v>
      </c>
      <c r="J3237" s="15">
        <v>1467361251</v>
      </c>
      <c r="K3237" s="15">
        <v>1464769251</v>
      </c>
      <c r="L3237" t="b">
        <v>1</v>
      </c>
      <c r="M3237">
        <v>181</v>
      </c>
      <c r="N3237" t="b">
        <v>1</v>
      </c>
      <c r="O3237" t="s">
        <v>8271</v>
      </c>
      <c r="P3237" s="5">
        <f t="shared" si="250"/>
        <v>1.0320666666666667</v>
      </c>
      <c r="Q3237" s="5" t="str">
        <f t="shared" si="251"/>
        <v>Funded</v>
      </c>
      <c r="R3237" s="7">
        <f t="shared" si="252"/>
        <v>85.530386740331494</v>
      </c>
      <c r="S3237" t="s">
        <v>8316</v>
      </c>
      <c r="T3237" t="s">
        <v>8317</v>
      </c>
      <c r="U3237" s="17">
        <f t="shared" si="253"/>
        <v>42552.139479166661</v>
      </c>
      <c r="V3237" s="17">
        <f t="shared" si="254"/>
        <v>42522.139479166661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tr">
        <f>VLOOKUP(G3238,'Country Codes'!C:D,2,FALSE)</f>
        <v>United States</v>
      </c>
      <c r="I3238" t="s">
        <v>8246</v>
      </c>
      <c r="J3238" s="15">
        <v>1482962433</v>
      </c>
      <c r="K3238" s="15">
        <v>1480370433</v>
      </c>
      <c r="L3238" t="b">
        <v>0</v>
      </c>
      <c r="M3238">
        <v>110</v>
      </c>
      <c r="N3238" t="b">
        <v>1</v>
      </c>
      <c r="O3238" t="s">
        <v>8271</v>
      </c>
      <c r="P3238" s="5">
        <f t="shared" si="250"/>
        <v>1.006</v>
      </c>
      <c r="Q3238" s="5" t="str">
        <f t="shared" si="251"/>
        <v>Funded</v>
      </c>
      <c r="R3238" s="7">
        <f t="shared" si="252"/>
        <v>182.90909090909091</v>
      </c>
      <c r="S3238" t="s">
        <v>8316</v>
      </c>
      <c r="T3238" t="s">
        <v>8317</v>
      </c>
      <c r="U3238" s="17">
        <f t="shared" si="253"/>
        <v>42732.708715277775</v>
      </c>
      <c r="V3238" s="17">
        <f t="shared" si="254"/>
        <v>42702.708715277775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tr">
        <f>VLOOKUP(G3239,'Country Codes'!C:D,2,FALSE)</f>
        <v>United States</v>
      </c>
      <c r="I3239" t="s">
        <v>8246</v>
      </c>
      <c r="J3239" s="15">
        <v>1443499140</v>
      </c>
      <c r="K3239" s="15">
        <v>1441452184</v>
      </c>
      <c r="L3239" t="b">
        <v>1</v>
      </c>
      <c r="M3239">
        <v>269</v>
      </c>
      <c r="N3239" t="b">
        <v>1</v>
      </c>
      <c r="O3239" t="s">
        <v>8271</v>
      </c>
      <c r="P3239" s="5">
        <f t="shared" si="250"/>
        <v>1.0078754285714286</v>
      </c>
      <c r="Q3239" s="5" t="str">
        <f t="shared" si="251"/>
        <v>Funded</v>
      </c>
      <c r="R3239" s="7">
        <f t="shared" si="252"/>
        <v>131.13620817843866</v>
      </c>
      <c r="S3239" t="s">
        <v>8316</v>
      </c>
      <c r="T3239" t="s">
        <v>8317</v>
      </c>
      <c r="U3239" s="17">
        <f t="shared" si="253"/>
        <v>42275.957638888889</v>
      </c>
      <c r="V3239" s="17">
        <f t="shared" si="254"/>
        <v>42252.266018518516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tr">
        <f>VLOOKUP(G3240,'Country Codes'!C:D,2,FALSE)</f>
        <v>United Kingdom</v>
      </c>
      <c r="I3240" t="s">
        <v>8247</v>
      </c>
      <c r="J3240" s="15">
        <v>1435752898</v>
      </c>
      <c r="K3240" s="15">
        <v>1433160898</v>
      </c>
      <c r="L3240" t="b">
        <v>1</v>
      </c>
      <c r="M3240">
        <v>79</v>
      </c>
      <c r="N3240" t="b">
        <v>1</v>
      </c>
      <c r="O3240" t="s">
        <v>8271</v>
      </c>
      <c r="P3240" s="5">
        <f t="shared" si="250"/>
        <v>1.1232142857142857</v>
      </c>
      <c r="Q3240" s="5" t="str">
        <f t="shared" si="251"/>
        <v>Funded</v>
      </c>
      <c r="R3240" s="7">
        <f t="shared" si="252"/>
        <v>39.810126582278478</v>
      </c>
      <c r="S3240" t="s">
        <v>8316</v>
      </c>
      <c r="T3240" t="s">
        <v>8317</v>
      </c>
      <c r="U3240" s="17">
        <f t="shared" si="253"/>
        <v>42186.302060185182</v>
      </c>
      <c r="V3240" s="17">
        <f t="shared" si="254"/>
        <v>42156.302060185182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tr">
        <f>VLOOKUP(G3241,'Country Codes'!C:D,2,FALSE)</f>
        <v>United Kingdom</v>
      </c>
      <c r="I3241" t="s">
        <v>8247</v>
      </c>
      <c r="J3241" s="15">
        <v>1445817540</v>
      </c>
      <c r="K3241" s="15">
        <v>1443665293</v>
      </c>
      <c r="L3241" t="b">
        <v>1</v>
      </c>
      <c r="M3241">
        <v>104</v>
      </c>
      <c r="N3241" t="b">
        <v>1</v>
      </c>
      <c r="O3241" t="s">
        <v>8271</v>
      </c>
      <c r="P3241" s="5">
        <f t="shared" si="250"/>
        <v>1.0591914022517912</v>
      </c>
      <c r="Q3241" s="5" t="str">
        <f t="shared" si="251"/>
        <v>Funded</v>
      </c>
      <c r="R3241" s="7">
        <f t="shared" si="252"/>
        <v>59.701730769230764</v>
      </c>
      <c r="S3241" t="s">
        <v>8316</v>
      </c>
      <c r="T3241" t="s">
        <v>8317</v>
      </c>
      <c r="U3241" s="17">
        <f t="shared" si="253"/>
        <v>42302.790972222218</v>
      </c>
      <c r="V3241" s="17">
        <f t="shared" si="254"/>
        <v>42277.880706018514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tr">
        <f>VLOOKUP(G3242,'Country Codes'!C:D,2,FALSE)</f>
        <v>United Kingdom</v>
      </c>
      <c r="I3242" t="s">
        <v>8247</v>
      </c>
      <c r="J3242" s="15">
        <v>1487286000</v>
      </c>
      <c r="K3242" s="15">
        <v>1484843948</v>
      </c>
      <c r="L3242" t="b">
        <v>0</v>
      </c>
      <c r="M3242">
        <v>34</v>
      </c>
      <c r="N3242" t="b">
        <v>1</v>
      </c>
      <c r="O3242" t="s">
        <v>8271</v>
      </c>
      <c r="P3242" s="5">
        <f t="shared" si="250"/>
        <v>1.0056666666666667</v>
      </c>
      <c r="Q3242" s="5" t="str">
        <f t="shared" si="251"/>
        <v>Funded</v>
      </c>
      <c r="R3242" s="7">
        <f t="shared" si="252"/>
        <v>88.735294117647058</v>
      </c>
      <c r="S3242" t="s">
        <v>8316</v>
      </c>
      <c r="T3242" t="s">
        <v>8317</v>
      </c>
      <c r="U3242" s="17">
        <f t="shared" si="253"/>
        <v>42782.749999999993</v>
      </c>
      <c r="V3242" s="17">
        <f t="shared" si="254"/>
        <v>42754.485509259255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tr">
        <f>VLOOKUP(G3243,'Country Codes'!C:D,2,FALSE)</f>
        <v>United States</v>
      </c>
      <c r="I3243" t="s">
        <v>8246</v>
      </c>
      <c r="J3243" s="15">
        <v>1413269940</v>
      </c>
      <c r="K3243" s="15">
        <v>1410421670</v>
      </c>
      <c r="L3243" t="b">
        <v>1</v>
      </c>
      <c r="M3243">
        <v>167</v>
      </c>
      <c r="N3243" t="b">
        <v>1</v>
      </c>
      <c r="O3243" t="s">
        <v>8271</v>
      </c>
      <c r="P3243" s="5">
        <f t="shared" si="250"/>
        <v>1.1530588235294117</v>
      </c>
      <c r="Q3243" s="5" t="str">
        <f t="shared" si="251"/>
        <v>Funded</v>
      </c>
      <c r="R3243" s="7">
        <f t="shared" si="252"/>
        <v>58.688622754491021</v>
      </c>
      <c r="S3243" t="s">
        <v>8316</v>
      </c>
      <c r="T3243" t="s">
        <v>8317</v>
      </c>
      <c r="U3243" s="17">
        <f t="shared" si="253"/>
        <v>41926.082638888889</v>
      </c>
      <c r="V3243" s="17">
        <f t="shared" si="254"/>
        <v>41893.116550925923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tr">
        <f>VLOOKUP(G3244,'Country Codes'!C:D,2,FALSE)</f>
        <v>United States</v>
      </c>
      <c r="I3244" t="s">
        <v>8246</v>
      </c>
      <c r="J3244" s="15">
        <v>1411150092</v>
      </c>
      <c r="K3244" s="15">
        <v>1408558092</v>
      </c>
      <c r="L3244" t="b">
        <v>1</v>
      </c>
      <c r="M3244">
        <v>183</v>
      </c>
      <c r="N3244" t="b">
        <v>1</v>
      </c>
      <c r="O3244" t="s">
        <v>8271</v>
      </c>
      <c r="P3244" s="5">
        <f t="shared" si="250"/>
        <v>1.273042</v>
      </c>
      <c r="Q3244" s="5" t="str">
        <f t="shared" si="251"/>
        <v>Funded</v>
      </c>
      <c r="R3244" s="7">
        <f t="shared" si="252"/>
        <v>69.56513661202186</v>
      </c>
      <c r="S3244" t="s">
        <v>8316</v>
      </c>
      <c r="T3244" t="s">
        <v>8317</v>
      </c>
      <c r="U3244" s="17">
        <f t="shared" si="253"/>
        <v>41901.547361111108</v>
      </c>
      <c r="V3244" s="17">
        <f t="shared" si="254"/>
        <v>41871.547361111108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tr">
        <f>VLOOKUP(G3245,'Country Codes'!C:D,2,FALSE)</f>
        <v>United States</v>
      </c>
      <c r="I3245" t="s">
        <v>8246</v>
      </c>
      <c r="J3245" s="15">
        <v>1444348800</v>
      </c>
      <c r="K3245" s="15">
        <v>1442283562</v>
      </c>
      <c r="L3245" t="b">
        <v>1</v>
      </c>
      <c r="M3245">
        <v>71</v>
      </c>
      <c r="N3245" t="b">
        <v>1</v>
      </c>
      <c r="O3245" t="s">
        <v>8271</v>
      </c>
      <c r="P3245" s="5">
        <f t="shared" si="250"/>
        <v>1.028375</v>
      </c>
      <c r="Q3245" s="5" t="str">
        <f t="shared" si="251"/>
        <v>Funded</v>
      </c>
      <c r="R3245" s="7">
        <f t="shared" si="252"/>
        <v>115.87323943661971</v>
      </c>
      <c r="S3245" t="s">
        <v>8316</v>
      </c>
      <c r="T3245" t="s">
        <v>8317</v>
      </c>
      <c r="U3245" s="17">
        <f t="shared" si="253"/>
        <v>42285.791666666664</v>
      </c>
      <c r="V3245" s="17">
        <f t="shared" si="254"/>
        <v>42261.888449074067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tr">
        <f>VLOOKUP(G3246,'Country Codes'!C:D,2,FALSE)</f>
        <v>United Kingdom</v>
      </c>
      <c r="I3246" t="s">
        <v>8247</v>
      </c>
      <c r="J3246" s="15">
        <v>1480613982</v>
      </c>
      <c r="K3246" s="15">
        <v>1478018382</v>
      </c>
      <c r="L3246" t="b">
        <v>0</v>
      </c>
      <c r="M3246">
        <v>69</v>
      </c>
      <c r="N3246" t="b">
        <v>1</v>
      </c>
      <c r="O3246" t="s">
        <v>8271</v>
      </c>
      <c r="P3246" s="5">
        <f t="shared" si="250"/>
        <v>1.0293749999999999</v>
      </c>
      <c r="Q3246" s="5" t="str">
        <f t="shared" si="251"/>
        <v>Funded</v>
      </c>
      <c r="R3246" s="7">
        <f t="shared" si="252"/>
        <v>23.869565217391305</v>
      </c>
      <c r="S3246" t="s">
        <v>8316</v>
      </c>
      <c r="T3246" t="s">
        <v>8317</v>
      </c>
      <c r="U3246" s="17">
        <f t="shared" si="253"/>
        <v>42705.527569444443</v>
      </c>
      <c r="V3246" s="17">
        <f t="shared" si="254"/>
        <v>42675.485902777778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tr">
        <f>VLOOKUP(G3247,'Country Codes'!C:D,2,FALSE)</f>
        <v>United States</v>
      </c>
      <c r="I3247" t="s">
        <v>8246</v>
      </c>
      <c r="J3247" s="15">
        <v>1434074400</v>
      </c>
      <c r="K3247" s="15">
        <v>1431354258</v>
      </c>
      <c r="L3247" t="b">
        <v>0</v>
      </c>
      <c r="M3247">
        <v>270</v>
      </c>
      <c r="N3247" t="b">
        <v>1</v>
      </c>
      <c r="O3247" t="s">
        <v>8271</v>
      </c>
      <c r="P3247" s="5">
        <f t="shared" si="250"/>
        <v>1.043047619047619</v>
      </c>
      <c r="Q3247" s="5" t="str">
        <f t="shared" si="251"/>
        <v>Funded</v>
      </c>
      <c r="R3247" s="7">
        <f t="shared" si="252"/>
        <v>81.125925925925927</v>
      </c>
      <c r="S3247" t="s">
        <v>8316</v>
      </c>
      <c r="T3247" t="s">
        <v>8317</v>
      </c>
      <c r="U3247" s="17">
        <f t="shared" si="253"/>
        <v>42166.874999999993</v>
      </c>
      <c r="V3247" s="17">
        <f t="shared" si="254"/>
        <v>42135.391874999994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tr">
        <f>VLOOKUP(G3248,'Country Codes'!C:D,2,FALSE)</f>
        <v>United States</v>
      </c>
      <c r="I3248" t="s">
        <v>8246</v>
      </c>
      <c r="J3248" s="15">
        <v>1442030340</v>
      </c>
      <c r="K3248" s="15">
        <v>1439551200</v>
      </c>
      <c r="L3248" t="b">
        <v>1</v>
      </c>
      <c r="M3248">
        <v>193</v>
      </c>
      <c r="N3248" t="b">
        <v>1</v>
      </c>
      <c r="O3248" t="s">
        <v>8271</v>
      </c>
      <c r="P3248" s="5">
        <f t="shared" si="250"/>
        <v>1.1122000000000001</v>
      </c>
      <c r="Q3248" s="5" t="str">
        <f t="shared" si="251"/>
        <v>Funded</v>
      </c>
      <c r="R3248" s="7">
        <f t="shared" si="252"/>
        <v>57.626943005181346</v>
      </c>
      <c r="S3248" t="s">
        <v>8316</v>
      </c>
      <c r="T3248" t="s">
        <v>8317</v>
      </c>
      <c r="U3248" s="17">
        <f t="shared" si="253"/>
        <v>42258.957638888889</v>
      </c>
      <c r="V3248" s="17">
        <f t="shared" si="254"/>
        <v>42230.263888888883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tr">
        <f>VLOOKUP(G3249,'Country Codes'!C:D,2,FALSE)</f>
        <v>United Kingdom</v>
      </c>
      <c r="I3249" t="s">
        <v>8247</v>
      </c>
      <c r="J3249" s="15">
        <v>1436696712</v>
      </c>
      <c r="K3249" s="15">
        <v>1434104712</v>
      </c>
      <c r="L3249" t="b">
        <v>1</v>
      </c>
      <c r="M3249">
        <v>57</v>
      </c>
      <c r="N3249" t="b">
        <v>1</v>
      </c>
      <c r="O3249" t="s">
        <v>8271</v>
      </c>
      <c r="P3249" s="5">
        <f t="shared" si="250"/>
        <v>1.0586</v>
      </c>
      <c r="Q3249" s="5" t="str">
        <f t="shared" si="251"/>
        <v>Funded</v>
      </c>
      <c r="R3249" s="7">
        <f t="shared" si="252"/>
        <v>46.429824561403507</v>
      </c>
      <c r="S3249" t="s">
        <v>8316</v>
      </c>
      <c r="T3249" t="s">
        <v>8317</v>
      </c>
      <c r="U3249" s="17">
        <f t="shared" si="253"/>
        <v>42197.22583333333</v>
      </c>
      <c r="V3249" s="17">
        <f t="shared" si="254"/>
        <v>42167.22583333333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tr">
        <f>VLOOKUP(G3250,'Country Codes'!C:D,2,FALSE)</f>
        <v>United States</v>
      </c>
      <c r="I3250" t="s">
        <v>8246</v>
      </c>
      <c r="J3250" s="15">
        <v>1428178757</v>
      </c>
      <c r="K3250" s="15">
        <v>1425590357</v>
      </c>
      <c r="L3250" t="b">
        <v>1</v>
      </c>
      <c r="M3250">
        <v>200</v>
      </c>
      <c r="N3250" t="b">
        <v>1</v>
      </c>
      <c r="O3250" t="s">
        <v>8271</v>
      </c>
      <c r="P3250" s="5">
        <f t="shared" si="250"/>
        <v>1.0079166666666666</v>
      </c>
      <c r="Q3250" s="5" t="str">
        <f t="shared" si="251"/>
        <v>Funded</v>
      </c>
      <c r="R3250" s="7">
        <f t="shared" si="252"/>
        <v>60.475000000000001</v>
      </c>
      <c r="S3250" t="s">
        <v>8316</v>
      </c>
      <c r="T3250" t="s">
        <v>8317</v>
      </c>
      <c r="U3250" s="17">
        <f t="shared" si="253"/>
        <v>42098.638391203705</v>
      </c>
      <c r="V3250" s="17">
        <f t="shared" si="254"/>
        <v>42068.68005787037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tr">
        <f>VLOOKUP(G3251,'Country Codes'!C:D,2,FALSE)</f>
        <v>United States</v>
      </c>
      <c r="I3251" t="s">
        <v>8246</v>
      </c>
      <c r="J3251" s="15">
        <v>1434822914</v>
      </c>
      <c r="K3251" s="15">
        <v>1432230914</v>
      </c>
      <c r="L3251" t="b">
        <v>1</v>
      </c>
      <c r="M3251">
        <v>88</v>
      </c>
      <c r="N3251" t="b">
        <v>1</v>
      </c>
      <c r="O3251" t="s">
        <v>8271</v>
      </c>
      <c r="P3251" s="5">
        <f t="shared" si="250"/>
        <v>1.0492727272727274</v>
      </c>
      <c r="Q3251" s="5" t="str">
        <f t="shared" si="251"/>
        <v>Funded</v>
      </c>
      <c r="R3251" s="7">
        <f t="shared" si="252"/>
        <v>65.579545454545453</v>
      </c>
      <c r="S3251" t="s">
        <v>8316</v>
      </c>
      <c r="T3251" t="s">
        <v>8317</v>
      </c>
      <c r="U3251" s="17">
        <f t="shared" si="253"/>
        <v>42175.538356481477</v>
      </c>
      <c r="V3251" s="17">
        <f t="shared" si="254"/>
        <v>42145.538356481477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tr">
        <f>VLOOKUP(G3252,'Country Codes'!C:D,2,FALSE)</f>
        <v>United States</v>
      </c>
      <c r="I3252" t="s">
        <v>8246</v>
      </c>
      <c r="J3252" s="15">
        <v>1415213324</v>
      </c>
      <c r="K3252" s="15">
        <v>1412617724</v>
      </c>
      <c r="L3252" t="b">
        <v>1</v>
      </c>
      <c r="M3252">
        <v>213</v>
      </c>
      <c r="N3252" t="b">
        <v>1</v>
      </c>
      <c r="O3252" t="s">
        <v>8271</v>
      </c>
      <c r="P3252" s="5">
        <f t="shared" si="250"/>
        <v>1.01552</v>
      </c>
      <c r="Q3252" s="5" t="str">
        <f t="shared" si="251"/>
        <v>Funded</v>
      </c>
      <c r="R3252" s="7">
        <f t="shared" si="252"/>
        <v>119.1924882629108</v>
      </c>
      <c r="S3252" t="s">
        <v>8316</v>
      </c>
      <c r="T3252" t="s">
        <v>8317</v>
      </c>
      <c r="U3252" s="17">
        <f t="shared" si="253"/>
        <v>41948.575509259259</v>
      </c>
      <c r="V3252" s="17">
        <f t="shared" si="254"/>
        <v>41918.533842592587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tr">
        <f>VLOOKUP(G3253,'Country Codes'!C:D,2,FALSE)</f>
        <v>United States</v>
      </c>
      <c r="I3253" t="s">
        <v>8246</v>
      </c>
      <c r="J3253" s="15">
        <v>1434907966</v>
      </c>
      <c r="K3253" s="15">
        <v>1432315966</v>
      </c>
      <c r="L3253" t="b">
        <v>1</v>
      </c>
      <c r="M3253">
        <v>20</v>
      </c>
      <c r="N3253" t="b">
        <v>1</v>
      </c>
      <c r="O3253" t="s">
        <v>8271</v>
      </c>
      <c r="P3253" s="5">
        <f t="shared" si="250"/>
        <v>1.1073333333333333</v>
      </c>
      <c r="Q3253" s="5" t="str">
        <f t="shared" si="251"/>
        <v>Funded</v>
      </c>
      <c r="R3253" s="7">
        <f t="shared" si="252"/>
        <v>83.05</v>
      </c>
      <c r="S3253" t="s">
        <v>8316</v>
      </c>
      <c r="T3253" t="s">
        <v>8317</v>
      </c>
      <c r="U3253" s="17">
        <f t="shared" si="253"/>
        <v>42176.52275462963</v>
      </c>
      <c r="V3253" s="17">
        <f t="shared" si="254"/>
        <v>42146.52275462963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tr">
        <f>VLOOKUP(G3254,'Country Codes'!C:D,2,FALSE)</f>
        <v>United Kingdom</v>
      </c>
      <c r="I3254" t="s">
        <v>8247</v>
      </c>
      <c r="J3254" s="15">
        <v>1473247240</v>
      </c>
      <c r="K3254" s="15">
        <v>1470655240</v>
      </c>
      <c r="L3254" t="b">
        <v>1</v>
      </c>
      <c r="M3254">
        <v>50</v>
      </c>
      <c r="N3254" t="b">
        <v>1</v>
      </c>
      <c r="O3254" t="s">
        <v>8271</v>
      </c>
      <c r="P3254" s="5">
        <f t="shared" si="250"/>
        <v>1.2782222222222221</v>
      </c>
      <c r="Q3254" s="5" t="str">
        <f t="shared" si="251"/>
        <v>Funded</v>
      </c>
      <c r="R3254" s="7">
        <f t="shared" si="252"/>
        <v>57.52</v>
      </c>
      <c r="S3254" t="s">
        <v>8316</v>
      </c>
      <c r="T3254" t="s">
        <v>8317</v>
      </c>
      <c r="U3254" s="17">
        <f t="shared" si="253"/>
        <v>42620.264351851853</v>
      </c>
      <c r="V3254" s="17">
        <f t="shared" si="254"/>
        <v>42590.264351851853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tr">
        <f>VLOOKUP(G3255,'Country Codes'!C:D,2,FALSE)</f>
        <v>United States</v>
      </c>
      <c r="I3255" t="s">
        <v>8246</v>
      </c>
      <c r="J3255" s="15">
        <v>1473306300</v>
      </c>
      <c r="K3255" s="15">
        <v>1471701028</v>
      </c>
      <c r="L3255" t="b">
        <v>1</v>
      </c>
      <c r="M3255">
        <v>115</v>
      </c>
      <c r="N3255" t="b">
        <v>1</v>
      </c>
      <c r="O3255" t="s">
        <v>8271</v>
      </c>
      <c r="P3255" s="5">
        <f t="shared" si="250"/>
        <v>1.0182500000000001</v>
      </c>
      <c r="Q3255" s="5" t="str">
        <f t="shared" si="251"/>
        <v>Funded</v>
      </c>
      <c r="R3255" s="7">
        <f t="shared" si="252"/>
        <v>177.08695652173913</v>
      </c>
      <c r="S3255" t="s">
        <v>8316</v>
      </c>
      <c r="T3255" t="s">
        <v>8317</v>
      </c>
      <c r="U3255" s="17">
        <f t="shared" si="253"/>
        <v>42620.947916666664</v>
      </c>
      <c r="V3255" s="17">
        <f t="shared" si="254"/>
        <v>42602.368379629632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tr">
        <f>VLOOKUP(G3256,'Country Codes'!C:D,2,FALSE)</f>
        <v>United Kingdom</v>
      </c>
      <c r="I3256" t="s">
        <v>8247</v>
      </c>
      <c r="J3256" s="15">
        <v>1427331809</v>
      </c>
      <c r="K3256" s="15">
        <v>1424743409</v>
      </c>
      <c r="L3256" t="b">
        <v>1</v>
      </c>
      <c r="M3256">
        <v>186</v>
      </c>
      <c r="N3256" t="b">
        <v>1</v>
      </c>
      <c r="O3256" t="s">
        <v>8271</v>
      </c>
      <c r="P3256" s="5">
        <f t="shared" si="250"/>
        <v>1.012576923076923</v>
      </c>
      <c r="Q3256" s="5" t="str">
        <f t="shared" si="251"/>
        <v>Funded</v>
      </c>
      <c r="R3256" s="7">
        <f t="shared" si="252"/>
        <v>70.771505376344081</v>
      </c>
      <c r="S3256" t="s">
        <v>8316</v>
      </c>
      <c r="T3256" t="s">
        <v>8317</v>
      </c>
      <c r="U3256" s="17">
        <f t="shared" si="253"/>
        <v>42088.835752314808</v>
      </c>
      <c r="V3256" s="17">
        <f t="shared" si="254"/>
        <v>42058.877418981479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tr">
        <f>VLOOKUP(G3257,'Country Codes'!C:D,2,FALSE)</f>
        <v>United Kingdom</v>
      </c>
      <c r="I3257" t="s">
        <v>8247</v>
      </c>
      <c r="J3257" s="15">
        <v>1412706375</v>
      </c>
      <c r="K3257" s="15">
        <v>1410114375</v>
      </c>
      <c r="L3257" t="b">
        <v>1</v>
      </c>
      <c r="M3257">
        <v>18</v>
      </c>
      <c r="N3257" t="b">
        <v>1</v>
      </c>
      <c r="O3257" t="s">
        <v>8271</v>
      </c>
      <c r="P3257" s="5">
        <f t="shared" si="250"/>
        <v>1.75</v>
      </c>
      <c r="Q3257" s="5" t="str">
        <f t="shared" si="251"/>
        <v>Funded</v>
      </c>
      <c r="R3257" s="7">
        <f t="shared" si="252"/>
        <v>29.166666666666668</v>
      </c>
      <c r="S3257" t="s">
        <v>8316</v>
      </c>
      <c r="T3257" t="s">
        <v>8317</v>
      </c>
      <c r="U3257" s="17">
        <f t="shared" si="253"/>
        <v>41919.559895833328</v>
      </c>
      <c r="V3257" s="17">
        <f t="shared" si="254"/>
        <v>41889.559895833328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tr">
        <f>VLOOKUP(G3258,'Country Codes'!C:D,2,FALSE)</f>
        <v>United States</v>
      </c>
      <c r="I3258" t="s">
        <v>8246</v>
      </c>
      <c r="J3258" s="15">
        <v>1433995140</v>
      </c>
      <c r="K3258" s="15">
        <v>1432129577</v>
      </c>
      <c r="L3258" t="b">
        <v>1</v>
      </c>
      <c r="M3258">
        <v>176</v>
      </c>
      <c r="N3258" t="b">
        <v>1</v>
      </c>
      <c r="O3258" t="s">
        <v>8271</v>
      </c>
      <c r="P3258" s="5">
        <f t="shared" si="250"/>
        <v>1.2806</v>
      </c>
      <c r="Q3258" s="5" t="str">
        <f t="shared" si="251"/>
        <v>Funded</v>
      </c>
      <c r="R3258" s="7">
        <f t="shared" si="252"/>
        <v>72.76136363636364</v>
      </c>
      <c r="S3258" t="s">
        <v>8316</v>
      </c>
      <c r="T3258" t="s">
        <v>8317</v>
      </c>
      <c r="U3258" s="17">
        <f t="shared" si="253"/>
        <v>42165.957638888889</v>
      </c>
      <c r="V3258" s="17">
        <f t="shared" si="254"/>
        <v>42144.365474537037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tr">
        <f>VLOOKUP(G3259,'Country Codes'!C:D,2,FALSE)</f>
        <v>United Kingdom</v>
      </c>
      <c r="I3259" t="s">
        <v>8247</v>
      </c>
      <c r="J3259" s="15">
        <v>1487769952</v>
      </c>
      <c r="K3259" s="15">
        <v>1485177952</v>
      </c>
      <c r="L3259" t="b">
        <v>0</v>
      </c>
      <c r="M3259">
        <v>41</v>
      </c>
      <c r="N3259" t="b">
        <v>1</v>
      </c>
      <c r="O3259" t="s">
        <v>8271</v>
      </c>
      <c r="P3259" s="5">
        <f t="shared" si="250"/>
        <v>1.0629949999999999</v>
      </c>
      <c r="Q3259" s="5" t="str">
        <f t="shared" si="251"/>
        <v>Funded</v>
      </c>
      <c r="R3259" s="7">
        <f t="shared" si="252"/>
        <v>51.853414634146333</v>
      </c>
      <c r="S3259" t="s">
        <v>8316</v>
      </c>
      <c r="T3259" t="s">
        <v>8317</v>
      </c>
      <c r="U3259" s="17">
        <f t="shared" si="253"/>
        <v>42788.351296296292</v>
      </c>
      <c r="V3259" s="17">
        <f t="shared" si="254"/>
        <v>42758.351296296292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tr">
        <f>VLOOKUP(G3260,'Country Codes'!C:D,2,FALSE)</f>
        <v>United States</v>
      </c>
      <c r="I3260" t="s">
        <v>8246</v>
      </c>
      <c r="J3260" s="15">
        <v>1420751861</v>
      </c>
      <c r="K3260" s="15">
        <v>1418159861</v>
      </c>
      <c r="L3260" t="b">
        <v>1</v>
      </c>
      <c r="M3260">
        <v>75</v>
      </c>
      <c r="N3260" t="b">
        <v>1</v>
      </c>
      <c r="O3260" t="s">
        <v>8271</v>
      </c>
      <c r="P3260" s="5">
        <f t="shared" si="250"/>
        <v>1.052142857142857</v>
      </c>
      <c r="Q3260" s="5" t="str">
        <f t="shared" si="251"/>
        <v>Funded</v>
      </c>
      <c r="R3260" s="7">
        <f t="shared" si="252"/>
        <v>98.2</v>
      </c>
      <c r="S3260" t="s">
        <v>8316</v>
      </c>
      <c r="T3260" t="s">
        <v>8317</v>
      </c>
      <c r="U3260" s="17">
        <f t="shared" si="253"/>
        <v>42012.678946759253</v>
      </c>
      <c r="V3260" s="17">
        <f t="shared" si="254"/>
        <v>41982.678946759253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tr">
        <f>VLOOKUP(G3261,'Country Codes'!C:D,2,FALSE)</f>
        <v>United States</v>
      </c>
      <c r="I3261" t="s">
        <v>8246</v>
      </c>
      <c r="J3261" s="15">
        <v>1475294340</v>
      </c>
      <c r="K3261" s="15">
        <v>1472753745</v>
      </c>
      <c r="L3261" t="b">
        <v>1</v>
      </c>
      <c r="M3261">
        <v>97</v>
      </c>
      <c r="N3261" t="b">
        <v>1</v>
      </c>
      <c r="O3261" t="s">
        <v>8271</v>
      </c>
      <c r="P3261" s="5">
        <f t="shared" si="250"/>
        <v>1.0616782608695652</v>
      </c>
      <c r="Q3261" s="5" t="str">
        <f t="shared" si="251"/>
        <v>Funded</v>
      </c>
      <c r="R3261" s="7">
        <f t="shared" si="252"/>
        <v>251.7381443298969</v>
      </c>
      <c r="S3261" t="s">
        <v>8316</v>
      </c>
      <c r="T3261" t="s">
        <v>8317</v>
      </c>
      <c r="U3261" s="17">
        <f t="shared" si="253"/>
        <v>42643.957638888889</v>
      </c>
      <c r="V3261" s="17">
        <f t="shared" si="254"/>
        <v>42614.552604166667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tr">
        <f>VLOOKUP(G3262,'Country Codes'!C:D,2,FALSE)</f>
        <v>United States</v>
      </c>
      <c r="I3262" t="s">
        <v>8246</v>
      </c>
      <c r="J3262" s="15">
        <v>1448903318</v>
      </c>
      <c r="K3262" s="15">
        <v>1445875718</v>
      </c>
      <c r="L3262" t="b">
        <v>1</v>
      </c>
      <c r="M3262">
        <v>73</v>
      </c>
      <c r="N3262" t="b">
        <v>1</v>
      </c>
      <c r="O3262" t="s">
        <v>8271</v>
      </c>
      <c r="P3262" s="5">
        <f t="shared" si="250"/>
        <v>1.0924</v>
      </c>
      <c r="Q3262" s="5" t="str">
        <f t="shared" si="251"/>
        <v>Funded</v>
      </c>
      <c r="R3262" s="7">
        <f t="shared" si="252"/>
        <v>74.821917808219183</v>
      </c>
      <c r="S3262" t="s">
        <v>8316</v>
      </c>
      <c r="T3262" t="s">
        <v>8317</v>
      </c>
      <c r="U3262" s="17">
        <f t="shared" si="253"/>
        <v>42338.505995370368</v>
      </c>
      <c r="V3262" s="17">
        <f t="shared" si="254"/>
        <v>42303.464328703696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tr">
        <f>VLOOKUP(G3263,'Country Codes'!C:D,2,FALSE)</f>
        <v>United States</v>
      </c>
      <c r="I3263" t="s">
        <v>8246</v>
      </c>
      <c r="J3263" s="15">
        <v>1437067476</v>
      </c>
      <c r="K3263" s="15">
        <v>1434475476</v>
      </c>
      <c r="L3263" t="b">
        <v>1</v>
      </c>
      <c r="M3263">
        <v>49</v>
      </c>
      <c r="N3263" t="b">
        <v>1</v>
      </c>
      <c r="O3263" t="s">
        <v>8271</v>
      </c>
      <c r="P3263" s="5">
        <f t="shared" si="250"/>
        <v>1.0045454545454546</v>
      </c>
      <c r="Q3263" s="5" t="str">
        <f t="shared" si="251"/>
        <v>Funded</v>
      </c>
      <c r="R3263" s="7">
        <f t="shared" si="252"/>
        <v>67.65306122448979</v>
      </c>
      <c r="S3263" t="s">
        <v>8316</v>
      </c>
      <c r="T3263" t="s">
        <v>8317</v>
      </c>
      <c r="U3263" s="17">
        <f t="shared" si="253"/>
        <v>42201.517083333332</v>
      </c>
      <c r="V3263" s="17">
        <f t="shared" si="254"/>
        <v>42171.517083333332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tr">
        <f>VLOOKUP(G3264,'Country Codes'!C:D,2,FALSE)</f>
        <v>United States</v>
      </c>
      <c r="I3264" t="s">
        <v>8246</v>
      </c>
      <c r="J3264" s="15">
        <v>1419220800</v>
      </c>
      <c r="K3264" s="15">
        <v>1416555262</v>
      </c>
      <c r="L3264" t="b">
        <v>1</v>
      </c>
      <c r="M3264">
        <v>134</v>
      </c>
      <c r="N3264" t="b">
        <v>1</v>
      </c>
      <c r="O3264" t="s">
        <v>8271</v>
      </c>
      <c r="P3264" s="5">
        <f t="shared" si="250"/>
        <v>1.0304098360655738</v>
      </c>
      <c r="Q3264" s="5" t="str">
        <f t="shared" si="251"/>
        <v>Funded</v>
      </c>
      <c r="R3264" s="7">
        <f t="shared" si="252"/>
        <v>93.81343283582089</v>
      </c>
      <c r="S3264" t="s">
        <v>8316</v>
      </c>
      <c r="T3264" t="s">
        <v>8317</v>
      </c>
      <c r="U3264" s="17">
        <f t="shared" si="253"/>
        <v>41994.958333333336</v>
      </c>
      <c r="V3264" s="17">
        <f t="shared" si="254"/>
        <v>41964.107199074067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tr">
        <f>VLOOKUP(G3265,'Country Codes'!C:D,2,FALSE)</f>
        <v>United States</v>
      </c>
      <c r="I3265" t="s">
        <v>8246</v>
      </c>
      <c r="J3265" s="15">
        <v>1446238800</v>
      </c>
      <c r="K3265" s="15">
        <v>1444220588</v>
      </c>
      <c r="L3265" t="b">
        <v>1</v>
      </c>
      <c r="M3265">
        <v>68</v>
      </c>
      <c r="N3265" t="b">
        <v>1</v>
      </c>
      <c r="O3265" t="s">
        <v>8271</v>
      </c>
      <c r="P3265" s="5">
        <f t="shared" si="250"/>
        <v>1.121664</v>
      </c>
      <c r="Q3265" s="5" t="str">
        <f t="shared" si="251"/>
        <v>Funded</v>
      </c>
      <c r="R3265" s="7">
        <f t="shared" si="252"/>
        <v>41.237647058823526</v>
      </c>
      <c r="S3265" t="s">
        <v>8316</v>
      </c>
      <c r="T3265" t="s">
        <v>8317</v>
      </c>
      <c r="U3265" s="17">
        <f t="shared" si="253"/>
        <v>42307.666666666664</v>
      </c>
      <c r="V3265" s="17">
        <f t="shared" si="254"/>
        <v>42284.30773148148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tr">
        <f>VLOOKUP(G3266,'Country Codes'!C:D,2,FALSE)</f>
        <v>United States</v>
      </c>
      <c r="I3266" t="s">
        <v>8246</v>
      </c>
      <c r="J3266" s="15">
        <v>1422482400</v>
      </c>
      <c r="K3266" s="15">
        <v>1421089938</v>
      </c>
      <c r="L3266" t="b">
        <v>1</v>
      </c>
      <c r="M3266">
        <v>49</v>
      </c>
      <c r="N3266" t="b">
        <v>1</v>
      </c>
      <c r="O3266" t="s">
        <v>8271</v>
      </c>
      <c r="P3266" s="5">
        <f t="shared" si="250"/>
        <v>1.03</v>
      </c>
      <c r="Q3266" s="5" t="str">
        <f t="shared" si="251"/>
        <v>Funded</v>
      </c>
      <c r="R3266" s="7">
        <f t="shared" si="252"/>
        <v>52.551020408163268</v>
      </c>
      <c r="S3266" t="s">
        <v>8316</v>
      </c>
      <c r="T3266" t="s">
        <v>8317</v>
      </c>
      <c r="U3266" s="17">
        <f t="shared" si="253"/>
        <v>42032.708333333336</v>
      </c>
      <c r="V3266" s="17">
        <f t="shared" si="254"/>
        <v>42016.591874999998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tr">
        <f>VLOOKUP(G3267,'Country Codes'!C:D,2,FALSE)</f>
        <v>Ireland</v>
      </c>
      <c r="I3267" t="s">
        <v>8249</v>
      </c>
      <c r="J3267" s="15">
        <v>1449162000</v>
      </c>
      <c r="K3267" s="15">
        <v>1446570315</v>
      </c>
      <c r="L3267" t="b">
        <v>1</v>
      </c>
      <c r="M3267">
        <v>63</v>
      </c>
      <c r="N3267" t="b">
        <v>1</v>
      </c>
      <c r="O3267" t="s">
        <v>8271</v>
      </c>
      <c r="P3267" s="5">
        <f t="shared" ref="P3267:P3330" si="255">(E3267/D3267)</f>
        <v>1.64</v>
      </c>
      <c r="Q3267" s="5" t="str">
        <f t="shared" ref="Q3267:Q3330" si="256">IF(P3267&gt;=1,"Funded","Not Funded")</f>
        <v>Funded</v>
      </c>
      <c r="R3267" s="7">
        <f t="shared" ref="R3267:R3330" si="257">(E3267/M3267)</f>
        <v>70.285714285714292</v>
      </c>
      <c r="S3267" t="s">
        <v>8316</v>
      </c>
      <c r="T3267" t="s">
        <v>8317</v>
      </c>
      <c r="U3267" s="17">
        <f t="shared" ref="U3267:U3330" si="258">(((J3267/60)/60)/24)+DATE(1970,1,1)+(-5/24)</f>
        <v>42341.499999999993</v>
      </c>
      <c r="V3267" s="17">
        <f t="shared" ref="V3267:V3330" si="259">(((K3267/60)/60)/24)+DATE(1970,1,1)+(-5/24)</f>
        <v>42311.503645833327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tr">
        <f>VLOOKUP(G3268,'Country Codes'!C:D,2,FALSE)</f>
        <v>United States</v>
      </c>
      <c r="I3268" t="s">
        <v>8246</v>
      </c>
      <c r="J3268" s="15">
        <v>1434142800</v>
      </c>
      <c r="K3268" s="15">
        <v>1431435122</v>
      </c>
      <c r="L3268" t="b">
        <v>1</v>
      </c>
      <c r="M3268">
        <v>163</v>
      </c>
      <c r="N3268" t="b">
        <v>1</v>
      </c>
      <c r="O3268" t="s">
        <v>8271</v>
      </c>
      <c r="P3268" s="5">
        <f t="shared" si="255"/>
        <v>1.3128333333333333</v>
      </c>
      <c r="Q3268" s="5" t="str">
        <f t="shared" si="256"/>
        <v>Funded</v>
      </c>
      <c r="R3268" s="7">
        <f t="shared" si="257"/>
        <v>48.325153374233132</v>
      </c>
      <c r="S3268" t="s">
        <v>8316</v>
      </c>
      <c r="T3268" t="s">
        <v>8317</v>
      </c>
      <c r="U3268" s="17">
        <f t="shared" si="258"/>
        <v>42167.666666666664</v>
      </c>
      <c r="V3268" s="17">
        <f t="shared" si="259"/>
        <v>42136.32780092593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tr">
        <f>VLOOKUP(G3269,'Country Codes'!C:D,2,FALSE)</f>
        <v>United States</v>
      </c>
      <c r="I3269" t="s">
        <v>8246</v>
      </c>
      <c r="J3269" s="15">
        <v>1437156660</v>
      </c>
      <c r="K3269" s="15">
        <v>1434564660</v>
      </c>
      <c r="L3269" t="b">
        <v>1</v>
      </c>
      <c r="M3269">
        <v>288</v>
      </c>
      <c r="N3269" t="b">
        <v>1</v>
      </c>
      <c r="O3269" t="s">
        <v>8271</v>
      </c>
      <c r="P3269" s="5">
        <f t="shared" si="255"/>
        <v>1.0209999999999999</v>
      </c>
      <c r="Q3269" s="5" t="str">
        <f t="shared" si="256"/>
        <v>Funded</v>
      </c>
      <c r="R3269" s="7">
        <f t="shared" si="257"/>
        <v>53.177083333333336</v>
      </c>
      <c r="S3269" t="s">
        <v>8316</v>
      </c>
      <c r="T3269" t="s">
        <v>8317</v>
      </c>
      <c r="U3269" s="17">
        <f t="shared" si="258"/>
        <v>42202.549305555549</v>
      </c>
      <c r="V3269" s="17">
        <f t="shared" si="259"/>
        <v>42172.549305555549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tr">
        <f>VLOOKUP(G3270,'Country Codes'!C:D,2,FALSE)</f>
        <v>United States</v>
      </c>
      <c r="I3270" t="s">
        <v>8246</v>
      </c>
      <c r="J3270" s="15">
        <v>1472074928</v>
      </c>
      <c r="K3270" s="15">
        <v>1470692528</v>
      </c>
      <c r="L3270" t="b">
        <v>1</v>
      </c>
      <c r="M3270">
        <v>42</v>
      </c>
      <c r="N3270" t="b">
        <v>1</v>
      </c>
      <c r="O3270" t="s">
        <v>8271</v>
      </c>
      <c r="P3270" s="5">
        <f t="shared" si="255"/>
        <v>1.28</v>
      </c>
      <c r="Q3270" s="5" t="str">
        <f t="shared" si="256"/>
        <v>Funded</v>
      </c>
      <c r="R3270" s="7">
        <f t="shared" si="257"/>
        <v>60.952380952380949</v>
      </c>
      <c r="S3270" t="s">
        <v>8316</v>
      </c>
      <c r="T3270" t="s">
        <v>8317</v>
      </c>
      <c r="U3270" s="17">
        <f t="shared" si="258"/>
        <v>42606.695925925924</v>
      </c>
      <c r="V3270" s="17">
        <f t="shared" si="259"/>
        <v>42590.695925925924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tr">
        <f>VLOOKUP(G3271,'Country Codes'!C:D,2,FALSE)</f>
        <v>United Kingdom</v>
      </c>
      <c r="I3271" t="s">
        <v>8247</v>
      </c>
      <c r="J3271" s="15">
        <v>1434452400</v>
      </c>
      <c r="K3271" s="15">
        <v>1431509397</v>
      </c>
      <c r="L3271" t="b">
        <v>1</v>
      </c>
      <c r="M3271">
        <v>70</v>
      </c>
      <c r="N3271" t="b">
        <v>1</v>
      </c>
      <c r="O3271" t="s">
        <v>8271</v>
      </c>
      <c r="P3271" s="5">
        <f t="shared" si="255"/>
        <v>1.0149999999999999</v>
      </c>
      <c r="Q3271" s="5" t="str">
        <f t="shared" si="256"/>
        <v>Funded</v>
      </c>
      <c r="R3271" s="7">
        <f t="shared" si="257"/>
        <v>116</v>
      </c>
      <c r="S3271" t="s">
        <v>8316</v>
      </c>
      <c r="T3271" t="s">
        <v>8317</v>
      </c>
      <c r="U3271" s="17">
        <f t="shared" si="258"/>
        <v>42171.249999999993</v>
      </c>
      <c r="V3271" s="17">
        <f t="shared" si="259"/>
        <v>42137.18746527777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tr">
        <f>VLOOKUP(G3272,'Country Codes'!C:D,2,FALSE)</f>
        <v>United Kingdom</v>
      </c>
      <c r="I3272" t="s">
        <v>8247</v>
      </c>
      <c r="J3272" s="15">
        <v>1436705265</v>
      </c>
      <c r="K3272" s="15">
        <v>1434113265</v>
      </c>
      <c r="L3272" t="b">
        <v>1</v>
      </c>
      <c r="M3272">
        <v>30</v>
      </c>
      <c r="N3272" t="b">
        <v>1</v>
      </c>
      <c r="O3272" t="s">
        <v>8271</v>
      </c>
      <c r="P3272" s="5">
        <f t="shared" si="255"/>
        <v>1.0166666666666666</v>
      </c>
      <c r="Q3272" s="5" t="str">
        <f t="shared" si="256"/>
        <v>Funded</v>
      </c>
      <c r="R3272" s="7">
        <f t="shared" si="257"/>
        <v>61</v>
      </c>
      <c r="S3272" t="s">
        <v>8316</v>
      </c>
      <c r="T3272" t="s">
        <v>8317</v>
      </c>
      <c r="U3272" s="17">
        <f t="shared" si="258"/>
        <v>42197.324826388889</v>
      </c>
      <c r="V3272" s="17">
        <f t="shared" si="259"/>
        <v>42167.324826388889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tr">
        <f>VLOOKUP(G3273,'Country Codes'!C:D,2,FALSE)</f>
        <v>United Kingdom</v>
      </c>
      <c r="I3273" t="s">
        <v>8247</v>
      </c>
      <c r="J3273" s="15">
        <v>1414927775</v>
      </c>
      <c r="K3273" s="15">
        <v>1412332175</v>
      </c>
      <c r="L3273" t="b">
        <v>1</v>
      </c>
      <c r="M3273">
        <v>51</v>
      </c>
      <c r="N3273" t="b">
        <v>1</v>
      </c>
      <c r="O3273" t="s">
        <v>8271</v>
      </c>
      <c r="P3273" s="5">
        <f t="shared" si="255"/>
        <v>1.3</v>
      </c>
      <c r="Q3273" s="5" t="str">
        <f t="shared" si="256"/>
        <v>Funded</v>
      </c>
      <c r="R3273" s="7">
        <f t="shared" si="257"/>
        <v>38.235294117647058</v>
      </c>
      <c r="S3273" t="s">
        <v>8316</v>
      </c>
      <c r="T3273" t="s">
        <v>8317</v>
      </c>
      <c r="U3273" s="17">
        <f t="shared" si="258"/>
        <v>41945.270543981482</v>
      </c>
      <c r="V3273" s="17">
        <f t="shared" si="259"/>
        <v>41915.22887731481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tr">
        <f>VLOOKUP(G3274,'Country Codes'!C:D,2,FALSE)</f>
        <v>United States</v>
      </c>
      <c r="I3274" t="s">
        <v>8246</v>
      </c>
      <c r="J3274" s="15">
        <v>1446814809</v>
      </c>
      <c r="K3274" s="15">
        <v>1444219209</v>
      </c>
      <c r="L3274" t="b">
        <v>1</v>
      </c>
      <c r="M3274">
        <v>145</v>
      </c>
      <c r="N3274" t="b">
        <v>1</v>
      </c>
      <c r="O3274" t="s">
        <v>8271</v>
      </c>
      <c r="P3274" s="5">
        <f t="shared" si="255"/>
        <v>1.5443</v>
      </c>
      <c r="Q3274" s="5" t="str">
        <f t="shared" si="256"/>
        <v>Funded</v>
      </c>
      <c r="R3274" s="7">
        <f t="shared" si="257"/>
        <v>106.50344827586207</v>
      </c>
      <c r="S3274" t="s">
        <v>8316</v>
      </c>
      <c r="T3274" t="s">
        <v>8317</v>
      </c>
      <c r="U3274" s="17">
        <f t="shared" si="258"/>
        <v>42314.333437499998</v>
      </c>
      <c r="V3274" s="17">
        <f t="shared" si="259"/>
        <v>42284.291770833333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tr">
        <f>VLOOKUP(G3275,'Country Codes'!C:D,2,FALSE)</f>
        <v>United States</v>
      </c>
      <c r="I3275" t="s">
        <v>8246</v>
      </c>
      <c r="J3275" s="15">
        <v>1473879600</v>
      </c>
      <c r="K3275" s="15">
        <v>1472498042</v>
      </c>
      <c r="L3275" t="b">
        <v>1</v>
      </c>
      <c r="M3275">
        <v>21</v>
      </c>
      <c r="N3275" t="b">
        <v>1</v>
      </c>
      <c r="O3275" t="s">
        <v>8271</v>
      </c>
      <c r="P3275" s="5">
        <f t="shared" si="255"/>
        <v>1.0740000000000001</v>
      </c>
      <c r="Q3275" s="5" t="str">
        <f t="shared" si="256"/>
        <v>Funded</v>
      </c>
      <c r="R3275" s="7">
        <f t="shared" si="257"/>
        <v>204.57142857142858</v>
      </c>
      <c r="S3275" t="s">
        <v>8316</v>
      </c>
      <c r="T3275" t="s">
        <v>8317</v>
      </c>
      <c r="U3275" s="17">
        <f t="shared" si="258"/>
        <v>42627.583333333336</v>
      </c>
      <c r="V3275" s="17">
        <f t="shared" si="259"/>
        <v>42611.5930787037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tr">
        <f>VLOOKUP(G3276,'Country Codes'!C:D,2,FALSE)</f>
        <v>United States</v>
      </c>
      <c r="I3276" t="s">
        <v>8246</v>
      </c>
      <c r="J3276" s="15">
        <v>1458075600</v>
      </c>
      <c r="K3276" s="15">
        <v>1454259272</v>
      </c>
      <c r="L3276" t="b">
        <v>1</v>
      </c>
      <c r="M3276">
        <v>286</v>
      </c>
      <c r="N3276" t="b">
        <v>1</v>
      </c>
      <c r="O3276" t="s">
        <v>8271</v>
      </c>
      <c r="P3276" s="5">
        <f t="shared" si="255"/>
        <v>1.0132258064516129</v>
      </c>
      <c r="Q3276" s="5" t="str">
        <f t="shared" si="256"/>
        <v>Funded</v>
      </c>
      <c r="R3276" s="7">
        <f t="shared" si="257"/>
        <v>54.912587412587413</v>
      </c>
      <c r="S3276" t="s">
        <v>8316</v>
      </c>
      <c r="T3276" t="s">
        <v>8317</v>
      </c>
      <c r="U3276" s="17">
        <f t="shared" si="258"/>
        <v>42444.666666666664</v>
      </c>
      <c r="V3276" s="17">
        <f t="shared" si="259"/>
        <v>42400.496203703697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tr">
        <f>VLOOKUP(G3277,'Country Codes'!C:D,2,FALSE)</f>
        <v>United States</v>
      </c>
      <c r="I3277" t="s">
        <v>8246</v>
      </c>
      <c r="J3277" s="15">
        <v>1423456200</v>
      </c>
      <c r="K3277" s="15">
        <v>1421183271</v>
      </c>
      <c r="L3277" t="b">
        <v>1</v>
      </c>
      <c r="M3277">
        <v>12</v>
      </c>
      <c r="N3277" t="b">
        <v>1</v>
      </c>
      <c r="O3277" t="s">
        <v>8271</v>
      </c>
      <c r="P3277" s="5">
        <f t="shared" si="255"/>
        <v>1.0027777777777778</v>
      </c>
      <c r="Q3277" s="5" t="str">
        <f t="shared" si="256"/>
        <v>Funded</v>
      </c>
      <c r="R3277" s="7">
        <f t="shared" si="257"/>
        <v>150.41666666666666</v>
      </c>
      <c r="S3277" t="s">
        <v>8316</v>
      </c>
      <c r="T3277" t="s">
        <v>8317</v>
      </c>
      <c r="U3277" s="17">
        <f t="shared" si="258"/>
        <v>42043.979166666664</v>
      </c>
      <c r="V3277" s="17">
        <f t="shared" si="259"/>
        <v>42017.672118055554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tr">
        <f>VLOOKUP(G3278,'Country Codes'!C:D,2,FALSE)</f>
        <v>Canada</v>
      </c>
      <c r="I3278" t="s">
        <v>8251</v>
      </c>
      <c r="J3278" s="15">
        <v>1459483140</v>
      </c>
      <c r="K3278" s="15">
        <v>1456526879</v>
      </c>
      <c r="L3278" t="b">
        <v>1</v>
      </c>
      <c r="M3278">
        <v>100</v>
      </c>
      <c r="N3278" t="b">
        <v>1</v>
      </c>
      <c r="O3278" t="s">
        <v>8271</v>
      </c>
      <c r="P3278" s="5">
        <f t="shared" si="255"/>
        <v>1.1684444444444444</v>
      </c>
      <c r="Q3278" s="5" t="str">
        <f t="shared" si="256"/>
        <v>Funded</v>
      </c>
      <c r="R3278" s="7">
        <f t="shared" si="257"/>
        <v>52.58</v>
      </c>
      <c r="S3278" t="s">
        <v>8316</v>
      </c>
      <c r="T3278" t="s">
        <v>8317</v>
      </c>
      <c r="U3278" s="17">
        <f t="shared" si="258"/>
        <v>42460.957638888889</v>
      </c>
      <c r="V3278" s="17">
        <f t="shared" si="259"/>
        <v>42426.741655092592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tr">
        <f>VLOOKUP(G3279,'Country Codes'!C:D,2,FALSE)</f>
        <v>United Kingdom</v>
      </c>
      <c r="I3279" t="s">
        <v>8247</v>
      </c>
      <c r="J3279" s="15">
        <v>1416331406</v>
      </c>
      <c r="K3279" s="15">
        <v>1413735806</v>
      </c>
      <c r="L3279" t="b">
        <v>1</v>
      </c>
      <c r="M3279">
        <v>100</v>
      </c>
      <c r="N3279" t="b">
        <v>1</v>
      </c>
      <c r="O3279" t="s">
        <v>8271</v>
      </c>
      <c r="P3279" s="5">
        <f t="shared" si="255"/>
        <v>1.0860000000000001</v>
      </c>
      <c r="Q3279" s="5" t="str">
        <f t="shared" si="256"/>
        <v>Funded</v>
      </c>
      <c r="R3279" s="7">
        <f t="shared" si="257"/>
        <v>54.3</v>
      </c>
      <c r="S3279" t="s">
        <v>8316</v>
      </c>
      <c r="T3279" t="s">
        <v>8317</v>
      </c>
      <c r="U3279" s="17">
        <f t="shared" si="258"/>
        <v>41961.516273148147</v>
      </c>
      <c r="V3279" s="17">
        <f t="shared" si="259"/>
        <v>41931.474606481483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tr">
        <f>VLOOKUP(G3280,'Country Codes'!C:D,2,FALSE)</f>
        <v>United Kingdom</v>
      </c>
      <c r="I3280" t="s">
        <v>8247</v>
      </c>
      <c r="J3280" s="15">
        <v>1433017303</v>
      </c>
      <c r="K3280" s="15">
        <v>1430425303</v>
      </c>
      <c r="L3280" t="b">
        <v>1</v>
      </c>
      <c r="M3280">
        <v>34</v>
      </c>
      <c r="N3280" t="b">
        <v>1</v>
      </c>
      <c r="O3280" t="s">
        <v>8271</v>
      </c>
      <c r="P3280" s="5">
        <f t="shared" si="255"/>
        <v>1.034</v>
      </c>
      <c r="Q3280" s="5" t="str">
        <f t="shared" si="256"/>
        <v>Funded</v>
      </c>
      <c r="R3280" s="7">
        <f t="shared" si="257"/>
        <v>76.029411764705884</v>
      </c>
      <c r="S3280" t="s">
        <v>8316</v>
      </c>
      <c r="T3280" t="s">
        <v>8317</v>
      </c>
      <c r="U3280" s="17">
        <f t="shared" si="258"/>
        <v>42154.640081018515</v>
      </c>
      <c r="V3280" s="17">
        <f t="shared" si="259"/>
        <v>42124.640081018515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tr">
        <f>VLOOKUP(G3281,'Country Codes'!C:D,2,FALSE)</f>
        <v>United States</v>
      </c>
      <c r="I3281" t="s">
        <v>8246</v>
      </c>
      <c r="J3281" s="15">
        <v>1459474059</v>
      </c>
      <c r="K3281" s="15">
        <v>1456885659</v>
      </c>
      <c r="L3281" t="b">
        <v>0</v>
      </c>
      <c r="M3281">
        <v>63</v>
      </c>
      <c r="N3281" t="b">
        <v>1</v>
      </c>
      <c r="O3281" t="s">
        <v>8271</v>
      </c>
      <c r="P3281" s="5">
        <f t="shared" si="255"/>
        <v>1.1427586206896552</v>
      </c>
      <c r="Q3281" s="5" t="str">
        <f t="shared" si="256"/>
        <v>Funded</v>
      </c>
      <c r="R3281" s="7">
        <f t="shared" si="257"/>
        <v>105.2063492063492</v>
      </c>
      <c r="S3281" t="s">
        <v>8316</v>
      </c>
      <c r="T3281" t="s">
        <v>8317</v>
      </c>
      <c r="U3281" s="17">
        <f t="shared" si="258"/>
        <v>42460.852534722224</v>
      </c>
      <c r="V3281" s="17">
        <f t="shared" si="259"/>
        <v>42430.894201388881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tr">
        <f>VLOOKUP(G3282,'Country Codes'!C:D,2,FALSE)</f>
        <v>United States</v>
      </c>
      <c r="I3282" t="s">
        <v>8246</v>
      </c>
      <c r="J3282" s="15">
        <v>1433134800</v>
      </c>
      <c r="K3282" s="15">
        <v>1430158198</v>
      </c>
      <c r="L3282" t="b">
        <v>0</v>
      </c>
      <c r="M3282">
        <v>30</v>
      </c>
      <c r="N3282" t="b">
        <v>1</v>
      </c>
      <c r="O3282" t="s">
        <v>8271</v>
      </c>
      <c r="P3282" s="5">
        <f t="shared" si="255"/>
        <v>1.03</v>
      </c>
      <c r="Q3282" s="5" t="str">
        <f t="shared" si="256"/>
        <v>Funded</v>
      </c>
      <c r="R3282" s="7">
        <f t="shared" si="257"/>
        <v>68.666666666666671</v>
      </c>
      <c r="S3282" t="s">
        <v>8316</v>
      </c>
      <c r="T3282" t="s">
        <v>8317</v>
      </c>
      <c r="U3282" s="17">
        <f t="shared" si="258"/>
        <v>42155.999999999993</v>
      </c>
      <c r="V3282" s="17">
        <f t="shared" si="259"/>
        <v>42121.548587962963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tr">
        <f>VLOOKUP(G3283,'Country Codes'!C:D,2,FALSE)</f>
        <v>United States</v>
      </c>
      <c r="I3283" t="s">
        <v>8246</v>
      </c>
      <c r="J3283" s="15">
        <v>1441153705</v>
      </c>
      <c r="K3283" s="15">
        <v>1438561705</v>
      </c>
      <c r="L3283" t="b">
        <v>0</v>
      </c>
      <c r="M3283">
        <v>47</v>
      </c>
      <c r="N3283" t="b">
        <v>1</v>
      </c>
      <c r="O3283" t="s">
        <v>8271</v>
      </c>
      <c r="P3283" s="5">
        <f t="shared" si="255"/>
        <v>1.216</v>
      </c>
      <c r="Q3283" s="5" t="str">
        <f t="shared" si="256"/>
        <v>Funded</v>
      </c>
      <c r="R3283" s="7">
        <f t="shared" si="257"/>
        <v>129.36170212765958</v>
      </c>
      <c r="S3283" t="s">
        <v>8316</v>
      </c>
      <c r="T3283" t="s">
        <v>8317</v>
      </c>
      <c r="U3283" s="17">
        <f t="shared" si="258"/>
        <v>42248.811400462961</v>
      </c>
      <c r="V3283" s="17">
        <f t="shared" si="259"/>
        <v>42218.811400462961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tr">
        <f>VLOOKUP(G3284,'Country Codes'!C:D,2,FALSE)</f>
        <v>United States</v>
      </c>
      <c r="I3284" t="s">
        <v>8246</v>
      </c>
      <c r="J3284" s="15">
        <v>1461904788</v>
      </c>
      <c r="K3284" s="15">
        <v>1458103188</v>
      </c>
      <c r="L3284" t="b">
        <v>0</v>
      </c>
      <c r="M3284">
        <v>237</v>
      </c>
      <c r="N3284" t="b">
        <v>1</v>
      </c>
      <c r="O3284" t="s">
        <v>8271</v>
      </c>
      <c r="P3284" s="5">
        <f t="shared" si="255"/>
        <v>1.026467741935484</v>
      </c>
      <c r="Q3284" s="5" t="str">
        <f t="shared" si="256"/>
        <v>Funded</v>
      </c>
      <c r="R3284" s="7">
        <f t="shared" si="257"/>
        <v>134.26371308016877</v>
      </c>
      <c r="S3284" t="s">
        <v>8316</v>
      </c>
      <c r="T3284" t="s">
        <v>8317</v>
      </c>
      <c r="U3284" s="17">
        <f t="shared" si="258"/>
        <v>42488.985972222225</v>
      </c>
      <c r="V3284" s="17">
        <f t="shared" si="259"/>
        <v>42444.985972222225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tr">
        <f>VLOOKUP(G3285,'Country Codes'!C:D,2,FALSE)</f>
        <v>United Kingdom</v>
      </c>
      <c r="I3285" t="s">
        <v>8247</v>
      </c>
      <c r="J3285" s="15">
        <v>1455138000</v>
      </c>
      <c r="K3285" s="15">
        <v>1452448298</v>
      </c>
      <c r="L3285" t="b">
        <v>0</v>
      </c>
      <c r="M3285">
        <v>47</v>
      </c>
      <c r="N3285" t="b">
        <v>1</v>
      </c>
      <c r="O3285" t="s">
        <v>8271</v>
      </c>
      <c r="P3285" s="5">
        <f t="shared" si="255"/>
        <v>1.0475000000000001</v>
      </c>
      <c r="Q3285" s="5" t="str">
        <f t="shared" si="256"/>
        <v>Funded</v>
      </c>
      <c r="R3285" s="7">
        <f t="shared" si="257"/>
        <v>17.829787234042552</v>
      </c>
      <c r="S3285" t="s">
        <v>8316</v>
      </c>
      <c r="T3285" t="s">
        <v>8317</v>
      </c>
      <c r="U3285" s="17">
        <f t="shared" si="258"/>
        <v>42410.666666666664</v>
      </c>
      <c r="V3285" s="17">
        <f t="shared" si="259"/>
        <v>42379.535856481474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tr">
        <f>VLOOKUP(G3286,'Country Codes'!C:D,2,FALSE)</f>
        <v>United States</v>
      </c>
      <c r="I3286" t="s">
        <v>8246</v>
      </c>
      <c r="J3286" s="15">
        <v>1454047140</v>
      </c>
      <c r="K3286" s="15">
        <v>1452546853</v>
      </c>
      <c r="L3286" t="b">
        <v>0</v>
      </c>
      <c r="M3286">
        <v>15</v>
      </c>
      <c r="N3286" t="b">
        <v>1</v>
      </c>
      <c r="O3286" t="s">
        <v>8271</v>
      </c>
      <c r="P3286" s="5">
        <f t="shared" si="255"/>
        <v>1.016</v>
      </c>
      <c r="Q3286" s="5" t="str">
        <f t="shared" si="256"/>
        <v>Funded</v>
      </c>
      <c r="R3286" s="7">
        <f t="shared" si="257"/>
        <v>203.2</v>
      </c>
      <c r="S3286" t="s">
        <v>8316</v>
      </c>
      <c r="T3286" t="s">
        <v>8317</v>
      </c>
      <c r="U3286" s="17">
        <f t="shared" si="258"/>
        <v>42398.040972222218</v>
      </c>
      <c r="V3286" s="17">
        <f t="shared" si="259"/>
        <v>42380.676539351851</v>
      </c>
    </row>
    <row r="3287" spans="1:22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tr">
        <f>VLOOKUP(G3287,'Country Codes'!C:D,2,FALSE)</f>
        <v>United States</v>
      </c>
      <c r="I3287" t="s">
        <v>8246</v>
      </c>
      <c r="J3287" s="15">
        <v>1488258000</v>
      </c>
      <c r="K3287" s="15">
        <v>1485556626</v>
      </c>
      <c r="L3287" t="b">
        <v>0</v>
      </c>
      <c r="M3287">
        <v>81</v>
      </c>
      <c r="N3287" t="b">
        <v>1</v>
      </c>
      <c r="O3287" t="s">
        <v>8271</v>
      </c>
      <c r="P3287" s="5">
        <f t="shared" si="255"/>
        <v>1.1210242048409682</v>
      </c>
      <c r="Q3287" s="5" t="str">
        <f t="shared" si="256"/>
        <v>Funded</v>
      </c>
      <c r="R3287" s="7">
        <f t="shared" si="257"/>
        <v>69.18518518518519</v>
      </c>
      <c r="S3287" t="s">
        <v>8316</v>
      </c>
      <c r="T3287" t="s">
        <v>8317</v>
      </c>
      <c r="U3287" s="17">
        <f t="shared" si="258"/>
        <v>42793.999999999993</v>
      </c>
      <c r="V3287" s="17">
        <f t="shared" si="259"/>
        <v>42762.734097222223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tr">
        <f>VLOOKUP(G3288,'Country Codes'!C:D,2,FALSE)</f>
        <v>United States</v>
      </c>
      <c r="I3288" t="s">
        <v>8246</v>
      </c>
      <c r="J3288" s="15">
        <v>1471291782</v>
      </c>
      <c r="K3288" s="15">
        <v>1468699782</v>
      </c>
      <c r="L3288" t="b">
        <v>0</v>
      </c>
      <c r="M3288">
        <v>122</v>
      </c>
      <c r="N3288" t="b">
        <v>1</v>
      </c>
      <c r="O3288" t="s">
        <v>8271</v>
      </c>
      <c r="P3288" s="5">
        <f t="shared" si="255"/>
        <v>1.0176666666666667</v>
      </c>
      <c r="Q3288" s="5" t="str">
        <f t="shared" si="256"/>
        <v>Funded</v>
      </c>
      <c r="R3288" s="7">
        <f t="shared" si="257"/>
        <v>125.12295081967213</v>
      </c>
      <c r="S3288" t="s">
        <v>8316</v>
      </c>
      <c r="T3288" t="s">
        <v>8317</v>
      </c>
      <c r="U3288" s="17">
        <f t="shared" si="258"/>
        <v>42597.631736111107</v>
      </c>
      <c r="V3288" s="17">
        <f t="shared" si="259"/>
        <v>42567.631736111107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tr">
        <f>VLOOKUP(G3289,'Country Codes'!C:D,2,FALSE)</f>
        <v>Canada</v>
      </c>
      <c r="I3289" t="s">
        <v>8251</v>
      </c>
      <c r="J3289" s="15">
        <v>1448733628</v>
      </c>
      <c r="K3289" s="15">
        <v>1446573628</v>
      </c>
      <c r="L3289" t="b">
        <v>0</v>
      </c>
      <c r="M3289">
        <v>34</v>
      </c>
      <c r="N3289" t="b">
        <v>1</v>
      </c>
      <c r="O3289" t="s">
        <v>8271</v>
      </c>
      <c r="P3289" s="5">
        <f t="shared" si="255"/>
        <v>1</v>
      </c>
      <c r="Q3289" s="5" t="str">
        <f t="shared" si="256"/>
        <v>Funded</v>
      </c>
      <c r="R3289" s="7">
        <f t="shared" si="257"/>
        <v>73.529411764705884</v>
      </c>
      <c r="S3289" t="s">
        <v>8316</v>
      </c>
      <c r="T3289" t="s">
        <v>8317</v>
      </c>
      <c r="U3289" s="17">
        <f t="shared" si="258"/>
        <v>42336.541990740741</v>
      </c>
      <c r="V3289" s="17">
        <f t="shared" si="259"/>
        <v>42311.541990740741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tr">
        <f>VLOOKUP(G3290,'Country Codes'!C:D,2,FALSE)</f>
        <v>United Kingdom</v>
      </c>
      <c r="I3290" t="s">
        <v>8247</v>
      </c>
      <c r="J3290" s="15">
        <v>1466463600</v>
      </c>
      <c r="K3290" s="15">
        <v>1463337315</v>
      </c>
      <c r="L3290" t="b">
        <v>0</v>
      </c>
      <c r="M3290">
        <v>207</v>
      </c>
      <c r="N3290" t="b">
        <v>1</v>
      </c>
      <c r="O3290" t="s">
        <v>8271</v>
      </c>
      <c r="P3290" s="5">
        <f t="shared" si="255"/>
        <v>1.0026489999999999</v>
      </c>
      <c r="Q3290" s="5" t="str">
        <f t="shared" si="256"/>
        <v>Funded</v>
      </c>
      <c r="R3290" s="7">
        <f t="shared" si="257"/>
        <v>48.437149758454105</v>
      </c>
      <c r="S3290" t="s">
        <v>8316</v>
      </c>
      <c r="T3290" t="s">
        <v>8317</v>
      </c>
      <c r="U3290" s="17">
        <f t="shared" si="258"/>
        <v>42541.749999999993</v>
      </c>
      <c r="V3290" s="17">
        <f t="shared" si="259"/>
        <v>42505.566145833327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tr">
        <f>VLOOKUP(G3291,'Country Codes'!C:D,2,FALSE)</f>
        <v>United Kingdom</v>
      </c>
      <c r="I3291" t="s">
        <v>8247</v>
      </c>
      <c r="J3291" s="15">
        <v>1487580602</v>
      </c>
      <c r="K3291" s="15">
        <v>1485161402</v>
      </c>
      <c r="L3291" t="b">
        <v>0</v>
      </c>
      <c r="M3291">
        <v>25</v>
      </c>
      <c r="N3291" t="b">
        <v>1</v>
      </c>
      <c r="O3291" t="s">
        <v>8271</v>
      </c>
      <c r="P3291" s="5">
        <f t="shared" si="255"/>
        <v>1.3304200000000002</v>
      </c>
      <c r="Q3291" s="5" t="str">
        <f t="shared" si="256"/>
        <v>Funded</v>
      </c>
      <c r="R3291" s="7">
        <f t="shared" si="257"/>
        <v>26.608400000000003</v>
      </c>
      <c r="S3291" t="s">
        <v>8316</v>
      </c>
      <c r="T3291" t="s">
        <v>8317</v>
      </c>
      <c r="U3291" s="17">
        <f t="shared" si="258"/>
        <v>42786.159745370365</v>
      </c>
      <c r="V3291" s="17">
        <f t="shared" si="259"/>
        <v>42758.159745370365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tr">
        <f>VLOOKUP(G3292,'Country Codes'!C:D,2,FALSE)</f>
        <v>United Kingdom</v>
      </c>
      <c r="I3292" t="s">
        <v>8247</v>
      </c>
      <c r="J3292" s="15">
        <v>1489234891</v>
      </c>
      <c r="K3292" s="15">
        <v>1486642891</v>
      </c>
      <c r="L3292" t="b">
        <v>0</v>
      </c>
      <c r="M3292">
        <v>72</v>
      </c>
      <c r="N3292" t="b">
        <v>1</v>
      </c>
      <c r="O3292" t="s">
        <v>8271</v>
      </c>
      <c r="P3292" s="5">
        <f t="shared" si="255"/>
        <v>1.212</v>
      </c>
      <c r="Q3292" s="5" t="str">
        <f t="shared" si="256"/>
        <v>Funded</v>
      </c>
      <c r="R3292" s="7">
        <f t="shared" si="257"/>
        <v>33.666666666666664</v>
      </c>
      <c r="S3292" t="s">
        <v>8316</v>
      </c>
      <c r="T3292" t="s">
        <v>8317</v>
      </c>
      <c r="U3292" s="17">
        <f t="shared" si="258"/>
        <v>42805.306608796294</v>
      </c>
      <c r="V3292" s="17">
        <f t="shared" si="259"/>
        <v>42775.306608796294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tr">
        <f>VLOOKUP(G3293,'Country Codes'!C:D,2,FALSE)</f>
        <v>United States</v>
      </c>
      <c r="I3293" t="s">
        <v>8246</v>
      </c>
      <c r="J3293" s="15">
        <v>1442462340</v>
      </c>
      <c r="K3293" s="15">
        <v>1439743900</v>
      </c>
      <c r="L3293" t="b">
        <v>0</v>
      </c>
      <c r="M3293">
        <v>14</v>
      </c>
      <c r="N3293" t="b">
        <v>1</v>
      </c>
      <c r="O3293" t="s">
        <v>8271</v>
      </c>
      <c r="P3293" s="5">
        <f t="shared" si="255"/>
        <v>1.1399999999999999</v>
      </c>
      <c r="Q3293" s="5" t="str">
        <f t="shared" si="256"/>
        <v>Funded</v>
      </c>
      <c r="R3293" s="7">
        <f t="shared" si="257"/>
        <v>40.714285714285715</v>
      </c>
      <c r="S3293" t="s">
        <v>8316</v>
      </c>
      <c r="T3293" t="s">
        <v>8317</v>
      </c>
      <c r="U3293" s="17">
        <f t="shared" si="258"/>
        <v>42263.957638888889</v>
      </c>
      <c r="V3293" s="17">
        <f t="shared" si="259"/>
        <v>42232.494212962956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tr">
        <f>VLOOKUP(G3294,'Country Codes'!C:D,2,FALSE)</f>
        <v>United Kingdom</v>
      </c>
      <c r="I3294" t="s">
        <v>8247</v>
      </c>
      <c r="J3294" s="15">
        <v>1449257348</v>
      </c>
      <c r="K3294" s="15">
        <v>1444069748</v>
      </c>
      <c r="L3294" t="b">
        <v>0</v>
      </c>
      <c r="M3294">
        <v>15</v>
      </c>
      <c r="N3294" t="b">
        <v>1</v>
      </c>
      <c r="O3294" t="s">
        <v>8271</v>
      </c>
      <c r="P3294" s="5">
        <f t="shared" si="255"/>
        <v>2.8613861386138613</v>
      </c>
      <c r="Q3294" s="5" t="str">
        <f t="shared" si="256"/>
        <v>Funded</v>
      </c>
      <c r="R3294" s="7">
        <f t="shared" si="257"/>
        <v>19.266666666666666</v>
      </c>
      <c r="S3294" t="s">
        <v>8316</v>
      </c>
      <c r="T3294" t="s">
        <v>8317</v>
      </c>
      <c r="U3294" s="17">
        <f t="shared" si="258"/>
        <v>42342.603564814817</v>
      </c>
      <c r="V3294" s="17">
        <f t="shared" si="259"/>
        <v>42282.561898148146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tr">
        <f>VLOOKUP(G3295,'Country Codes'!C:D,2,FALSE)</f>
        <v>New Zealand</v>
      </c>
      <c r="I3295" t="s">
        <v>8250</v>
      </c>
      <c r="J3295" s="15">
        <v>1488622352</v>
      </c>
      <c r="K3295" s="15">
        <v>1486030352</v>
      </c>
      <c r="L3295" t="b">
        <v>0</v>
      </c>
      <c r="M3295">
        <v>91</v>
      </c>
      <c r="N3295" t="b">
        <v>1</v>
      </c>
      <c r="O3295" t="s">
        <v>8271</v>
      </c>
      <c r="P3295" s="5">
        <f t="shared" si="255"/>
        <v>1.7044444444444444</v>
      </c>
      <c r="Q3295" s="5" t="str">
        <f t="shared" si="256"/>
        <v>Funded</v>
      </c>
      <c r="R3295" s="7">
        <f t="shared" si="257"/>
        <v>84.285714285714292</v>
      </c>
      <c r="S3295" t="s">
        <v>8316</v>
      </c>
      <c r="T3295" t="s">
        <v>8317</v>
      </c>
      <c r="U3295" s="17">
        <f t="shared" si="258"/>
        <v>42798.217037037037</v>
      </c>
      <c r="V3295" s="17">
        <f t="shared" si="259"/>
        <v>42768.217037037037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tr">
        <f>VLOOKUP(G3296,'Country Codes'!C:D,2,FALSE)</f>
        <v>United Kingdom</v>
      </c>
      <c r="I3296" t="s">
        <v>8247</v>
      </c>
      <c r="J3296" s="15">
        <v>1434459554</v>
      </c>
      <c r="K3296" s="15">
        <v>1431867554</v>
      </c>
      <c r="L3296" t="b">
        <v>0</v>
      </c>
      <c r="M3296">
        <v>24</v>
      </c>
      <c r="N3296" t="b">
        <v>1</v>
      </c>
      <c r="O3296" t="s">
        <v>8271</v>
      </c>
      <c r="P3296" s="5">
        <f t="shared" si="255"/>
        <v>1.1833333333333333</v>
      </c>
      <c r="Q3296" s="5" t="str">
        <f t="shared" si="256"/>
        <v>Funded</v>
      </c>
      <c r="R3296" s="7">
        <f t="shared" si="257"/>
        <v>29.583333333333332</v>
      </c>
      <c r="S3296" t="s">
        <v>8316</v>
      </c>
      <c r="T3296" t="s">
        <v>8317</v>
      </c>
      <c r="U3296" s="17">
        <f t="shared" si="258"/>
        <v>42171.33280092592</v>
      </c>
      <c r="V3296" s="17">
        <f t="shared" si="259"/>
        <v>42141.33280092592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tr">
        <f>VLOOKUP(G3297,'Country Codes'!C:D,2,FALSE)</f>
        <v>United Kingdom</v>
      </c>
      <c r="I3297" t="s">
        <v>8247</v>
      </c>
      <c r="J3297" s="15">
        <v>1474886229</v>
      </c>
      <c r="K3297" s="15">
        <v>1472294229</v>
      </c>
      <c r="L3297" t="b">
        <v>0</v>
      </c>
      <c r="M3297">
        <v>27</v>
      </c>
      <c r="N3297" t="b">
        <v>1</v>
      </c>
      <c r="O3297" t="s">
        <v>8271</v>
      </c>
      <c r="P3297" s="5">
        <f t="shared" si="255"/>
        <v>1.0285857142857142</v>
      </c>
      <c r="Q3297" s="5" t="str">
        <f t="shared" si="256"/>
        <v>Funded</v>
      </c>
      <c r="R3297" s="7">
        <f t="shared" si="257"/>
        <v>26.667037037037037</v>
      </c>
      <c r="S3297" t="s">
        <v>8316</v>
      </c>
      <c r="T3297" t="s">
        <v>8317</v>
      </c>
      <c r="U3297" s="17">
        <f t="shared" si="258"/>
        <v>42639.234131944446</v>
      </c>
      <c r="V3297" s="17">
        <f t="shared" si="259"/>
        <v>42609.234131944446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tr">
        <f>VLOOKUP(G3298,'Country Codes'!C:D,2,FALSE)</f>
        <v>United Kingdom</v>
      </c>
      <c r="I3298" t="s">
        <v>8247</v>
      </c>
      <c r="J3298" s="15">
        <v>1448229600</v>
      </c>
      <c r="K3298" s="15">
        <v>1446401372</v>
      </c>
      <c r="L3298" t="b">
        <v>0</v>
      </c>
      <c r="M3298">
        <v>47</v>
      </c>
      <c r="N3298" t="b">
        <v>1</v>
      </c>
      <c r="O3298" t="s">
        <v>8271</v>
      </c>
      <c r="P3298" s="5">
        <f t="shared" si="255"/>
        <v>1.4406666666666668</v>
      </c>
      <c r="Q3298" s="5" t="str">
        <f t="shared" si="256"/>
        <v>Funded</v>
      </c>
      <c r="R3298" s="7">
        <f t="shared" si="257"/>
        <v>45.978723404255319</v>
      </c>
      <c r="S3298" t="s">
        <v>8316</v>
      </c>
      <c r="T3298" t="s">
        <v>8317</v>
      </c>
      <c r="U3298" s="17">
        <f t="shared" si="258"/>
        <v>42330.708333333336</v>
      </c>
      <c r="V3298" s="17">
        <f t="shared" si="259"/>
        <v>42309.54828703704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tr">
        <f>VLOOKUP(G3299,'Country Codes'!C:D,2,FALSE)</f>
        <v>United Kingdom</v>
      </c>
      <c r="I3299" t="s">
        <v>8247</v>
      </c>
      <c r="J3299" s="15">
        <v>1438037940</v>
      </c>
      <c r="K3299" s="15">
        <v>1436380256</v>
      </c>
      <c r="L3299" t="b">
        <v>0</v>
      </c>
      <c r="M3299">
        <v>44</v>
      </c>
      <c r="N3299" t="b">
        <v>1</v>
      </c>
      <c r="O3299" t="s">
        <v>8271</v>
      </c>
      <c r="P3299" s="5">
        <f t="shared" si="255"/>
        <v>1.0007272727272727</v>
      </c>
      <c r="Q3299" s="5" t="str">
        <f t="shared" si="256"/>
        <v>Funded</v>
      </c>
      <c r="R3299" s="7">
        <f t="shared" si="257"/>
        <v>125.09090909090909</v>
      </c>
      <c r="S3299" t="s">
        <v>8316</v>
      </c>
      <c r="T3299" t="s">
        <v>8317</v>
      </c>
      <c r="U3299" s="17">
        <f t="shared" si="258"/>
        <v>42212.749305555553</v>
      </c>
      <c r="V3299" s="17">
        <f t="shared" si="259"/>
        <v>42193.563148148147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tr">
        <f>VLOOKUP(G3300,'Country Codes'!C:D,2,FALSE)</f>
        <v>United States</v>
      </c>
      <c r="I3300" t="s">
        <v>8246</v>
      </c>
      <c r="J3300" s="15">
        <v>1442102400</v>
      </c>
      <c r="K3300" s="15">
        <v>1440370768</v>
      </c>
      <c r="L3300" t="b">
        <v>0</v>
      </c>
      <c r="M3300">
        <v>72</v>
      </c>
      <c r="N3300" t="b">
        <v>1</v>
      </c>
      <c r="O3300" t="s">
        <v>8271</v>
      </c>
      <c r="P3300" s="5">
        <f t="shared" si="255"/>
        <v>1.0173000000000001</v>
      </c>
      <c r="Q3300" s="5" t="str">
        <f t="shared" si="256"/>
        <v>Funded</v>
      </c>
      <c r="R3300" s="7">
        <f t="shared" si="257"/>
        <v>141.29166666666666</v>
      </c>
      <c r="S3300" t="s">
        <v>8316</v>
      </c>
      <c r="T3300" t="s">
        <v>8317</v>
      </c>
      <c r="U3300" s="17">
        <f t="shared" si="258"/>
        <v>42259.791666666664</v>
      </c>
      <c r="V3300" s="17">
        <f t="shared" si="259"/>
        <v>42239.749629629623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tr">
        <f>VLOOKUP(G3301,'Country Codes'!C:D,2,FALSE)</f>
        <v>United States</v>
      </c>
      <c r="I3301" t="s">
        <v>8246</v>
      </c>
      <c r="J3301" s="15">
        <v>1444860063</v>
      </c>
      <c r="K3301" s="15">
        <v>1442268063</v>
      </c>
      <c r="L3301" t="b">
        <v>0</v>
      </c>
      <c r="M3301">
        <v>63</v>
      </c>
      <c r="N3301" t="b">
        <v>1</v>
      </c>
      <c r="O3301" t="s">
        <v>8271</v>
      </c>
      <c r="P3301" s="5">
        <f t="shared" si="255"/>
        <v>1.1619999999999999</v>
      </c>
      <c r="Q3301" s="5" t="str">
        <f t="shared" si="256"/>
        <v>Funded</v>
      </c>
      <c r="R3301" s="7">
        <f t="shared" si="257"/>
        <v>55.333333333333336</v>
      </c>
      <c r="S3301" t="s">
        <v>8316</v>
      </c>
      <c r="T3301" t="s">
        <v>8317</v>
      </c>
      <c r="U3301" s="17">
        <f t="shared" si="258"/>
        <v>42291.709062499998</v>
      </c>
      <c r="V3301" s="17">
        <f t="shared" si="259"/>
        <v>42261.709062499998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tr">
        <f>VLOOKUP(G3302,'Country Codes'!C:D,2,FALSE)</f>
        <v>United States</v>
      </c>
      <c r="I3302" t="s">
        <v>8246</v>
      </c>
      <c r="J3302" s="15">
        <v>1430329862</v>
      </c>
      <c r="K3302" s="15">
        <v>1428515462</v>
      </c>
      <c r="L3302" t="b">
        <v>0</v>
      </c>
      <c r="M3302">
        <v>88</v>
      </c>
      <c r="N3302" t="b">
        <v>1</v>
      </c>
      <c r="O3302" t="s">
        <v>8271</v>
      </c>
      <c r="P3302" s="5">
        <f t="shared" si="255"/>
        <v>1.3616666666666666</v>
      </c>
      <c r="Q3302" s="5" t="str">
        <f t="shared" si="256"/>
        <v>Funded</v>
      </c>
      <c r="R3302" s="7">
        <f t="shared" si="257"/>
        <v>46.420454545454547</v>
      </c>
      <c r="S3302" t="s">
        <v>8316</v>
      </c>
      <c r="T3302" t="s">
        <v>8317</v>
      </c>
      <c r="U3302" s="17">
        <f t="shared" si="258"/>
        <v>42123.535439814812</v>
      </c>
      <c r="V3302" s="17">
        <f t="shared" si="259"/>
        <v>42102.535439814812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tr">
        <f>VLOOKUP(G3303,'Country Codes'!C:D,2,FALSE)</f>
        <v>United States</v>
      </c>
      <c r="I3303" t="s">
        <v>8246</v>
      </c>
      <c r="J3303" s="15">
        <v>1470034740</v>
      </c>
      <c r="K3303" s="15">
        <v>1466185176</v>
      </c>
      <c r="L3303" t="b">
        <v>0</v>
      </c>
      <c r="M3303">
        <v>70</v>
      </c>
      <c r="N3303" t="b">
        <v>1</v>
      </c>
      <c r="O3303" t="s">
        <v>8271</v>
      </c>
      <c r="P3303" s="5">
        <f t="shared" si="255"/>
        <v>1.3346666666666667</v>
      </c>
      <c r="Q3303" s="5" t="str">
        <f t="shared" si="256"/>
        <v>Funded</v>
      </c>
      <c r="R3303" s="7">
        <f t="shared" si="257"/>
        <v>57.2</v>
      </c>
      <c r="S3303" t="s">
        <v>8316</v>
      </c>
      <c r="T3303" t="s">
        <v>8317</v>
      </c>
      <c r="U3303" s="17">
        <f t="shared" si="258"/>
        <v>42583.082638888889</v>
      </c>
      <c r="V3303" s="17">
        <f t="shared" si="259"/>
        <v>42538.527500000004</v>
      </c>
    </row>
    <row r="3304" spans="1:22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tr">
        <f>VLOOKUP(G3304,'Country Codes'!C:D,2,FALSE)</f>
        <v>Spain</v>
      </c>
      <c r="I3304" t="s">
        <v>8249</v>
      </c>
      <c r="J3304" s="15">
        <v>1481099176</v>
      </c>
      <c r="K3304" s="15">
        <v>1478507176</v>
      </c>
      <c r="L3304" t="b">
        <v>0</v>
      </c>
      <c r="M3304">
        <v>50</v>
      </c>
      <c r="N3304" t="b">
        <v>1</v>
      </c>
      <c r="O3304" t="s">
        <v>8271</v>
      </c>
      <c r="P3304" s="5">
        <f t="shared" si="255"/>
        <v>1.0339285714285715</v>
      </c>
      <c r="Q3304" s="5" t="str">
        <f t="shared" si="256"/>
        <v>Funded</v>
      </c>
      <c r="R3304" s="7">
        <f t="shared" si="257"/>
        <v>173.7</v>
      </c>
      <c r="S3304" t="s">
        <v>8316</v>
      </c>
      <c r="T3304" t="s">
        <v>8317</v>
      </c>
      <c r="U3304" s="17">
        <f t="shared" si="258"/>
        <v>42711.143240740734</v>
      </c>
      <c r="V3304" s="17">
        <f t="shared" si="259"/>
        <v>42681.143240740734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tr">
        <f>VLOOKUP(G3305,'Country Codes'!C:D,2,FALSE)</f>
        <v>United States</v>
      </c>
      <c r="I3305" t="s">
        <v>8246</v>
      </c>
      <c r="J3305" s="15">
        <v>1427553484</v>
      </c>
      <c r="K3305" s="15">
        <v>1424533084</v>
      </c>
      <c r="L3305" t="b">
        <v>0</v>
      </c>
      <c r="M3305">
        <v>35</v>
      </c>
      <c r="N3305" t="b">
        <v>1</v>
      </c>
      <c r="O3305" t="s">
        <v>8271</v>
      </c>
      <c r="P3305" s="5">
        <f t="shared" si="255"/>
        <v>1.1588888888888889</v>
      </c>
      <c r="Q3305" s="5" t="str">
        <f t="shared" si="256"/>
        <v>Funded</v>
      </c>
      <c r="R3305" s="7">
        <f t="shared" si="257"/>
        <v>59.6</v>
      </c>
      <c r="S3305" t="s">
        <v>8316</v>
      </c>
      <c r="T3305" t="s">
        <v>8317</v>
      </c>
      <c r="U3305" s="17">
        <f t="shared" si="258"/>
        <v>42091.401435185187</v>
      </c>
      <c r="V3305" s="17">
        <f t="shared" si="259"/>
        <v>42056.443101851844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tr">
        <f>VLOOKUP(G3306,'Country Codes'!C:D,2,FALSE)</f>
        <v>United States</v>
      </c>
      <c r="I3306" t="s">
        <v>8246</v>
      </c>
      <c r="J3306" s="15">
        <v>1482418752</v>
      </c>
      <c r="K3306" s="15">
        <v>1479826752</v>
      </c>
      <c r="L3306" t="b">
        <v>0</v>
      </c>
      <c r="M3306">
        <v>175</v>
      </c>
      <c r="N3306" t="b">
        <v>1</v>
      </c>
      <c r="O3306" t="s">
        <v>8271</v>
      </c>
      <c r="P3306" s="5">
        <f t="shared" si="255"/>
        <v>1.0451666666666666</v>
      </c>
      <c r="Q3306" s="5" t="str">
        <f t="shared" si="256"/>
        <v>Funded</v>
      </c>
      <c r="R3306" s="7">
        <f t="shared" si="257"/>
        <v>89.585714285714289</v>
      </c>
      <c r="S3306" t="s">
        <v>8316</v>
      </c>
      <c r="T3306" t="s">
        <v>8317</v>
      </c>
      <c r="U3306" s="17">
        <f t="shared" si="258"/>
        <v>42726.41611111111</v>
      </c>
      <c r="V3306" s="17">
        <f t="shared" si="259"/>
        <v>42696.41611111111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tr">
        <f>VLOOKUP(G3307,'Country Codes'!C:D,2,FALSE)</f>
        <v>United States</v>
      </c>
      <c r="I3307" t="s">
        <v>8246</v>
      </c>
      <c r="J3307" s="15">
        <v>1438374748</v>
      </c>
      <c r="K3307" s="15">
        <v>1435782748</v>
      </c>
      <c r="L3307" t="b">
        <v>0</v>
      </c>
      <c r="M3307">
        <v>20</v>
      </c>
      <c r="N3307" t="b">
        <v>1</v>
      </c>
      <c r="O3307" t="s">
        <v>8271</v>
      </c>
      <c r="P3307" s="5">
        <f t="shared" si="255"/>
        <v>1.0202500000000001</v>
      </c>
      <c r="Q3307" s="5" t="str">
        <f t="shared" si="256"/>
        <v>Funded</v>
      </c>
      <c r="R3307" s="7">
        <f t="shared" si="257"/>
        <v>204.05</v>
      </c>
      <c r="S3307" t="s">
        <v>8316</v>
      </c>
      <c r="T3307" t="s">
        <v>8317</v>
      </c>
      <c r="U3307" s="17">
        <f t="shared" si="258"/>
        <v>42216.647546296292</v>
      </c>
      <c r="V3307" s="17">
        <f t="shared" si="259"/>
        <v>42186.647546296292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tr">
        <f>VLOOKUP(G3308,'Country Codes'!C:D,2,FALSE)</f>
        <v>United States</v>
      </c>
      <c r="I3308" t="s">
        <v>8246</v>
      </c>
      <c r="J3308" s="15">
        <v>1465527600</v>
      </c>
      <c r="K3308" s="15">
        <v>1462252542</v>
      </c>
      <c r="L3308" t="b">
        <v>0</v>
      </c>
      <c r="M3308">
        <v>54</v>
      </c>
      <c r="N3308" t="b">
        <v>1</v>
      </c>
      <c r="O3308" t="s">
        <v>8271</v>
      </c>
      <c r="P3308" s="5">
        <f t="shared" si="255"/>
        <v>1.7533333333333334</v>
      </c>
      <c r="Q3308" s="5" t="str">
        <f t="shared" si="256"/>
        <v>Funded</v>
      </c>
      <c r="R3308" s="7">
        <f t="shared" si="257"/>
        <v>48.703703703703702</v>
      </c>
      <c r="S3308" t="s">
        <v>8316</v>
      </c>
      <c r="T3308" t="s">
        <v>8317</v>
      </c>
      <c r="U3308" s="17">
        <f t="shared" si="258"/>
        <v>42530.916666666664</v>
      </c>
      <c r="V3308" s="17">
        <f t="shared" si="259"/>
        <v>42493.010902777773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tr">
        <f>VLOOKUP(G3309,'Country Codes'!C:D,2,FALSE)</f>
        <v>United States</v>
      </c>
      <c r="I3309" t="s">
        <v>8246</v>
      </c>
      <c r="J3309" s="15">
        <v>1463275339</v>
      </c>
      <c r="K3309" s="15">
        <v>1460683339</v>
      </c>
      <c r="L3309" t="b">
        <v>0</v>
      </c>
      <c r="M3309">
        <v>20</v>
      </c>
      <c r="N3309" t="b">
        <v>1</v>
      </c>
      <c r="O3309" t="s">
        <v>8271</v>
      </c>
      <c r="P3309" s="5">
        <f t="shared" si="255"/>
        <v>1.0668</v>
      </c>
      <c r="Q3309" s="5" t="str">
        <f t="shared" si="256"/>
        <v>Funded</v>
      </c>
      <c r="R3309" s="7">
        <f t="shared" si="257"/>
        <v>53.339999999999996</v>
      </c>
      <c r="S3309" t="s">
        <v>8316</v>
      </c>
      <c r="T3309" t="s">
        <v>8317</v>
      </c>
      <c r="U3309" s="17">
        <f t="shared" si="258"/>
        <v>42504.848831018513</v>
      </c>
      <c r="V3309" s="17">
        <f t="shared" si="259"/>
        <v>42474.848831018513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tr">
        <f>VLOOKUP(G3310,'Country Codes'!C:D,2,FALSE)</f>
        <v>United States</v>
      </c>
      <c r="I3310" t="s">
        <v>8246</v>
      </c>
      <c r="J3310" s="15">
        <v>1460581365</v>
      </c>
      <c r="K3310" s="15">
        <v>1458766965</v>
      </c>
      <c r="L3310" t="b">
        <v>0</v>
      </c>
      <c r="M3310">
        <v>57</v>
      </c>
      <c r="N3310" t="b">
        <v>1</v>
      </c>
      <c r="O3310" t="s">
        <v>8271</v>
      </c>
      <c r="P3310" s="5">
        <f t="shared" si="255"/>
        <v>1.2228571428571429</v>
      </c>
      <c r="Q3310" s="5" t="str">
        <f t="shared" si="256"/>
        <v>Funded</v>
      </c>
      <c r="R3310" s="7">
        <f t="shared" si="257"/>
        <v>75.087719298245617</v>
      </c>
      <c r="S3310" t="s">
        <v>8316</v>
      </c>
      <c r="T3310" t="s">
        <v>8317</v>
      </c>
      <c r="U3310" s="17">
        <f t="shared" si="258"/>
        <v>42473.668576388889</v>
      </c>
      <c r="V3310" s="17">
        <f t="shared" si="259"/>
        <v>42452.668576388889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tr">
        <f>VLOOKUP(G3311,'Country Codes'!C:D,2,FALSE)</f>
        <v>United Kingdom</v>
      </c>
      <c r="I3311" t="s">
        <v>8247</v>
      </c>
      <c r="J3311" s="15">
        <v>1476632178</v>
      </c>
      <c r="K3311" s="15">
        <v>1473953778</v>
      </c>
      <c r="L3311" t="b">
        <v>0</v>
      </c>
      <c r="M3311">
        <v>31</v>
      </c>
      <c r="N3311" t="b">
        <v>1</v>
      </c>
      <c r="O3311" t="s">
        <v>8271</v>
      </c>
      <c r="P3311" s="5">
        <f t="shared" si="255"/>
        <v>1.5942857142857143</v>
      </c>
      <c r="Q3311" s="5" t="str">
        <f t="shared" si="256"/>
        <v>Funded</v>
      </c>
      <c r="R3311" s="7">
        <f t="shared" si="257"/>
        <v>18</v>
      </c>
      <c r="S3311" t="s">
        <v>8316</v>
      </c>
      <c r="T3311" t="s">
        <v>8317</v>
      </c>
      <c r="U3311" s="17">
        <f t="shared" si="258"/>
        <v>42659.441874999997</v>
      </c>
      <c r="V3311" s="17">
        <f t="shared" si="259"/>
        <v>42628.441874999997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tr">
        <f>VLOOKUP(G3312,'Country Codes'!C:D,2,FALSE)</f>
        <v>United States</v>
      </c>
      <c r="I3312" t="s">
        <v>8246</v>
      </c>
      <c r="J3312" s="15">
        <v>1444169825</v>
      </c>
      <c r="K3312" s="15">
        <v>1441577825</v>
      </c>
      <c r="L3312" t="b">
        <v>0</v>
      </c>
      <c r="M3312">
        <v>31</v>
      </c>
      <c r="N3312" t="b">
        <v>1</v>
      </c>
      <c r="O3312" t="s">
        <v>8271</v>
      </c>
      <c r="P3312" s="5">
        <f t="shared" si="255"/>
        <v>1.0007692307692309</v>
      </c>
      <c r="Q3312" s="5" t="str">
        <f t="shared" si="256"/>
        <v>Funded</v>
      </c>
      <c r="R3312" s="7">
        <f t="shared" si="257"/>
        <v>209.83870967741936</v>
      </c>
      <c r="S3312" t="s">
        <v>8316</v>
      </c>
      <c r="T3312" t="s">
        <v>8317</v>
      </c>
      <c r="U3312" s="17">
        <f t="shared" si="258"/>
        <v>42283.720196759255</v>
      </c>
      <c r="V3312" s="17">
        <f t="shared" si="259"/>
        <v>42253.720196759255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tr">
        <f>VLOOKUP(G3313,'Country Codes'!C:D,2,FALSE)</f>
        <v>United States</v>
      </c>
      <c r="I3313" t="s">
        <v>8246</v>
      </c>
      <c r="J3313" s="15">
        <v>1445065210</v>
      </c>
      <c r="K3313" s="15">
        <v>1442473210</v>
      </c>
      <c r="L3313" t="b">
        <v>0</v>
      </c>
      <c r="M3313">
        <v>45</v>
      </c>
      <c r="N3313" t="b">
        <v>1</v>
      </c>
      <c r="O3313" t="s">
        <v>8271</v>
      </c>
      <c r="P3313" s="5">
        <f t="shared" si="255"/>
        <v>1.0984</v>
      </c>
      <c r="Q3313" s="5" t="str">
        <f t="shared" si="256"/>
        <v>Funded</v>
      </c>
      <c r="R3313" s="7">
        <f t="shared" si="257"/>
        <v>61.022222222222226</v>
      </c>
      <c r="S3313" t="s">
        <v>8316</v>
      </c>
      <c r="T3313" t="s">
        <v>8317</v>
      </c>
      <c r="U3313" s="17">
        <f t="shared" si="258"/>
        <v>42294.083449074074</v>
      </c>
      <c r="V3313" s="17">
        <f t="shared" si="259"/>
        <v>42264.083449074074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tr">
        <f>VLOOKUP(G3314,'Country Codes'!C:D,2,FALSE)</f>
        <v>United States</v>
      </c>
      <c r="I3314" t="s">
        <v>8246</v>
      </c>
      <c r="J3314" s="15">
        <v>1478901600</v>
      </c>
      <c r="K3314" s="15">
        <v>1477077946</v>
      </c>
      <c r="L3314" t="b">
        <v>0</v>
      </c>
      <c r="M3314">
        <v>41</v>
      </c>
      <c r="N3314" t="b">
        <v>1</v>
      </c>
      <c r="O3314" t="s">
        <v>8271</v>
      </c>
      <c r="P3314" s="5">
        <f t="shared" si="255"/>
        <v>1.0004</v>
      </c>
      <c r="Q3314" s="5" t="str">
        <f t="shared" si="256"/>
        <v>Funded</v>
      </c>
      <c r="R3314" s="7">
        <f t="shared" si="257"/>
        <v>61</v>
      </c>
      <c r="S3314" t="s">
        <v>8316</v>
      </c>
      <c r="T3314" t="s">
        <v>8317</v>
      </c>
      <c r="U3314" s="17">
        <f t="shared" si="258"/>
        <v>42685.708333333336</v>
      </c>
      <c r="V3314" s="17">
        <f t="shared" si="259"/>
        <v>42664.601226851846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tr">
        <f>VLOOKUP(G3315,'Country Codes'!C:D,2,FALSE)</f>
        <v>United States</v>
      </c>
      <c r="I3315" t="s">
        <v>8246</v>
      </c>
      <c r="J3315" s="15">
        <v>1453856400</v>
      </c>
      <c r="K3315" s="15">
        <v>1452664317</v>
      </c>
      <c r="L3315" t="b">
        <v>0</v>
      </c>
      <c r="M3315">
        <v>29</v>
      </c>
      <c r="N3315" t="b">
        <v>1</v>
      </c>
      <c r="O3315" t="s">
        <v>8271</v>
      </c>
      <c r="P3315" s="5">
        <f t="shared" si="255"/>
        <v>1.1605000000000001</v>
      </c>
      <c r="Q3315" s="5" t="str">
        <f t="shared" si="256"/>
        <v>Funded</v>
      </c>
      <c r="R3315" s="7">
        <f t="shared" si="257"/>
        <v>80.034482758620683</v>
      </c>
      <c r="S3315" t="s">
        <v>8316</v>
      </c>
      <c r="T3315" t="s">
        <v>8317</v>
      </c>
      <c r="U3315" s="17">
        <f t="shared" si="258"/>
        <v>42395.833333333336</v>
      </c>
      <c r="V3315" s="17">
        <f t="shared" si="259"/>
        <v>42382.036076388882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tr">
        <f>VLOOKUP(G3316,'Country Codes'!C:D,2,FALSE)</f>
        <v>United Kingdom</v>
      </c>
      <c r="I3316" t="s">
        <v>8247</v>
      </c>
      <c r="J3316" s="15">
        <v>1431115500</v>
      </c>
      <c r="K3316" s="15">
        <v>1428733511</v>
      </c>
      <c r="L3316" t="b">
        <v>0</v>
      </c>
      <c r="M3316">
        <v>58</v>
      </c>
      <c r="N3316" t="b">
        <v>1</v>
      </c>
      <c r="O3316" t="s">
        <v>8271</v>
      </c>
      <c r="P3316" s="5">
        <f t="shared" si="255"/>
        <v>2.1074999999999999</v>
      </c>
      <c r="Q3316" s="5" t="str">
        <f t="shared" si="256"/>
        <v>Funded</v>
      </c>
      <c r="R3316" s="7">
        <f t="shared" si="257"/>
        <v>29.068965517241381</v>
      </c>
      <c r="S3316" t="s">
        <v>8316</v>
      </c>
      <c r="T3316" t="s">
        <v>8317</v>
      </c>
      <c r="U3316" s="17">
        <f t="shared" si="258"/>
        <v>42132.628472222219</v>
      </c>
      <c r="V3316" s="17">
        <f t="shared" si="259"/>
        <v>42105.059155092589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tr">
        <f>VLOOKUP(G3317,'Country Codes'!C:D,2,FALSE)</f>
        <v>United Kingdom</v>
      </c>
      <c r="I3317" t="s">
        <v>8247</v>
      </c>
      <c r="J3317" s="15">
        <v>1462519041</v>
      </c>
      <c r="K3317" s="15">
        <v>1459927041</v>
      </c>
      <c r="L3317" t="b">
        <v>0</v>
      </c>
      <c r="M3317">
        <v>89</v>
      </c>
      <c r="N3317" t="b">
        <v>1</v>
      </c>
      <c r="O3317" t="s">
        <v>8271</v>
      </c>
      <c r="P3317" s="5">
        <f t="shared" si="255"/>
        <v>1.1000000000000001</v>
      </c>
      <c r="Q3317" s="5" t="str">
        <f t="shared" si="256"/>
        <v>Funded</v>
      </c>
      <c r="R3317" s="7">
        <f t="shared" si="257"/>
        <v>49.438202247191015</v>
      </c>
      <c r="S3317" t="s">
        <v>8316</v>
      </c>
      <c r="T3317" t="s">
        <v>8317</v>
      </c>
      <c r="U3317" s="17">
        <f t="shared" si="258"/>
        <v>42496.095381944448</v>
      </c>
      <c r="V3317" s="17">
        <f t="shared" si="259"/>
        <v>42466.095381944448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tr">
        <f>VLOOKUP(G3318,'Country Codes'!C:D,2,FALSE)</f>
        <v>United States</v>
      </c>
      <c r="I3318" t="s">
        <v>8246</v>
      </c>
      <c r="J3318" s="15">
        <v>1407506040</v>
      </c>
      <c r="K3318" s="15">
        <v>1404680075</v>
      </c>
      <c r="L3318" t="b">
        <v>0</v>
      </c>
      <c r="M3318">
        <v>125</v>
      </c>
      <c r="N3318" t="b">
        <v>1</v>
      </c>
      <c r="O3318" t="s">
        <v>8271</v>
      </c>
      <c r="P3318" s="5">
        <f t="shared" si="255"/>
        <v>1.0008673425918038</v>
      </c>
      <c r="Q3318" s="5" t="str">
        <f t="shared" si="256"/>
        <v>Funded</v>
      </c>
      <c r="R3318" s="7">
        <f t="shared" si="257"/>
        <v>93.977440000000001</v>
      </c>
      <c r="S3318" t="s">
        <v>8316</v>
      </c>
      <c r="T3318" t="s">
        <v>8317</v>
      </c>
      <c r="U3318" s="17">
        <f t="shared" si="258"/>
        <v>41859.370833333334</v>
      </c>
      <c r="V3318" s="17">
        <f t="shared" si="259"/>
        <v>41826.662905092591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tr">
        <f>VLOOKUP(G3319,'Country Codes'!C:D,2,FALSE)</f>
        <v>United States</v>
      </c>
      <c r="I3319" t="s">
        <v>8246</v>
      </c>
      <c r="J3319" s="15">
        <v>1465347424</v>
      </c>
      <c r="K3319" s="15">
        <v>1462755424</v>
      </c>
      <c r="L3319" t="b">
        <v>0</v>
      </c>
      <c r="M3319">
        <v>18</v>
      </c>
      <c r="N3319" t="b">
        <v>1</v>
      </c>
      <c r="O3319" t="s">
        <v>8271</v>
      </c>
      <c r="P3319" s="5">
        <f t="shared" si="255"/>
        <v>1.0619047619047619</v>
      </c>
      <c r="Q3319" s="5" t="str">
        <f t="shared" si="256"/>
        <v>Funded</v>
      </c>
      <c r="R3319" s="7">
        <f t="shared" si="257"/>
        <v>61.944444444444443</v>
      </c>
      <c r="S3319" t="s">
        <v>8316</v>
      </c>
      <c r="T3319" t="s">
        <v>8317</v>
      </c>
      <c r="U3319" s="17">
        <f t="shared" si="258"/>
        <v>42528.831296296288</v>
      </c>
      <c r="V3319" s="17">
        <f t="shared" si="259"/>
        <v>42498.831296296288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tr">
        <f>VLOOKUP(G3320,'Country Codes'!C:D,2,FALSE)</f>
        <v>Canada</v>
      </c>
      <c r="I3320" t="s">
        <v>8251</v>
      </c>
      <c r="J3320" s="15">
        <v>1460341800</v>
      </c>
      <c r="K3320" s="15">
        <v>1456902893</v>
      </c>
      <c r="L3320" t="b">
        <v>0</v>
      </c>
      <c r="M3320">
        <v>32</v>
      </c>
      <c r="N3320" t="b">
        <v>1</v>
      </c>
      <c r="O3320" t="s">
        <v>8271</v>
      </c>
      <c r="P3320" s="5">
        <f t="shared" si="255"/>
        <v>1.256</v>
      </c>
      <c r="Q3320" s="5" t="str">
        <f t="shared" si="256"/>
        <v>Funded</v>
      </c>
      <c r="R3320" s="7">
        <f t="shared" si="257"/>
        <v>78.5</v>
      </c>
      <c r="S3320" t="s">
        <v>8316</v>
      </c>
      <c r="T3320" t="s">
        <v>8317</v>
      </c>
      <c r="U3320" s="17">
        <f t="shared" si="258"/>
        <v>42470.895833333336</v>
      </c>
      <c r="V3320" s="17">
        <f t="shared" si="259"/>
        <v>42431.093668981477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tr">
        <f>VLOOKUP(G3321,'Country Codes'!C:D,2,FALSE)</f>
        <v>United Kingdom</v>
      </c>
      <c r="I3321" t="s">
        <v>8247</v>
      </c>
      <c r="J3321" s="15">
        <v>1422712986</v>
      </c>
      <c r="K3321" s="15">
        <v>1418824986</v>
      </c>
      <c r="L3321" t="b">
        <v>0</v>
      </c>
      <c r="M3321">
        <v>16</v>
      </c>
      <c r="N3321" t="b">
        <v>1</v>
      </c>
      <c r="O3321" t="s">
        <v>8271</v>
      </c>
      <c r="P3321" s="5">
        <f t="shared" si="255"/>
        <v>1.08</v>
      </c>
      <c r="Q3321" s="5" t="str">
        <f t="shared" si="256"/>
        <v>Funded</v>
      </c>
      <c r="R3321" s="7">
        <f t="shared" si="257"/>
        <v>33.75</v>
      </c>
      <c r="S3321" t="s">
        <v>8316</v>
      </c>
      <c r="T3321" t="s">
        <v>8317</v>
      </c>
      <c r="U3321" s="17">
        <f t="shared" si="258"/>
        <v>42035.377152777779</v>
      </c>
      <c r="V3321" s="17">
        <f t="shared" si="259"/>
        <v>41990.377152777779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tr">
        <f>VLOOKUP(G3322,'Country Codes'!C:D,2,FALSE)</f>
        <v>United States</v>
      </c>
      <c r="I3322" t="s">
        <v>8246</v>
      </c>
      <c r="J3322" s="15">
        <v>1466557557</v>
      </c>
      <c r="K3322" s="15">
        <v>1463965557</v>
      </c>
      <c r="L3322" t="b">
        <v>0</v>
      </c>
      <c r="M3322">
        <v>38</v>
      </c>
      <c r="N3322" t="b">
        <v>1</v>
      </c>
      <c r="O3322" t="s">
        <v>8271</v>
      </c>
      <c r="P3322" s="5">
        <f t="shared" si="255"/>
        <v>1.01</v>
      </c>
      <c r="Q3322" s="5" t="str">
        <f t="shared" si="256"/>
        <v>Funded</v>
      </c>
      <c r="R3322" s="7">
        <f t="shared" si="257"/>
        <v>66.44736842105263</v>
      </c>
      <c r="S3322" t="s">
        <v>8316</v>
      </c>
      <c r="T3322" t="s">
        <v>8317</v>
      </c>
      <c r="U3322" s="17">
        <f t="shared" si="258"/>
        <v>42542.837465277778</v>
      </c>
      <c r="V3322" s="17">
        <f t="shared" si="259"/>
        <v>42512.837465277778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tr">
        <f>VLOOKUP(G3323,'Country Codes'!C:D,2,FALSE)</f>
        <v>United States</v>
      </c>
      <c r="I3323" t="s">
        <v>8246</v>
      </c>
      <c r="J3323" s="15">
        <v>1413431940</v>
      </c>
      <c r="K3323" s="15">
        <v>1412216665</v>
      </c>
      <c r="L3323" t="b">
        <v>0</v>
      </c>
      <c r="M3323">
        <v>15</v>
      </c>
      <c r="N3323" t="b">
        <v>1</v>
      </c>
      <c r="O3323" t="s">
        <v>8271</v>
      </c>
      <c r="P3323" s="5">
        <f t="shared" si="255"/>
        <v>1.0740000000000001</v>
      </c>
      <c r="Q3323" s="5" t="str">
        <f t="shared" si="256"/>
        <v>Funded</v>
      </c>
      <c r="R3323" s="7">
        <f t="shared" si="257"/>
        <v>35.799999999999997</v>
      </c>
      <c r="S3323" t="s">
        <v>8316</v>
      </c>
      <c r="T3323" t="s">
        <v>8317</v>
      </c>
      <c r="U3323" s="17">
        <f t="shared" si="258"/>
        <v>41927.957638888889</v>
      </c>
      <c r="V3323" s="17">
        <f t="shared" si="259"/>
        <v>41913.891956018517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tr">
        <f>VLOOKUP(G3324,'Country Codes'!C:D,2,FALSE)</f>
        <v>United States</v>
      </c>
      <c r="I3324" t="s">
        <v>8246</v>
      </c>
      <c r="J3324" s="15">
        <v>1466567700</v>
      </c>
      <c r="K3324" s="15">
        <v>1464653696</v>
      </c>
      <c r="L3324" t="b">
        <v>0</v>
      </c>
      <c r="M3324">
        <v>23</v>
      </c>
      <c r="N3324" t="b">
        <v>1</v>
      </c>
      <c r="O3324" t="s">
        <v>8271</v>
      </c>
      <c r="P3324" s="5">
        <f t="shared" si="255"/>
        <v>1.0151515151515151</v>
      </c>
      <c r="Q3324" s="5" t="str">
        <f t="shared" si="256"/>
        <v>Funded</v>
      </c>
      <c r="R3324" s="7">
        <f t="shared" si="257"/>
        <v>145.65217391304347</v>
      </c>
      <c r="S3324" t="s">
        <v>8316</v>
      </c>
      <c r="T3324" t="s">
        <v>8317</v>
      </c>
      <c r="U3324" s="17">
        <f t="shared" si="258"/>
        <v>42542.954861111109</v>
      </c>
      <c r="V3324" s="17">
        <f t="shared" si="259"/>
        <v>42520.802037037036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tr">
        <f>VLOOKUP(G3325,'Country Codes'!C:D,2,FALSE)</f>
        <v>United Kingdom</v>
      </c>
      <c r="I3325" t="s">
        <v>8247</v>
      </c>
      <c r="J3325" s="15">
        <v>1474793208</v>
      </c>
      <c r="K3325" s="15">
        <v>1472201208</v>
      </c>
      <c r="L3325" t="b">
        <v>0</v>
      </c>
      <c r="M3325">
        <v>49</v>
      </c>
      <c r="N3325" t="b">
        <v>1</v>
      </c>
      <c r="O3325" t="s">
        <v>8271</v>
      </c>
      <c r="P3325" s="5">
        <f t="shared" si="255"/>
        <v>1.2589999999999999</v>
      </c>
      <c r="Q3325" s="5" t="str">
        <f t="shared" si="256"/>
        <v>Funded</v>
      </c>
      <c r="R3325" s="7">
        <f t="shared" si="257"/>
        <v>25.693877551020407</v>
      </c>
      <c r="S3325" t="s">
        <v>8316</v>
      </c>
      <c r="T3325" t="s">
        <v>8317</v>
      </c>
      <c r="U3325" s="17">
        <f t="shared" si="258"/>
        <v>42638.157499999994</v>
      </c>
      <c r="V3325" s="17">
        <f t="shared" si="259"/>
        <v>42608.157499999994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tr">
        <f>VLOOKUP(G3326,'Country Codes'!C:D,2,FALSE)</f>
        <v>Ireland</v>
      </c>
      <c r="I3326" t="s">
        <v>8249</v>
      </c>
      <c r="J3326" s="15">
        <v>1465135190</v>
      </c>
      <c r="K3326" s="15">
        <v>1463925590</v>
      </c>
      <c r="L3326" t="b">
        <v>0</v>
      </c>
      <c r="M3326">
        <v>10</v>
      </c>
      <c r="N3326" t="b">
        <v>1</v>
      </c>
      <c r="O3326" t="s">
        <v>8271</v>
      </c>
      <c r="P3326" s="5">
        <f t="shared" si="255"/>
        <v>1.0166666666666666</v>
      </c>
      <c r="Q3326" s="5" t="str">
        <f t="shared" si="256"/>
        <v>Funded</v>
      </c>
      <c r="R3326" s="7">
        <f t="shared" si="257"/>
        <v>152.5</v>
      </c>
      <c r="S3326" t="s">
        <v>8316</v>
      </c>
      <c r="T3326" t="s">
        <v>8317</v>
      </c>
      <c r="U3326" s="17">
        <f t="shared" si="258"/>
        <v>42526.374884259254</v>
      </c>
      <c r="V3326" s="17">
        <f t="shared" si="259"/>
        <v>42512.374884259254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tr">
        <f>VLOOKUP(G3327,'Country Codes'!C:D,2,FALSE)</f>
        <v>United Kingdom</v>
      </c>
      <c r="I3327" t="s">
        <v>8247</v>
      </c>
      <c r="J3327" s="15">
        <v>1428256277</v>
      </c>
      <c r="K3327" s="15">
        <v>1425235877</v>
      </c>
      <c r="L3327" t="b">
        <v>0</v>
      </c>
      <c r="M3327">
        <v>15</v>
      </c>
      <c r="N3327" t="b">
        <v>1</v>
      </c>
      <c r="O3327" t="s">
        <v>8271</v>
      </c>
      <c r="P3327" s="5">
        <f t="shared" si="255"/>
        <v>1.125</v>
      </c>
      <c r="Q3327" s="5" t="str">
        <f t="shared" si="256"/>
        <v>Funded</v>
      </c>
      <c r="R3327" s="7">
        <f t="shared" si="257"/>
        <v>30</v>
      </c>
      <c r="S3327" t="s">
        <v>8316</v>
      </c>
      <c r="T3327" t="s">
        <v>8317</v>
      </c>
      <c r="U3327" s="17">
        <f t="shared" si="258"/>
        <v>42099.535613425927</v>
      </c>
      <c r="V3327" s="17">
        <f t="shared" si="259"/>
        <v>42064.577280092592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tr">
        <f>VLOOKUP(G3328,'Country Codes'!C:D,2,FALSE)</f>
        <v>United States</v>
      </c>
      <c r="I3328" t="s">
        <v>8246</v>
      </c>
      <c r="J3328" s="15">
        <v>1425830905</v>
      </c>
      <c r="K3328" s="15">
        <v>1423242505</v>
      </c>
      <c r="L3328" t="b">
        <v>0</v>
      </c>
      <c r="M3328">
        <v>57</v>
      </c>
      <c r="N3328" t="b">
        <v>1</v>
      </c>
      <c r="O3328" t="s">
        <v>8271</v>
      </c>
      <c r="P3328" s="5">
        <f t="shared" si="255"/>
        <v>1.0137499999999999</v>
      </c>
      <c r="Q3328" s="5" t="str">
        <f t="shared" si="256"/>
        <v>Funded</v>
      </c>
      <c r="R3328" s="7">
        <f t="shared" si="257"/>
        <v>142.28070175438597</v>
      </c>
      <c r="S3328" t="s">
        <v>8316</v>
      </c>
      <c r="T3328" t="s">
        <v>8317</v>
      </c>
      <c r="U3328" s="17">
        <f t="shared" si="258"/>
        <v>42071.464178240734</v>
      </c>
      <c r="V3328" s="17">
        <f t="shared" si="259"/>
        <v>42041.505844907406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tr">
        <f>VLOOKUP(G3329,'Country Codes'!C:D,2,FALSE)</f>
        <v>United Kingdom</v>
      </c>
      <c r="I3329" t="s">
        <v>8247</v>
      </c>
      <c r="J3329" s="15">
        <v>1462697966</v>
      </c>
      <c r="K3329" s="15">
        <v>1460105966</v>
      </c>
      <c r="L3329" t="b">
        <v>0</v>
      </c>
      <c r="M3329">
        <v>33</v>
      </c>
      <c r="N3329" t="b">
        <v>1</v>
      </c>
      <c r="O3329" t="s">
        <v>8271</v>
      </c>
      <c r="P3329" s="5">
        <f t="shared" si="255"/>
        <v>1.0125</v>
      </c>
      <c r="Q3329" s="5" t="str">
        <f t="shared" si="256"/>
        <v>Funded</v>
      </c>
      <c r="R3329" s="7">
        <f t="shared" si="257"/>
        <v>24.545454545454547</v>
      </c>
      <c r="S3329" t="s">
        <v>8316</v>
      </c>
      <c r="T3329" t="s">
        <v>8317</v>
      </c>
      <c r="U3329" s="17">
        <f t="shared" si="258"/>
        <v>42498.166273148141</v>
      </c>
      <c r="V3329" s="17">
        <f t="shared" si="259"/>
        <v>42468.166273148141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tr">
        <f>VLOOKUP(G3330,'Country Codes'!C:D,2,FALSE)</f>
        <v>United States</v>
      </c>
      <c r="I3330" t="s">
        <v>8246</v>
      </c>
      <c r="J3330" s="15">
        <v>1404522000</v>
      </c>
      <c r="K3330" s="15">
        <v>1404308883</v>
      </c>
      <c r="L3330" t="b">
        <v>0</v>
      </c>
      <c r="M3330">
        <v>9</v>
      </c>
      <c r="N3330" t="b">
        <v>1</v>
      </c>
      <c r="O3330" t="s">
        <v>8271</v>
      </c>
      <c r="P3330" s="5">
        <f t="shared" si="255"/>
        <v>1.4638888888888888</v>
      </c>
      <c r="Q3330" s="5" t="str">
        <f t="shared" si="256"/>
        <v>Funded</v>
      </c>
      <c r="R3330" s="7">
        <f t="shared" si="257"/>
        <v>292.77777777777777</v>
      </c>
      <c r="S3330" t="s">
        <v>8316</v>
      </c>
      <c r="T3330" t="s">
        <v>8317</v>
      </c>
      <c r="U3330" s="17">
        <f t="shared" si="258"/>
        <v>41824.833333333328</v>
      </c>
      <c r="V3330" s="17">
        <f t="shared" si="259"/>
        <v>41822.366701388884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tr">
        <f>VLOOKUP(G3331,'Country Codes'!C:D,2,FALSE)</f>
        <v>United Kingdom</v>
      </c>
      <c r="I3331" t="s">
        <v>8247</v>
      </c>
      <c r="J3331" s="15">
        <v>1406502000</v>
      </c>
      <c r="K3331" s="15">
        <v>1405583108</v>
      </c>
      <c r="L3331" t="b">
        <v>0</v>
      </c>
      <c r="M3331">
        <v>26</v>
      </c>
      <c r="N3331" t="b">
        <v>1</v>
      </c>
      <c r="O3331" t="s">
        <v>8271</v>
      </c>
      <c r="P3331" s="5">
        <f t="shared" ref="P3331:P3394" si="260">(E3331/D3331)</f>
        <v>1.1679999999999999</v>
      </c>
      <c r="Q3331" s="5" t="str">
        <f t="shared" ref="Q3331:Q3394" si="261">IF(P3331&gt;=1,"Funded","Not Funded")</f>
        <v>Funded</v>
      </c>
      <c r="R3331" s="7">
        <f t="shared" ref="R3331:R3394" si="262">(E3331/M3331)</f>
        <v>44.92307692307692</v>
      </c>
      <c r="S3331" t="s">
        <v>8316</v>
      </c>
      <c r="T3331" t="s">
        <v>8317</v>
      </c>
      <c r="U3331" s="17">
        <f t="shared" ref="U3331:U3394" si="263">(((J3331/60)/60)/24)+DATE(1970,1,1)+(-5/24)</f>
        <v>41847.75</v>
      </c>
      <c r="V3331" s="17">
        <f t="shared" ref="V3331:V3394" si="264">(((K3331/60)/60)/24)+DATE(1970,1,1)+(-5/24)</f>
        <v>41837.114675925921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tr">
        <f>VLOOKUP(G3332,'Country Codes'!C:D,2,FALSE)</f>
        <v>United Kingdom</v>
      </c>
      <c r="I3332" t="s">
        <v>8247</v>
      </c>
      <c r="J3332" s="15">
        <v>1427919468</v>
      </c>
      <c r="K3332" s="15">
        <v>1425331068</v>
      </c>
      <c r="L3332" t="b">
        <v>0</v>
      </c>
      <c r="M3332">
        <v>69</v>
      </c>
      <c r="N3332" t="b">
        <v>1</v>
      </c>
      <c r="O3332" t="s">
        <v>8271</v>
      </c>
      <c r="P3332" s="5">
        <f t="shared" si="260"/>
        <v>1.0626666666666666</v>
      </c>
      <c r="Q3332" s="5" t="str">
        <f t="shared" si="261"/>
        <v>Funded</v>
      </c>
      <c r="R3332" s="7">
        <f t="shared" si="262"/>
        <v>23.10144927536232</v>
      </c>
      <c r="S3332" t="s">
        <v>8316</v>
      </c>
      <c r="T3332" t="s">
        <v>8317</v>
      </c>
      <c r="U3332" s="17">
        <f t="shared" si="263"/>
        <v>42095.637361111112</v>
      </c>
      <c r="V3332" s="17">
        <f t="shared" si="264"/>
        <v>42065.679027777776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tr">
        <f>VLOOKUP(G3333,'Country Codes'!C:D,2,FALSE)</f>
        <v>United States</v>
      </c>
      <c r="I3333" t="s">
        <v>8246</v>
      </c>
      <c r="J3333" s="15">
        <v>1444149886</v>
      </c>
      <c r="K3333" s="15">
        <v>1441125886</v>
      </c>
      <c r="L3333" t="b">
        <v>0</v>
      </c>
      <c r="M3333">
        <v>65</v>
      </c>
      <c r="N3333" t="b">
        <v>1</v>
      </c>
      <c r="O3333" t="s">
        <v>8271</v>
      </c>
      <c r="P3333" s="5">
        <f t="shared" si="260"/>
        <v>1.0451999999999999</v>
      </c>
      <c r="Q3333" s="5" t="str">
        <f t="shared" si="261"/>
        <v>Funded</v>
      </c>
      <c r="R3333" s="7">
        <f t="shared" si="262"/>
        <v>80.400000000000006</v>
      </c>
      <c r="S3333" t="s">
        <v>8316</v>
      </c>
      <c r="T3333" t="s">
        <v>8317</v>
      </c>
      <c r="U3333" s="17">
        <f t="shared" si="263"/>
        <v>42283.48942129629</v>
      </c>
      <c r="V3333" s="17">
        <f t="shared" si="264"/>
        <v>42248.48942129629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tr">
        <f>VLOOKUP(G3334,'Country Codes'!C:D,2,FALSE)</f>
        <v>United States</v>
      </c>
      <c r="I3334" t="s">
        <v>8246</v>
      </c>
      <c r="J3334" s="15">
        <v>1405802330</v>
      </c>
      <c r="K3334" s="15">
        <v>1403210330</v>
      </c>
      <c r="L3334" t="b">
        <v>0</v>
      </c>
      <c r="M3334">
        <v>83</v>
      </c>
      <c r="N3334" t="b">
        <v>1</v>
      </c>
      <c r="O3334" t="s">
        <v>8271</v>
      </c>
      <c r="P3334" s="5">
        <f t="shared" si="260"/>
        <v>1</v>
      </c>
      <c r="Q3334" s="5" t="str">
        <f t="shared" si="261"/>
        <v>Funded</v>
      </c>
      <c r="R3334" s="7">
        <f t="shared" si="262"/>
        <v>72.289156626506028</v>
      </c>
      <c r="S3334" t="s">
        <v>8316</v>
      </c>
      <c r="T3334" t="s">
        <v>8317</v>
      </c>
      <c r="U3334" s="17">
        <f t="shared" si="263"/>
        <v>41839.651967592588</v>
      </c>
      <c r="V3334" s="17">
        <f t="shared" si="264"/>
        <v>41809.651967592588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tr">
        <f>VLOOKUP(G3335,'Country Codes'!C:D,2,FALSE)</f>
        <v>United States</v>
      </c>
      <c r="I3335" t="s">
        <v>8246</v>
      </c>
      <c r="J3335" s="15">
        <v>1434384880</v>
      </c>
      <c r="K3335" s="15">
        <v>1432484080</v>
      </c>
      <c r="L3335" t="b">
        <v>0</v>
      </c>
      <c r="M3335">
        <v>111</v>
      </c>
      <c r="N3335" t="b">
        <v>1</v>
      </c>
      <c r="O3335" t="s">
        <v>8271</v>
      </c>
      <c r="P3335" s="5">
        <f t="shared" si="260"/>
        <v>1.0457142857142858</v>
      </c>
      <c r="Q3335" s="5" t="str">
        <f t="shared" si="261"/>
        <v>Funded</v>
      </c>
      <c r="R3335" s="7">
        <f t="shared" si="262"/>
        <v>32.972972972972975</v>
      </c>
      <c r="S3335" t="s">
        <v>8316</v>
      </c>
      <c r="T3335" t="s">
        <v>8317</v>
      </c>
      <c r="U3335" s="17">
        <f t="shared" si="263"/>
        <v>42170.468518518515</v>
      </c>
      <c r="V3335" s="17">
        <f t="shared" si="264"/>
        <v>42148.468518518515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tr">
        <f>VLOOKUP(G3336,'Country Codes'!C:D,2,FALSE)</f>
        <v>United States</v>
      </c>
      <c r="I3336" t="s">
        <v>8246</v>
      </c>
      <c r="J3336" s="15">
        <v>1438259422</v>
      </c>
      <c r="K3336" s="15">
        <v>1435667422</v>
      </c>
      <c r="L3336" t="b">
        <v>0</v>
      </c>
      <c r="M3336">
        <v>46</v>
      </c>
      <c r="N3336" t="b">
        <v>1</v>
      </c>
      <c r="O3336" t="s">
        <v>8271</v>
      </c>
      <c r="P3336" s="5">
        <f t="shared" si="260"/>
        <v>1.3862051149573753</v>
      </c>
      <c r="Q3336" s="5" t="str">
        <f t="shared" si="261"/>
        <v>Funded</v>
      </c>
      <c r="R3336" s="7">
        <f t="shared" si="262"/>
        <v>116.65217391304348</v>
      </c>
      <c r="S3336" t="s">
        <v>8316</v>
      </c>
      <c r="T3336" t="s">
        <v>8317</v>
      </c>
      <c r="U3336" s="17">
        <f t="shared" si="263"/>
        <v>42215.312754629624</v>
      </c>
      <c r="V3336" s="17">
        <f t="shared" si="264"/>
        <v>42185.312754629624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tr">
        <f>VLOOKUP(G3337,'Country Codes'!C:D,2,FALSE)</f>
        <v>United Kingdom</v>
      </c>
      <c r="I3337" t="s">
        <v>8247</v>
      </c>
      <c r="J3337" s="15">
        <v>1407106800</v>
      </c>
      <c r="K3337" s="15">
        <v>1404749446</v>
      </c>
      <c r="L3337" t="b">
        <v>0</v>
      </c>
      <c r="M3337">
        <v>63</v>
      </c>
      <c r="N3337" t="b">
        <v>1</v>
      </c>
      <c r="O3337" t="s">
        <v>8271</v>
      </c>
      <c r="P3337" s="5">
        <f t="shared" si="260"/>
        <v>1.0032000000000001</v>
      </c>
      <c r="Q3337" s="5" t="str">
        <f t="shared" si="261"/>
        <v>Funded</v>
      </c>
      <c r="R3337" s="7">
        <f t="shared" si="262"/>
        <v>79.61904761904762</v>
      </c>
      <c r="S3337" t="s">
        <v>8316</v>
      </c>
      <c r="T3337" t="s">
        <v>8317</v>
      </c>
      <c r="U3337" s="17">
        <f t="shared" si="263"/>
        <v>41854.75</v>
      </c>
      <c r="V3337" s="17">
        <f t="shared" si="264"/>
        <v>41827.465810185182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tr">
        <f>VLOOKUP(G3338,'Country Codes'!C:D,2,FALSE)</f>
        <v>United Kingdom</v>
      </c>
      <c r="I3338" t="s">
        <v>8247</v>
      </c>
      <c r="J3338" s="15">
        <v>1459845246</v>
      </c>
      <c r="K3338" s="15">
        <v>1457429646</v>
      </c>
      <c r="L3338" t="b">
        <v>0</v>
      </c>
      <c r="M3338">
        <v>9</v>
      </c>
      <c r="N3338" t="b">
        <v>1</v>
      </c>
      <c r="O3338" t="s">
        <v>8271</v>
      </c>
      <c r="P3338" s="5">
        <f t="shared" si="260"/>
        <v>1</v>
      </c>
      <c r="Q3338" s="5" t="str">
        <f t="shared" si="261"/>
        <v>Funded</v>
      </c>
      <c r="R3338" s="7">
        <f t="shared" si="262"/>
        <v>27.777777777777779</v>
      </c>
      <c r="S3338" t="s">
        <v>8316</v>
      </c>
      <c r="T3338" t="s">
        <v>8317</v>
      </c>
      <c r="U3338" s="17">
        <f t="shared" si="263"/>
        <v>42465.148680555554</v>
      </c>
      <c r="V3338" s="17">
        <f t="shared" si="264"/>
        <v>42437.190347222226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tr">
        <f>VLOOKUP(G3339,'Country Codes'!C:D,2,FALSE)</f>
        <v>United Kingdom</v>
      </c>
      <c r="I3339" t="s">
        <v>8247</v>
      </c>
      <c r="J3339" s="15">
        <v>1412974800</v>
      </c>
      <c r="K3339" s="15">
        <v>1411109167</v>
      </c>
      <c r="L3339" t="b">
        <v>0</v>
      </c>
      <c r="M3339">
        <v>34</v>
      </c>
      <c r="N3339" t="b">
        <v>1</v>
      </c>
      <c r="O3339" t="s">
        <v>8271</v>
      </c>
      <c r="P3339" s="5">
        <f t="shared" si="260"/>
        <v>1.1020000000000001</v>
      </c>
      <c r="Q3339" s="5" t="str">
        <f t="shared" si="261"/>
        <v>Funded</v>
      </c>
      <c r="R3339" s="7">
        <f t="shared" si="262"/>
        <v>81.029411764705884</v>
      </c>
      <c r="S3339" t="s">
        <v>8316</v>
      </c>
      <c r="T3339" t="s">
        <v>8317</v>
      </c>
      <c r="U3339" s="17">
        <f t="shared" si="263"/>
        <v>41922.666666666664</v>
      </c>
      <c r="V3339" s="17">
        <f t="shared" si="264"/>
        <v>41901.073692129627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tr">
        <f>VLOOKUP(G3340,'Country Codes'!C:D,2,FALSE)</f>
        <v>United States</v>
      </c>
      <c r="I3340" t="s">
        <v>8246</v>
      </c>
      <c r="J3340" s="15">
        <v>1487944080</v>
      </c>
      <c r="K3340" s="15">
        <v>1486129680</v>
      </c>
      <c r="L3340" t="b">
        <v>0</v>
      </c>
      <c r="M3340">
        <v>112</v>
      </c>
      <c r="N3340" t="b">
        <v>1</v>
      </c>
      <c r="O3340" t="s">
        <v>8271</v>
      </c>
      <c r="P3340" s="5">
        <f t="shared" si="260"/>
        <v>1.0218</v>
      </c>
      <c r="Q3340" s="5" t="str">
        <f t="shared" si="261"/>
        <v>Funded</v>
      </c>
      <c r="R3340" s="7">
        <f t="shared" si="262"/>
        <v>136.84821428571428</v>
      </c>
      <c r="S3340" t="s">
        <v>8316</v>
      </c>
      <c r="T3340" t="s">
        <v>8317</v>
      </c>
      <c r="U3340" s="17">
        <f t="shared" si="263"/>
        <v>42790.366666666661</v>
      </c>
      <c r="V3340" s="17">
        <f t="shared" si="264"/>
        <v>42769.366666666661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tr">
        <f>VLOOKUP(G3341,'Country Codes'!C:D,2,FALSE)</f>
        <v>United States</v>
      </c>
      <c r="I3341" t="s">
        <v>8246</v>
      </c>
      <c r="J3341" s="15">
        <v>1469721518</v>
      </c>
      <c r="K3341" s="15">
        <v>1467129518</v>
      </c>
      <c r="L3341" t="b">
        <v>0</v>
      </c>
      <c r="M3341">
        <v>47</v>
      </c>
      <c r="N3341" t="b">
        <v>1</v>
      </c>
      <c r="O3341" t="s">
        <v>8271</v>
      </c>
      <c r="P3341" s="5">
        <f t="shared" si="260"/>
        <v>1.0435000000000001</v>
      </c>
      <c r="Q3341" s="5" t="str">
        <f t="shared" si="261"/>
        <v>Funded</v>
      </c>
      <c r="R3341" s="7">
        <f t="shared" si="262"/>
        <v>177.61702127659575</v>
      </c>
      <c r="S3341" t="s">
        <v>8316</v>
      </c>
      <c r="T3341" t="s">
        <v>8317</v>
      </c>
      <c r="U3341" s="17">
        <f t="shared" si="263"/>
        <v>42579.457384259258</v>
      </c>
      <c r="V3341" s="17">
        <f t="shared" si="264"/>
        <v>42549.457384259258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tr">
        <f>VLOOKUP(G3342,'Country Codes'!C:D,2,FALSE)</f>
        <v>United States</v>
      </c>
      <c r="I3342" t="s">
        <v>8246</v>
      </c>
      <c r="J3342" s="15">
        <v>1481066554</v>
      </c>
      <c r="K3342" s="15">
        <v>1478906554</v>
      </c>
      <c r="L3342" t="b">
        <v>0</v>
      </c>
      <c r="M3342">
        <v>38</v>
      </c>
      <c r="N3342" t="b">
        <v>1</v>
      </c>
      <c r="O3342" t="s">
        <v>8271</v>
      </c>
      <c r="P3342" s="5">
        <f t="shared" si="260"/>
        <v>1.3816666666666666</v>
      </c>
      <c r="Q3342" s="5" t="str">
        <f t="shared" si="261"/>
        <v>Funded</v>
      </c>
      <c r="R3342" s="7">
        <f t="shared" si="262"/>
        <v>109.07894736842105</v>
      </c>
      <c r="S3342" t="s">
        <v>8316</v>
      </c>
      <c r="T3342" t="s">
        <v>8317</v>
      </c>
      <c r="U3342" s="17">
        <f t="shared" si="263"/>
        <v>42710.765671296293</v>
      </c>
      <c r="V3342" s="17">
        <f t="shared" si="264"/>
        <v>42685.765671296293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tr">
        <f>VLOOKUP(G3343,'Country Codes'!C:D,2,FALSE)</f>
        <v>United Kingdom</v>
      </c>
      <c r="I3343" t="s">
        <v>8247</v>
      </c>
      <c r="J3343" s="15">
        <v>1465750800</v>
      </c>
      <c r="K3343" s="15">
        <v>1463771421</v>
      </c>
      <c r="L3343" t="b">
        <v>0</v>
      </c>
      <c r="M3343">
        <v>28</v>
      </c>
      <c r="N3343" t="b">
        <v>1</v>
      </c>
      <c r="O3343" t="s">
        <v>8271</v>
      </c>
      <c r="P3343" s="5">
        <f t="shared" si="260"/>
        <v>1</v>
      </c>
      <c r="Q3343" s="5" t="str">
        <f t="shared" si="261"/>
        <v>Funded</v>
      </c>
      <c r="R3343" s="7">
        <f t="shared" si="262"/>
        <v>119.64285714285714</v>
      </c>
      <c r="S3343" t="s">
        <v>8316</v>
      </c>
      <c r="T3343" t="s">
        <v>8317</v>
      </c>
      <c r="U3343" s="17">
        <f t="shared" si="263"/>
        <v>42533.499999999993</v>
      </c>
      <c r="V3343" s="17">
        <f t="shared" si="264"/>
        <v>42510.590520833335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tr">
        <f>VLOOKUP(G3344,'Country Codes'!C:D,2,FALSE)</f>
        <v>United States</v>
      </c>
      <c r="I3344" t="s">
        <v>8246</v>
      </c>
      <c r="J3344" s="15">
        <v>1427864340</v>
      </c>
      <c r="K3344" s="15">
        <v>1425020810</v>
      </c>
      <c r="L3344" t="b">
        <v>0</v>
      </c>
      <c r="M3344">
        <v>78</v>
      </c>
      <c r="N3344" t="b">
        <v>1</v>
      </c>
      <c r="O3344" t="s">
        <v>8271</v>
      </c>
      <c r="P3344" s="5">
        <f t="shared" si="260"/>
        <v>1.0166666666666666</v>
      </c>
      <c r="Q3344" s="5" t="str">
        <f t="shared" si="261"/>
        <v>Funded</v>
      </c>
      <c r="R3344" s="7">
        <f t="shared" si="262"/>
        <v>78.205128205128204</v>
      </c>
      <c r="S3344" t="s">
        <v>8316</v>
      </c>
      <c r="T3344" t="s">
        <v>8317</v>
      </c>
      <c r="U3344" s="17">
        <f t="shared" si="263"/>
        <v>42094.999305555553</v>
      </c>
      <c r="V3344" s="17">
        <f t="shared" si="264"/>
        <v>42062.088078703695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tr">
        <f>VLOOKUP(G3345,'Country Codes'!C:D,2,FALSE)</f>
        <v>United Kingdom</v>
      </c>
      <c r="I3345" t="s">
        <v>8247</v>
      </c>
      <c r="J3345" s="15">
        <v>1460553480</v>
      </c>
      <c r="K3345" s="15">
        <v>1458770384</v>
      </c>
      <c r="L3345" t="b">
        <v>0</v>
      </c>
      <c r="M3345">
        <v>23</v>
      </c>
      <c r="N3345" t="b">
        <v>1</v>
      </c>
      <c r="O3345" t="s">
        <v>8271</v>
      </c>
      <c r="P3345" s="5">
        <f t="shared" si="260"/>
        <v>1.7142857142857142</v>
      </c>
      <c r="Q3345" s="5" t="str">
        <f t="shared" si="261"/>
        <v>Funded</v>
      </c>
      <c r="R3345" s="7">
        <f t="shared" si="262"/>
        <v>52.173913043478258</v>
      </c>
      <c r="S3345" t="s">
        <v>8316</v>
      </c>
      <c r="T3345" t="s">
        <v>8317</v>
      </c>
      <c r="U3345" s="17">
        <f t="shared" si="263"/>
        <v>42473.345833333333</v>
      </c>
      <c r="V3345" s="17">
        <f t="shared" si="264"/>
        <v>42452.708148148151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tr">
        <f>VLOOKUP(G3346,'Country Codes'!C:D,2,FALSE)</f>
        <v>United States</v>
      </c>
      <c r="I3346" t="s">
        <v>8246</v>
      </c>
      <c r="J3346" s="15">
        <v>1409374093</v>
      </c>
      <c r="K3346" s="15">
        <v>1406782093</v>
      </c>
      <c r="L3346" t="b">
        <v>0</v>
      </c>
      <c r="M3346">
        <v>40</v>
      </c>
      <c r="N3346" t="b">
        <v>1</v>
      </c>
      <c r="O3346" t="s">
        <v>8271</v>
      </c>
      <c r="P3346" s="5">
        <f t="shared" si="260"/>
        <v>1.0144444444444445</v>
      </c>
      <c r="Q3346" s="5" t="str">
        <f t="shared" si="261"/>
        <v>Funded</v>
      </c>
      <c r="R3346" s="7">
        <f t="shared" si="262"/>
        <v>114.125</v>
      </c>
      <c r="S3346" t="s">
        <v>8316</v>
      </c>
      <c r="T3346" t="s">
        <v>8317</v>
      </c>
      <c r="U3346" s="17">
        <f t="shared" si="263"/>
        <v>41880.991817129623</v>
      </c>
      <c r="V3346" s="17">
        <f t="shared" si="264"/>
        <v>41850.991817129623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tr">
        <f>VLOOKUP(G3347,'Country Codes'!C:D,2,FALSE)</f>
        <v>United States</v>
      </c>
      <c r="I3347" t="s">
        <v>8246</v>
      </c>
      <c r="J3347" s="15">
        <v>1429317420</v>
      </c>
      <c r="K3347" s="15">
        <v>1424226768</v>
      </c>
      <c r="L3347" t="b">
        <v>0</v>
      </c>
      <c r="M3347">
        <v>13</v>
      </c>
      <c r="N3347" t="b">
        <v>1</v>
      </c>
      <c r="O3347" t="s">
        <v>8271</v>
      </c>
      <c r="P3347" s="5">
        <f t="shared" si="260"/>
        <v>1.3</v>
      </c>
      <c r="Q3347" s="5" t="str">
        <f t="shared" si="261"/>
        <v>Funded</v>
      </c>
      <c r="R3347" s="7">
        <f t="shared" si="262"/>
        <v>50</v>
      </c>
      <c r="S3347" t="s">
        <v>8316</v>
      </c>
      <c r="T3347" t="s">
        <v>8317</v>
      </c>
      <c r="U3347" s="17">
        <f t="shared" si="263"/>
        <v>42111.817361111105</v>
      </c>
      <c r="V3347" s="17">
        <f t="shared" si="264"/>
        <v>42052.897777777776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tr">
        <f>VLOOKUP(G3348,'Country Codes'!C:D,2,FALSE)</f>
        <v>United States</v>
      </c>
      <c r="I3348" t="s">
        <v>8246</v>
      </c>
      <c r="J3348" s="15">
        <v>1424910910</v>
      </c>
      <c r="K3348" s="15">
        <v>1424306110</v>
      </c>
      <c r="L3348" t="b">
        <v>0</v>
      </c>
      <c r="M3348">
        <v>18</v>
      </c>
      <c r="N3348" t="b">
        <v>1</v>
      </c>
      <c r="O3348" t="s">
        <v>8271</v>
      </c>
      <c r="P3348" s="5">
        <f t="shared" si="260"/>
        <v>1.1000000000000001</v>
      </c>
      <c r="Q3348" s="5" t="str">
        <f t="shared" si="261"/>
        <v>Funded</v>
      </c>
      <c r="R3348" s="7">
        <f t="shared" si="262"/>
        <v>91.666666666666671</v>
      </c>
      <c r="S3348" t="s">
        <v>8316</v>
      </c>
      <c r="T3348" t="s">
        <v>8317</v>
      </c>
      <c r="U3348" s="17">
        <f t="shared" si="263"/>
        <v>42060.816087962965</v>
      </c>
      <c r="V3348" s="17">
        <f t="shared" si="264"/>
        <v>42053.816087962965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tr">
        <f>VLOOKUP(G3349,'Country Codes'!C:D,2,FALSE)</f>
        <v>United Kingdom</v>
      </c>
      <c r="I3349" t="s">
        <v>8247</v>
      </c>
      <c r="J3349" s="15">
        <v>1462741200</v>
      </c>
      <c r="K3349" s="15">
        <v>1461503654</v>
      </c>
      <c r="L3349" t="b">
        <v>0</v>
      </c>
      <c r="M3349">
        <v>22</v>
      </c>
      <c r="N3349" t="b">
        <v>1</v>
      </c>
      <c r="O3349" t="s">
        <v>8271</v>
      </c>
      <c r="P3349" s="5">
        <f t="shared" si="260"/>
        <v>1.1944999999999999</v>
      </c>
      <c r="Q3349" s="5" t="str">
        <f t="shared" si="261"/>
        <v>Funded</v>
      </c>
      <c r="R3349" s="7">
        <f t="shared" si="262"/>
        <v>108.59090909090909</v>
      </c>
      <c r="S3349" t="s">
        <v>8316</v>
      </c>
      <c r="T3349" t="s">
        <v>8317</v>
      </c>
      <c r="U3349" s="17">
        <f t="shared" si="263"/>
        <v>42498.666666666664</v>
      </c>
      <c r="V3349" s="17">
        <f t="shared" si="264"/>
        <v>42484.343217592592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tr">
        <f>VLOOKUP(G3350,'Country Codes'!C:D,2,FALSE)</f>
        <v>United States</v>
      </c>
      <c r="I3350" t="s">
        <v>8246</v>
      </c>
      <c r="J3350" s="15">
        <v>1461988740</v>
      </c>
      <c r="K3350" s="15">
        <v>1459949080</v>
      </c>
      <c r="L3350" t="b">
        <v>0</v>
      </c>
      <c r="M3350">
        <v>79</v>
      </c>
      <c r="N3350" t="b">
        <v>1</v>
      </c>
      <c r="O3350" t="s">
        <v>8271</v>
      </c>
      <c r="P3350" s="5">
        <f t="shared" si="260"/>
        <v>1.002909090909091</v>
      </c>
      <c r="Q3350" s="5" t="str">
        <f t="shared" si="261"/>
        <v>Funded</v>
      </c>
      <c r="R3350" s="7">
        <f t="shared" si="262"/>
        <v>69.822784810126578</v>
      </c>
      <c r="S3350" t="s">
        <v>8316</v>
      </c>
      <c r="T3350" t="s">
        <v>8317</v>
      </c>
      <c r="U3350" s="17">
        <f t="shared" si="263"/>
        <v>42489.957638888889</v>
      </c>
      <c r="V3350" s="17">
        <f t="shared" si="264"/>
        <v>42466.350462962961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tr">
        <f>VLOOKUP(G3351,'Country Codes'!C:D,2,FALSE)</f>
        <v>United States</v>
      </c>
      <c r="I3351" t="s">
        <v>8246</v>
      </c>
      <c r="J3351" s="15">
        <v>1465837200</v>
      </c>
      <c r="K3351" s="15">
        <v>1463971172</v>
      </c>
      <c r="L3351" t="b">
        <v>0</v>
      </c>
      <c r="M3351">
        <v>14</v>
      </c>
      <c r="N3351" t="b">
        <v>1</v>
      </c>
      <c r="O3351" t="s">
        <v>8271</v>
      </c>
      <c r="P3351" s="5">
        <f t="shared" si="260"/>
        <v>1.534</v>
      </c>
      <c r="Q3351" s="5" t="str">
        <f t="shared" si="261"/>
        <v>Funded</v>
      </c>
      <c r="R3351" s="7">
        <f t="shared" si="262"/>
        <v>109.57142857142857</v>
      </c>
      <c r="S3351" t="s">
        <v>8316</v>
      </c>
      <c r="T3351" t="s">
        <v>8317</v>
      </c>
      <c r="U3351" s="17">
        <f t="shared" si="263"/>
        <v>42534.499999999993</v>
      </c>
      <c r="V3351" s="17">
        <f t="shared" si="264"/>
        <v>42512.902453703697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tr">
        <f>VLOOKUP(G3352,'Country Codes'!C:D,2,FALSE)</f>
        <v>Luxembourg</v>
      </c>
      <c r="I3352" t="s">
        <v>8249</v>
      </c>
      <c r="J3352" s="15">
        <v>1448838000</v>
      </c>
      <c r="K3352" s="15">
        <v>1445791811</v>
      </c>
      <c r="L3352" t="b">
        <v>0</v>
      </c>
      <c r="M3352">
        <v>51</v>
      </c>
      <c r="N3352" t="b">
        <v>1</v>
      </c>
      <c r="O3352" t="s">
        <v>8271</v>
      </c>
      <c r="P3352" s="5">
        <f t="shared" si="260"/>
        <v>1.0442857142857143</v>
      </c>
      <c r="Q3352" s="5" t="str">
        <f t="shared" si="261"/>
        <v>Funded</v>
      </c>
      <c r="R3352" s="7">
        <f t="shared" si="262"/>
        <v>71.666666666666671</v>
      </c>
      <c r="S3352" t="s">
        <v>8316</v>
      </c>
      <c r="T3352" t="s">
        <v>8317</v>
      </c>
      <c r="U3352" s="17">
        <f t="shared" si="263"/>
        <v>42337.749999999993</v>
      </c>
      <c r="V3352" s="17">
        <f t="shared" si="264"/>
        <v>42302.493182870363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tr">
        <f>VLOOKUP(G3353,'Country Codes'!C:D,2,FALSE)</f>
        <v>United Kingdom</v>
      </c>
      <c r="I3353" t="s">
        <v>8247</v>
      </c>
      <c r="J3353" s="15">
        <v>1406113200</v>
      </c>
      <c r="K3353" s="15">
        <v>1402910965</v>
      </c>
      <c r="L3353" t="b">
        <v>0</v>
      </c>
      <c r="M3353">
        <v>54</v>
      </c>
      <c r="N3353" t="b">
        <v>1</v>
      </c>
      <c r="O3353" t="s">
        <v>8271</v>
      </c>
      <c r="P3353" s="5">
        <f t="shared" si="260"/>
        <v>1.0109999999999999</v>
      </c>
      <c r="Q3353" s="5" t="str">
        <f t="shared" si="261"/>
        <v>Funded</v>
      </c>
      <c r="R3353" s="7">
        <f t="shared" si="262"/>
        <v>93.611111111111114</v>
      </c>
      <c r="S3353" t="s">
        <v>8316</v>
      </c>
      <c r="T3353" t="s">
        <v>8317</v>
      </c>
      <c r="U3353" s="17">
        <f t="shared" si="263"/>
        <v>41843.25</v>
      </c>
      <c r="V3353" s="17">
        <f t="shared" si="264"/>
        <v>41806.187094907407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tr">
        <f>VLOOKUP(G3354,'Country Codes'!C:D,2,FALSE)</f>
        <v>United Kingdom</v>
      </c>
      <c r="I3354" t="s">
        <v>8247</v>
      </c>
      <c r="J3354" s="15">
        <v>1467414000</v>
      </c>
      <c r="K3354" s="15">
        <v>1462492178</v>
      </c>
      <c r="L3354" t="b">
        <v>0</v>
      </c>
      <c r="M3354">
        <v>70</v>
      </c>
      <c r="N3354" t="b">
        <v>1</v>
      </c>
      <c r="O3354" t="s">
        <v>8271</v>
      </c>
      <c r="P3354" s="5">
        <f t="shared" si="260"/>
        <v>1.0751999999999999</v>
      </c>
      <c r="Q3354" s="5" t="str">
        <f t="shared" si="261"/>
        <v>Funded</v>
      </c>
      <c r="R3354" s="7">
        <f t="shared" si="262"/>
        <v>76.8</v>
      </c>
      <c r="S3354" t="s">
        <v>8316</v>
      </c>
      <c r="T3354" t="s">
        <v>8317</v>
      </c>
      <c r="U3354" s="17">
        <f t="shared" si="263"/>
        <v>42552.749999999993</v>
      </c>
      <c r="V3354" s="17">
        <f t="shared" si="264"/>
        <v>42495.784467592595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tr">
        <f>VLOOKUP(G3355,'Country Codes'!C:D,2,FALSE)</f>
        <v>United Kingdom</v>
      </c>
      <c r="I3355" t="s">
        <v>8247</v>
      </c>
      <c r="J3355" s="15">
        <v>1462230000</v>
      </c>
      <c r="K3355" s="15">
        <v>1461061350</v>
      </c>
      <c r="L3355" t="b">
        <v>0</v>
      </c>
      <c r="M3355">
        <v>44</v>
      </c>
      <c r="N3355" t="b">
        <v>1</v>
      </c>
      <c r="O3355" t="s">
        <v>8271</v>
      </c>
      <c r="P3355" s="5">
        <f t="shared" si="260"/>
        <v>3.15</v>
      </c>
      <c r="Q3355" s="5" t="str">
        <f t="shared" si="261"/>
        <v>Funded</v>
      </c>
      <c r="R3355" s="7">
        <f t="shared" si="262"/>
        <v>35.795454545454547</v>
      </c>
      <c r="S3355" t="s">
        <v>8316</v>
      </c>
      <c r="T3355" t="s">
        <v>8317</v>
      </c>
      <c r="U3355" s="17">
        <f t="shared" si="263"/>
        <v>42492.749999999993</v>
      </c>
      <c r="V3355" s="17">
        <f t="shared" si="264"/>
        <v>42479.223958333336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tr">
        <f>VLOOKUP(G3356,'Country Codes'!C:D,2,FALSE)</f>
        <v>United States</v>
      </c>
      <c r="I3356" t="s">
        <v>8246</v>
      </c>
      <c r="J3356" s="15">
        <v>1446091260</v>
      </c>
      <c r="K3356" s="15">
        <v>1443029206</v>
      </c>
      <c r="L3356" t="b">
        <v>0</v>
      </c>
      <c r="M3356">
        <v>55</v>
      </c>
      <c r="N3356" t="b">
        <v>1</v>
      </c>
      <c r="O3356" t="s">
        <v>8271</v>
      </c>
      <c r="P3356" s="5">
        <f t="shared" si="260"/>
        <v>1.0193333333333334</v>
      </c>
      <c r="Q3356" s="5" t="str">
        <f t="shared" si="261"/>
        <v>Funded</v>
      </c>
      <c r="R3356" s="7">
        <f t="shared" si="262"/>
        <v>55.6</v>
      </c>
      <c r="S3356" t="s">
        <v>8316</v>
      </c>
      <c r="T3356" t="s">
        <v>8317</v>
      </c>
      <c r="U3356" s="17">
        <f t="shared" si="263"/>
        <v>42305.959027777775</v>
      </c>
      <c r="V3356" s="17">
        <f t="shared" si="264"/>
        <v>42270.518587962964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tr">
        <f>VLOOKUP(G3357,'Country Codes'!C:D,2,FALSE)</f>
        <v>United Kingdom</v>
      </c>
      <c r="I3357" t="s">
        <v>8247</v>
      </c>
      <c r="J3357" s="15">
        <v>1462879020</v>
      </c>
      <c r="K3357" s="15">
        <v>1461941527</v>
      </c>
      <c r="L3357" t="b">
        <v>0</v>
      </c>
      <c r="M3357">
        <v>15</v>
      </c>
      <c r="N3357" t="b">
        <v>1</v>
      </c>
      <c r="O3357" t="s">
        <v>8271</v>
      </c>
      <c r="P3357" s="5">
        <f t="shared" si="260"/>
        <v>1.2628571428571429</v>
      </c>
      <c r="Q3357" s="5" t="str">
        <f t="shared" si="261"/>
        <v>Funded</v>
      </c>
      <c r="R3357" s="7">
        <f t="shared" si="262"/>
        <v>147.33333333333334</v>
      </c>
      <c r="S3357" t="s">
        <v>8316</v>
      </c>
      <c r="T3357" t="s">
        <v>8317</v>
      </c>
      <c r="U3357" s="17">
        <f t="shared" si="263"/>
        <v>42500.261805555558</v>
      </c>
      <c r="V3357" s="17">
        <f t="shared" si="264"/>
        <v>42489.411192129628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tr">
        <f>VLOOKUP(G3358,'Country Codes'!C:D,2,FALSE)</f>
        <v>United Kingdom</v>
      </c>
      <c r="I3358" t="s">
        <v>8247</v>
      </c>
      <c r="J3358" s="15">
        <v>1468611272</v>
      </c>
      <c r="K3358" s="15">
        <v>1466019272</v>
      </c>
      <c r="L3358" t="b">
        <v>0</v>
      </c>
      <c r="M3358">
        <v>27</v>
      </c>
      <c r="N3358" t="b">
        <v>1</v>
      </c>
      <c r="O3358" t="s">
        <v>8271</v>
      </c>
      <c r="P3358" s="5">
        <f t="shared" si="260"/>
        <v>1.014</v>
      </c>
      <c r="Q3358" s="5" t="str">
        <f t="shared" si="261"/>
        <v>Funded</v>
      </c>
      <c r="R3358" s="7">
        <f t="shared" si="262"/>
        <v>56.333333333333336</v>
      </c>
      <c r="S3358" t="s">
        <v>8316</v>
      </c>
      <c r="T3358" t="s">
        <v>8317</v>
      </c>
      <c r="U3358" s="17">
        <f t="shared" si="263"/>
        <v>42566.607314814813</v>
      </c>
      <c r="V3358" s="17">
        <f t="shared" si="264"/>
        <v>42536.607314814813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tr">
        <f>VLOOKUP(G3359,'Country Codes'!C:D,2,FALSE)</f>
        <v>United Kingdom</v>
      </c>
      <c r="I3359" t="s">
        <v>8247</v>
      </c>
      <c r="J3359" s="15">
        <v>1406887310</v>
      </c>
      <c r="K3359" s="15">
        <v>1404295310</v>
      </c>
      <c r="L3359" t="b">
        <v>0</v>
      </c>
      <c r="M3359">
        <v>21</v>
      </c>
      <c r="N3359" t="b">
        <v>1</v>
      </c>
      <c r="O3359" t="s">
        <v>8271</v>
      </c>
      <c r="P3359" s="5">
        <f t="shared" si="260"/>
        <v>1.01</v>
      </c>
      <c r="Q3359" s="5" t="str">
        <f t="shared" si="261"/>
        <v>Funded</v>
      </c>
      <c r="R3359" s="7">
        <f t="shared" si="262"/>
        <v>96.19047619047619</v>
      </c>
      <c r="S3359" t="s">
        <v>8316</v>
      </c>
      <c r="T3359" t="s">
        <v>8317</v>
      </c>
      <c r="U3359" s="17">
        <f t="shared" si="263"/>
        <v>41852.209606481476</v>
      </c>
      <c r="V3359" s="17">
        <f t="shared" si="264"/>
        <v>41822.209606481476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tr">
        <f>VLOOKUP(G3360,'Country Codes'!C:D,2,FALSE)</f>
        <v>United States</v>
      </c>
      <c r="I3360" t="s">
        <v>8246</v>
      </c>
      <c r="J3360" s="15">
        <v>1416385679</v>
      </c>
      <c r="K3360" s="15">
        <v>1413790079</v>
      </c>
      <c r="L3360" t="b">
        <v>0</v>
      </c>
      <c r="M3360">
        <v>162</v>
      </c>
      <c r="N3360" t="b">
        <v>1</v>
      </c>
      <c r="O3360" t="s">
        <v>8271</v>
      </c>
      <c r="P3360" s="5">
        <f t="shared" si="260"/>
        <v>1.0299</v>
      </c>
      <c r="Q3360" s="5" t="str">
        <f t="shared" si="261"/>
        <v>Funded</v>
      </c>
      <c r="R3360" s="7">
        <f t="shared" si="262"/>
        <v>63.574074074074076</v>
      </c>
      <c r="S3360" t="s">
        <v>8316</v>
      </c>
      <c r="T3360" t="s">
        <v>8317</v>
      </c>
      <c r="U3360" s="17">
        <f t="shared" si="263"/>
        <v>41962.144432870373</v>
      </c>
      <c r="V3360" s="17">
        <f t="shared" si="264"/>
        <v>41932.102766203701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tr">
        <f>VLOOKUP(G3361,'Country Codes'!C:D,2,FALSE)</f>
        <v>United States</v>
      </c>
      <c r="I3361" t="s">
        <v>8246</v>
      </c>
      <c r="J3361" s="15">
        <v>1487985734</v>
      </c>
      <c r="K3361" s="15">
        <v>1484097734</v>
      </c>
      <c r="L3361" t="b">
        <v>0</v>
      </c>
      <c r="M3361">
        <v>23</v>
      </c>
      <c r="N3361" t="b">
        <v>1</v>
      </c>
      <c r="O3361" t="s">
        <v>8271</v>
      </c>
      <c r="P3361" s="5">
        <f t="shared" si="260"/>
        <v>1.0625</v>
      </c>
      <c r="Q3361" s="5" t="str">
        <f t="shared" si="261"/>
        <v>Funded</v>
      </c>
      <c r="R3361" s="7">
        <f t="shared" si="262"/>
        <v>184.78260869565219</v>
      </c>
      <c r="S3361" t="s">
        <v>8316</v>
      </c>
      <c r="T3361" t="s">
        <v>8317</v>
      </c>
      <c r="U3361" s="17">
        <f t="shared" si="263"/>
        <v>42790.848773148151</v>
      </c>
      <c r="V3361" s="17">
        <f t="shared" si="264"/>
        <v>42745.848773148151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tr">
        <f>VLOOKUP(G3362,'Country Codes'!C:D,2,FALSE)</f>
        <v>Singapore</v>
      </c>
      <c r="I3362" t="s">
        <v>8258</v>
      </c>
      <c r="J3362" s="15">
        <v>1481731140</v>
      </c>
      <c r="K3362" s="15">
        <v>1479866343</v>
      </c>
      <c r="L3362" t="b">
        <v>0</v>
      </c>
      <c r="M3362">
        <v>72</v>
      </c>
      <c r="N3362" t="b">
        <v>1</v>
      </c>
      <c r="O3362" t="s">
        <v>8271</v>
      </c>
      <c r="P3362" s="5">
        <f t="shared" si="260"/>
        <v>1.0137777777777779</v>
      </c>
      <c r="Q3362" s="5" t="str">
        <f t="shared" si="261"/>
        <v>Funded</v>
      </c>
      <c r="R3362" s="7">
        <f t="shared" si="262"/>
        <v>126.72222222222223</v>
      </c>
      <c r="S3362" t="s">
        <v>8316</v>
      </c>
      <c r="T3362" t="s">
        <v>8317</v>
      </c>
      <c r="U3362" s="17">
        <f t="shared" si="263"/>
        <v>42718.457638888889</v>
      </c>
      <c r="V3362" s="17">
        <f t="shared" si="264"/>
        <v>42696.874340277776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tr">
        <f>VLOOKUP(G3363,'Country Codes'!C:D,2,FALSE)</f>
        <v>United States</v>
      </c>
      <c r="I3363" t="s">
        <v>8246</v>
      </c>
      <c r="J3363" s="15">
        <v>1409587140</v>
      </c>
      <c r="K3363" s="15">
        <v>1408062990</v>
      </c>
      <c r="L3363" t="b">
        <v>0</v>
      </c>
      <c r="M3363">
        <v>68</v>
      </c>
      <c r="N3363" t="b">
        <v>1</v>
      </c>
      <c r="O3363" t="s">
        <v>8271</v>
      </c>
      <c r="P3363" s="5">
        <f t="shared" si="260"/>
        <v>1.1346000000000001</v>
      </c>
      <c r="Q3363" s="5" t="str">
        <f t="shared" si="261"/>
        <v>Funded</v>
      </c>
      <c r="R3363" s="7">
        <f t="shared" si="262"/>
        <v>83.42647058823529</v>
      </c>
      <c r="S3363" t="s">
        <v>8316</v>
      </c>
      <c r="T3363" t="s">
        <v>8317</v>
      </c>
      <c r="U3363" s="17">
        <f t="shared" si="263"/>
        <v>41883.457638888889</v>
      </c>
      <c r="V3363" s="17">
        <f t="shared" si="264"/>
        <v>41865.817013888889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tr">
        <f>VLOOKUP(G3364,'Country Codes'!C:D,2,FALSE)</f>
        <v>United States</v>
      </c>
      <c r="I3364" t="s">
        <v>8246</v>
      </c>
      <c r="J3364" s="15">
        <v>1425704100</v>
      </c>
      <c r="K3364" s="15">
        <v>1424484717</v>
      </c>
      <c r="L3364" t="b">
        <v>0</v>
      </c>
      <c r="M3364">
        <v>20</v>
      </c>
      <c r="N3364" t="b">
        <v>1</v>
      </c>
      <c r="O3364" t="s">
        <v>8271</v>
      </c>
      <c r="P3364" s="5">
        <f t="shared" si="260"/>
        <v>2.1800000000000002</v>
      </c>
      <c r="Q3364" s="5" t="str">
        <f t="shared" si="261"/>
        <v>Funded</v>
      </c>
      <c r="R3364" s="7">
        <f t="shared" si="262"/>
        <v>54.5</v>
      </c>
      <c r="S3364" t="s">
        <v>8316</v>
      </c>
      <c r="T3364" t="s">
        <v>8317</v>
      </c>
      <c r="U3364" s="17">
        <f t="shared" si="263"/>
        <v>42069.996527777774</v>
      </c>
      <c r="V3364" s="17">
        <f t="shared" si="264"/>
        <v>42055.883298611108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tr">
        <f>VLOOKUP(G3365,'Country Codes'!C:D,2,FALSE)</f>
        <v>United States</v>
      </c>
      <c r="I3365" t="s">
        <v>8246</v>
      </c>
      <c r="J3365" s="15">
        <v>1408464000</v>
      </c>
      <c r="K3365" s="15">
        <v>1406831445</v>
      </c>
      <c r="L3365" t="b">
        <v>0</v>
      </c>
      <c r="M3365">
        <v>26</v>
      </c>
      <c r="N3365" t="b">
        <v>1</v>
      </c>
      <c r="O3365" t="s">
        <v>8271</v>
      </c>
      <c r="P3365" s="5">
        <f t="shared" si="260"/>
        <v>1.0141935483870967</v>
      </c>
      <c r="Q3365" s="5" t="str">
        <f t="shared" si="261"/>
        <v>Funded</v>
      </c>
      <c r="R3365" s="7">
        <f t="shared" si="262"/>
        <v>302.30769230769232</v>
      </c>
      <c r="S3365" t="s">
        <v>8316</v>
      </c>
      <c r="T3365" t="s">
        <v>8317</v>
      </c>
      <c r="U3365" s="17">
        <f t="shared" si="263"/>
        <v>41870.458333333328</v>
      </c>
      <c r="V3365" s="17">
        <f t="shared" si="264"/>
        <v>41851.563020833331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tr">
        <f>VLOOKUP(G3366,'Country Codes'!C:D,2,FALSE)</f>
        <v>United Kingdom</v>
      </c>
      <c r="I3366" t="s">
        <v>8247</v>
      </c>
      <c r="J3366" s="15">
        <v>1458075600</v>
      </c>
      <c r="K3366" s="15">
        <v>1456183649</v>
      </c>
      <c r="L3366" t="b">
        <v>0</v>
      </c>
      <c r="M3366">
        <v>72</v>
      </c>
      <c r="N3366" t="b">
        <v>1</v>
      </c>
      <c r="O3366" t="s">
        <v>8271</v>
      </c>
      <c r="P3366" s="5">
        <f t="shared" si="260"/>
        <v>1.0593333333333332</v>
      </c>
      <c r="Q3366" s="5" t="str">
        <f t="shared" si="261"/>
        <v>Funded</v>
      </c>
      <c r="R3366" s="7">
        <f t="shared" si="262"/>
        <v>44.138888888888886</v>
      </c>
      <c r="S3366" t="s">
        <v>8316</v>
      </c>
      <c r="T3366" t="s">
        <v>8317</v>
      </c>
      <c r="U3366" s="17">
        <f t="shared" si="263"/>
        <v>42444.666666666664</v>
      </c>
      <c r="V3366" s="17">
        <f t="shared" si="264"/>
        <v>42422.769085648142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tr">
        <f>VLOOKUP(G3367,'Country Codes'!C:D,2,FALSE)</f>
        <v>United States</v>
      </c>
      <c r="I3367" t="s">
        <v>8246</v>
      </c>
      <c r="J3367" s="15">
        <v>1449973592</v>
      </c>
      <c r="K3367" s="15">
        <v>1447381592</v>
      </c>
      <c r="L3367" t="b">
        <v>0</v>
      </c>
      <c r="M3367">
        <v>3</v>
      </c>
      <c r="N3367" t="b">
        <v>1</v>
      </c>
      <c r="O3367" t="s">
        <v>8271</v>
      </c>
      <c r="P3367" s="5">
        <f t="shared" si="260"/>
        <v>1.04</v>
      </c>
      <c r="Q3367" s="5" t="str">
        <f t="shared" si="261"/>
        <v>Funded</v>
      </c>
      <c r="R3367" s="7">
        <f t="shared" si="262"/>
        <v>866.66666666666663</v>
      </c>
      <c r="S3367" t="s">
        <v>8316</v>
      </c>
      <c r="T3367" t="s">
        <v>8317</v>
      </c>
      <c r="U3367" s="17">
        <f t="shared" si="263"/>
        <v>42350.893425925926</v>
      </c>
      <c r="V3367" s="17">
        <f t="shared" si="264"/>
        <v>42320.893425925926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tr">
        <f>VLOOKUP(G3368,'Country Codes'!C:D,2,FALSE)</f>
        <v>United States</v>
      </c>
      <c r="I3368" t="s">
        <v>8246</v>
      </c>
      <c r="J3368" s="15">
        <v>1431481037</v>
      </c>
      <c r="K3368" s="15">
        <v>1428889037</v>
      </c>
      <c r="L3368" t="b">
        <v>0</v>
      </c>
      <c r="M3368">
        <v>18</v>
      </c>
      <c r="N3368" t="b">
        <v>1</v>
      </c>
      <c r="O3368" t="s">
        <v>8271</v>
      </c>
      <c r="P3368" s="5">
        <f t="shared" si="260"/>
        <v>2.21</v>
      </c>
      <c r="Q3368" s="5" t="str">
        <f t="shared" si="261"/>
        <v>Funded</v>
      </c>
      <c r="R3368" s="7">
        <f t="shared" si="262"/>
        <v>61.388888888888886</v>
      </c>
      <c r="S3368" t="s">
        <v>8316</v>
      </c>
      <c r="T3368" t="s">
        <v>8317</v>
      </c>
      <c r="U3368" s="17">
        <f t="shared" si="263"/>
        <v>42136.859224537031</v>
      </c>
      <c r="V3368" s="17">
        <f t="shared" si="264"/>
        <v>42106.859224537031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tr">
        <f>VLOOKUP(G3369,'Country Codes'!C:D,2,FALSE)</f>
        <v>United Kingdom</v>
      </c>
      <c r="I3369" t="s">
        <v>8247</v>
      </c>
      <c r="J3369" s="15">
        <v>1438467894</v>
      </c>
      <c r="K3369" s="15">
        <v>1436307894</v>
      </c>
      <c r="L3369" t="b">
        <v>0</v>
      </c>
      <c r="M3369">
        <v>30</v>
      </c>
      <c r="N3369" t="b">
        <v>1</v>
      </c>
      <c r="O3369" t="s">
        <v>8271</v>
      </c>
      <c r="P3369" s="5">
        <f t="shared" si="260"/>
        <v>1.1866666666666668</v>
      </c>
      <c r="Q3369" s="5" t="str">
        <f t="shared" si="261"/>
        <v>Funded</v>
      </c>
      <c r="R3369" s="7">
        <f t="shared" si="262"/>
        <v>29.666666666666668</v>
      </c>
      <c r="S3369" t="s">
        <v>8316</v>
      </c>
      <c r="T3369" t="s">
        <v>8317</v>
      </c>
      <c r="U3369" s="17">
        <f t="shared" si="263"/>
        <v>42217.725624999999</v>
      </c>
      <c r="V3369" s="17">
        <f t="shared" si="264"/>
        <v>42192.725624999999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tr">
        <f>VLOOKUP(G3370,'Country Codes'!C:D,2,FALSE)</f>
        <v>United States</v>
      </c>
      <c r="I3370" t="s">
        <v>8246</v>
      </c>
      <c r="J3370" s="15">
        <v>1420088400</v>
      </c>
      <c r="K3370" s="15">
        <v>1416977259</v>
      </c>
      <c r="L3370" t="b">
        <v>0</v>
      </c>
      <c r="M3370">
        <v>23</v>
      </c>
      <c r="N3370" t="b">
        <v>1</v>
      </c>
      <c r="O3370" t="s">
        <v>8271</v>
      </c>
      <c r="P3370" s="5">
        <f t="shared" si="260"/>
        <v>1.046</v>
      </c>
      <c r="Q3370" s="5" t="str">
        <f t="shared" si="261"/>
        <v>Funded</v>
      </c>
      <c r="R3370" s="7">
        <f t="shared" si="262"/>
        <v>45.478260869565219</v>
      </c>
      <c r="S3370" t="s">
        <v>8316</v>
      </c>
      <c r="T3370" t="s">
        <v>8317</v>
      </c>
      <c r="U3370" s="17">
        <f t="shared" si="263"/>
        <v>42004.999999999993</v>
      </c>
      <c r="V3370" s="17">
        <f t="shared" si="264"/>
        <v>41968.991423611107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tr">
        <f>VLOOKUP(G3371,'Country Codes'!C:D,2,FALSE)</f>
        <v>Ireland</v>
      </c>
      <c r="I3371" t="s">
        <v>8249</v>
      </c>
      <c r="J3371" s="15">
        <v>1484441980</v>
      </c>
      <c r="K3371" s="15">
        <v>1479257980</v>
      </c>
      <c r="L3371" t="b">
        <v>0</v>
      </c>
      <c r="M3371">
        <v>54</v>
      </c>
      <c r="N3371" t="b">
        <v>1</v>
      </c>
      <c r="O3371" t="s">
        <v>8271</v>
      </c>
      <c r="P3371" s="5">
        <f t="shared" si="260"/>
        <v>1.0389999999999999</v>
      </c>
      <c r="Q3371" s="5" t="str">
        <f t="shared" si="261"/>
        <v>Funded</v>
      </c>
      <c r="R3371" s="7">
        <f t="shared" si="262"/>
        <v>96.203703703703709</v>
      </c>
      <c r="S3371" t="s">
        <v>8316</v>
      </c>
      <c r="T3371" t="s">
        <v>8317</v>
      </c>
      <c r="U3371" s="17">
        <f t="shared" si="263"/>
        <v>42749.833101851851</v>
      </c>
      <c r="V3371" s="17">
        <f t="shared" si="264"/>
        <v>42689.833101851851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tr">
        <f>VLOOKUP(G3372,'Country Codes'!C:D,2,FALSE)</f>
        <v>United States</v>
      </c>
      <c r="I3372" t="s">
        <v>8246</v>
      </c>
      <c r="J3372" s="15">
        <v>1481961600</v>
      </c>
      <c r="K3372" s="15">
        <v>1479283285</v>
      </c>
      <c r="L3372" t="b">
        <v>0</v>
      </c>
      <c r="M3372">
        <v>26</v>
      </c>
      <c r="N3372" t="b">
        <v>1</v>
      </c>
      <c r="O3372" t="s">
        <v>8271</v>
      </c>
      <c r="P3372" s="5">
        <f t="shared" si="260"/>
        <v>1.1773333333333333</v>
      </c>
      <c r="Q3372" s="5" t="str">
        <f t="shared" si="261"/>
        <v>Funded</v>
      </c>
      <c r="R3372" s="7">
        <f t="shared" si="262"/>
        <v>67.92307692307692</v>
      </c>
      <c r="S3372" t="s">
        <v>8316</v>
      </c>
      <c r="T3372" t="s">
        <v>8317</v>
      </c>
      <c r="U3372" s="17">
        <f t="shared" si="263"/>
        <v>42721.124999999993</v>
      </c>
      <c r="V3372" s="17">
        <f t="shared" si="264"/>
        <v>42690.125983796293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tr">
        <f>VLOOKUP(G3373,'Country Codes'!C:D,2,FALSE)</f>
        <v>United States</v>
      </c>
      <c r="I3373" t="s">
        <v>8246</v>
      </c>
      <c r="J3373" s="15">
        <v>1449089965</v>
      </c>
      <c r="K3373" s="15">
        <v>1446670765</v>
      </c>
      <c r="L3373" t="b">
        <v>0</v>
      </c>
      <c r="M3373">
        <v>9</v>
      </c>
      <c r="N3373" t="b">
        <v>1</v>
      </c>
      <c r="O3373" t="s">
        <v>8271</v>
      </c>
      <c r="P3373" s="5">
        <f t="shared" si="260"/>
        <v>1.385</v>
      </c>
      <c r="Q3373" s="5" t="str">
        <f t="shared" si="261"/>
        <v>Funded</v>
      </c>
      <c r="R3373" s="7">
        <f t="shared" si="262"/>
        <v>30.777777777777779</v>
      </c>
      <c r="S3373" t="s">
        <v>8316</v>
      </c>
      <c r="T3373" t="s">
        <v>8317</v>
      </c>
      <c r="U3373" s="17">
        <f t="shared" si="263"/>
        <v>42340.666261574072</v>
      </c>
      <c r="V3373" s="17">
        <f t="shared" si="264"/>
        <v>42312.666261574072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tr">
        <f>VLOOKUP(G3374,'Country Codes'!C:D,2,FALSE)</f>
        <v>United States</v>
      </c>
      <c r="I3374" t="s">
        <v>8246</v>
      </c>
      <c r="J3374" s="15">
        <v>1408942740</v>
      </c>
      <c r="K3374" s="15">
        <v>1407157756</v>
      </c>
      <c r="L3374" t="b">
        <v>0</v>
      </c>
      <c r="M3374">
        <v>27</v>
      </c>
      <c r="N3374" t="b">
        <v>1</v>
      </c>
      <c r="O3374" t="s">
        <v>8271</v>
      </c>
      <c r="P3374" s="5">
        <f t="shared" si="260"/>
        <v>1.0349999999999999</v>
      </c>
      <c r="Q3374" s="5" t="str">
        <f t="shared" si="261"/>
        <v>Funded</v>
      </c>
      <c r="R3374" s="7">
        <f t="shared" si="262"/>
        <v>38.333333333333336</v>
      </c>
      <c r="S3374" t="s">
        <v>8316</v>
      </c>
      <c r="T3374" t="s">
        <v>8317</v>
      </c>
      <c r="U3374" s="17">
        <f t="shared" si="263"/>
        <v>41875.999305555553</v>
      </c>
      <c r="V3374" s="17">
        <f t="shared" si="264"/>
        <v>41855.339768518512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tr">
        <f>VLOOKUP(G3375,'Country Codes'!C:D,2,FALSE)</f>
        <v>United Kingdom</v>
      </c>
      <c r="I3375" t="s">
        <v>8247</v>
      </c>
      <c r="J3375" s="15">
        <v>1437235200</v>
      </c>
      <c r="K3375" s="15">
        <v>1435177840</v>
      </c>
      <c r="L3375" t="b">
        <v>0</v>
      </c>
      <c r="M3375">
        <v>30</v>
      </c>
      <c r="N3375" t="b">
        <v>1</v>
      </c>
      <c r="O3375" t="s">
        <v>8271</v>
      </c>
      <c r="P3375" s="5">
        <f t="shared" si="260"/>
        <v>1.0024999999999999</v>
      </c>
      <c r="Q3375" s="5" t="str">
        <f t="shared" si="261"/>
        <v>Funded</v>
      </c>
      <c r="R3375" s="7">
        <f t="shared" si="262"/>
        <v>66.833333333333329</v>
      </c>
      <c r="S3375" t="s">
        <v>8316</v>
      </c>
      <c r="T3375" t="s">
        <v>8317</v>
      </c>
      <c r="U3375" s="17">
        <f t="shared" si="263"/>
        <v>42203.458333333336</v>
      </c>
      <c r="V3375" s="17">
        <f t="shared" si="264"/>
        <v>42179.646296296291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tr">
        <f>VLOOKUP(G3376,'Country Codes'!C:D,2,FALSE)</f>
        <v>Canada</v>
      </c>
      <c r="I3376" t="s">
        <v>8251</v>
      </c>
      <c r="J3376" s="15">
        <v>1446053616</v>
      </c>
      <c r="K3376" s="15">
        <v>1443461616</v>
      </c>
      <c r="L3376" t="b">
        <v>0</v>
      </c>
      <c r="M3376">
        <v>52</v>
      </c>
      <c r="N3376" t="b">
        <v>1</v>
      </c>
      <c r="O3376" t="s">
        <v>8271</v>
      </c>
      <c r="P3376" s="5">
        <f t="shared" si="260"/>
        <v>1.0657142857142856</v>
      </c>
      <c r="Q3376" s="5" t="str">
        <f t="shared" si="261"/>
        <v>Funded</v>
      </c>
      <c r="R3376" s="7">
        <f t="shared" si="262"/>
        <v>71.730769230769226</v>
      </c>
      <c r="S3376" t="s">
        <v>8316</v>
      </c>
      <c r="T3376" t="s">
        <v>8317</v>
      </c>
      <c r="U3376" s="17">
        <f t="shared" si="263"/>
        <v>42305.523333333331</v>
      </c>
      <c r="V3376" s="17">
        <f t="shared" si="264"/>
        <v>42275.523333333331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tr">
        <f>VLOOKUP(G3377,'Country Codes'!C:D,2,FALSE)</f>
        <v>United Kingdom</v>
      </c>
      <c r="I3377" t="s">
        <v>8247</v>
      </c>
      <c r="J3377" s="15">
        <v>1400423973</v>
      </c>
      <c r="K3377" s="15">
        <v>1399387173</v>
      </c>
      <c r="L3377" t="b">
        <v>0</v>
      </c>
      <c r="M3377">
        <v>17</v>
      </c>
      <c r="N3377" t="b">
        <v>1</v>
      </c>
      <c r="O3377" t="s">
        <v>8271</v>
      </c>
      <c r="P3377" s="5">
        <f t="shared" si="260"/>
        <v>1</v>
      </c>
      <c r="Q3377" s="5" t="str">
        <f t="shared" si="261"/>
        <v>Funded</v>
      </c>
      <c r="R3377" s="7">
        <f t="shared" si="262"/>
        <v>176.47058823529412</v>
      </c>
      <c r="S3377" t="s">
        <v>8316</v>
      </c>
      <c r="T3377" t="s">
        <v>8317</v>
      </c>
      <c r="U3377" s="17">
        <f t="shared" si="263"/>
        <v>41777.402465277773</v>
      </c>
      <c r="V3377" s="17">
        <f t="shared" si="264"/>
        <v>41765.402465277773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tr">
        <f>VLOOKUP(G3378,'Country Codes'!C:D,2,FALSE)</f>
        <v>United States</v>
      </c>
      <c r="I3378" t="s">
        <v>8246</v>
      </c>
      <c r="J3378" s="15">
        <v>1429976994</v>
      </c>
      <c r="K3378" s="15">
        <v>1424796594</v>
      </c>
      <c r="L3378" t="b">
        <v>0</v>
      </c>
      <c r="M3378">
        <v>19</v>
      </c>
      <c r="N3378" t="b">
        <v>1</v>
      </c>
      <c r="O3378" t="s">
        <v>8271</v>
      </c>
      <c r="P3378" s="5">
        <f t="shared" si="260"/>
        <v>1.0001249999999999</v>
      </c>
      <c r="Q3378" s="5" t="str">
        <f t="shared" si="261"/>
        <v>Funded</v>
      </c>
      <c r="R3378" s="7">
        <f t="shared" si="262"/>
        <v>421.10526315789474</v>
      </c>
      <c r="S3378" t="s">
        <v>8316</v>
      </c>
      <c r="T3378" t="s">
        <v>8317</v>
      </c>
      <c r="U3378" s="17">
        <f t="shared" si="263"/>
        <v>42119.451319444437</v>
      </c>
      <c r="V3378" s="17">
        <f t="shared" si="264"/>
        <v>42059.492986111109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tr">
        <f>VLOOKUP(G3379,'Country Codes'!C:D,2,FALSE)</f>
        <v>United Kingdom</v>
      </c>
      <c r="I3379" t="s">
        <v>8247</v>
      </c>
      <c r="J3379" s="15">
        <v>1426870560</v>
      </c>
      <c r="K3379" s="15">
        <v>1424280899</v>
      </c>
      <c r="L3379" t="b">
        <v>0</v>
      </c>
      <c r="M3379">
        <v>77</v>
      </c>
      <c r="N3379" t="b">
        <v>1</v>
      </c>
      <c r="O3379" t="s">
        <v>8271</v>
      </c>
      <c r="P3379" s="5">
        <f t="shared" si="260"/>
        <v>1.0105</v>
      </c>
      <c r="Q3379" s="5" t="str">
        <f t="shared" si="261"/>
        <v>Funded</v>
      </c>
      <c r="R3379" s="7">
        <f t="shared" si="262"/>
        <v>104.98701298701299</v>
      </c>
      <c r="S3379" t="s">
        <v>8316</v>
      </c>
      <c r="T3379" t="s">
        <v>8317</v>
      </c>
      <c r="U3379" s="17">
        <f t="shared" si="263"/>
        <v>42083.49722222222</v>
      </c>
      <c r="V3379" s="17">
        <f t="shared" si="264"/>
        <v>42053.524293981485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tr">
        <f>VLOOKUP(G3380,'Country Codes'!C:D,2,FALSE)</f>
        <v>United Kingdom</v>
      </c>
      <c r="I3380" t="s">
        <v>8247</v>
      </c>
      <c r="J3380" s="15">
        <v>1409490480</v>
      </c>
      <c r="K3380" s="15">
        <v>1407400306</v>
      </c>
      <c r="L3380" t="b">
        <v>0</v>
      </c>
      <c r="M3380">
        <v>21</v>
      </c>
      <c r="N3380" t="b">
        <v>1</v>
      </c>
      <c r="O3380" t="s">
        <v>8271</v>
      </c>
      <c r="P3380" s="5">
        <f t="shared" si="260"/>
        <v>1.0763636363636364</v>
      </c>
      <c r="Q3380" s="5" t="str">
        <f t="shared" si="261"/>
        <v>Funded</v>
      </c>
      <c r="R3380" s="7">
        <f t="shared" si="262"/>
        <v>28.19047619047619</v>
      </c>
      <c r="S3380" t="s">
        <v>8316</v>
      </c>
      <c r="T3380" t="s">
        <v>8317</v>
      </c>
      <c r="U3380" s="17">
        <f t="shared" si="263"/>
        <v>41882.338888888888</v>
      </c>
      <c r="V3380" s="17">
        <f t="shared" si="264"/>
        <v>41858.147060185183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tr">
        <f>VLOOKUP(G3381,'Country Codes'!C:D,2,FALSE)</f>
        <v>United Kingdom</v>
      </c>
      <c r="I3381" t="s">
        <v>8247</v>
      </c>
      <c r="J3381" s="15">
        <v>1440630000</v>
      </c>
      <c r="K3381" s="15">
        <v>1439122800</v>
      </c>
      <c r="L3381" t="b">
        <v>0</v>
      </c>
      <c r="M3381">
        <v>38</v>
      </c>
      <c r="N3381" t="b">
        <v>1</v>
      </c>
      <c r="O3381" t="s">
        <v>8271</v>
      </c>
      <c r="P3381" s="5">
        <f t="shared" si="260"/>
        <v>1.0365</v>
      </c>
      <c r="Q3381" s="5" t="str">
        <f t="shared" si="261"/>
        <v>Funded</v>
      </c>
      <c r="R3381" s="7">
        <f t="shared" si="262"/>
        <v>54.55263157894737</v>
      </c>
      <c r="S3381" t="s">
        <v>8316</v>
      </c>
      <c r="T3381" t="s">
        <v>8317</v>
      </c>
      <c r="U3381" s="17">
        <f t="shared" si="263"/>
        <v>42242.749999999993</v>
      </c>
      <c r="V3381" s="17">
        <f t="shared" si="264"/>
        <v>42225.305555555555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tr">
        <f>VLOOKUP(G3382,'Country Codes'!C:D,2,FALSE)</f>
        <v>United States</v>
      </c>
      <c r="I3382" t="s">
        <v>8246</v>
      </c>
      <c r="J3382" s="15">
        <v>1417305178</v>
      </c>
      <c r="K3382" s="15">
        <v>1414277578</v>
      </c>
      <c r="L3382" t="b">
        <v>0</v>
      </c>
      <c r="M3382">
        <v>28</v>
      </c>
      <c r="N3382" t="b">
        <v>1</v>
      </c>
      <c r="O3382" t="s">
        <v>8271</v>
      </c>
      <c r="P3382" s="5">
        <f t="shared" si="260"/>
        <v>1.0443333333333333</v>
      </c>
      <c r="Q3382" s="5" t="str">
        <f t="shared" si="261"/>
        <v>Funded</v>
      </c>
      <c r="R3382" s="7">
        <f t="shared" si="262"/>
        <v>111.89285714285714</v>
      </c>
      <c r="S3382" t="s">
        <v>8316</v>
      </c>
      <c r="T3382" t="s">
        <v>8317</v>
      </c>
      <c r="U3382" s="17">
        <f t="shared" si="263"/>
        <v>41972.786782407398</v>
      </c>
      <c r="V3382" s="17">
        <f t="shared" si="264"/>
        <v>41937.745115740734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tr">
        <f>VLOOKUP(G3383,'Country Codes'!C:D,2,FALSE)</f>
        <v>United States</v>
      </c>
      <c r="I3383" t="s">
        <v>8246</v>
      </c>
      <c r="J3383" s="15">
        <v>1426044383</v>
      </c>
      <c r="K3383" s="15">
        <v>1423455983</v>
      </c>
      <c r="L3383" t="b">
        <v>0</v>
      </c>
      <c r="M3383">
        <v>48</v>
      </c>
      <c r="N3383" t="b">
        <v>1</v>
      </c>
      <c r="O3383" t="s">
        <v>8271</v>
      </c>
      <c r="P3383" s="5">
        <f t="shared" si="260"/>
        <v>1.0225</v>
      </c>
      <c r="Q3383" s="5" t="str">
        <f t="shared" si="261"/>
        <v>Funded</v>
      </c>
      <c r="R3383" s="7">
        <f t="shared" si="262"/>
        <v>85.208333333333329</v>
      </c>
      <c r="S3383" t="s">
        <v>8316</v>
      </c>
      <c r="T3383" t="s">
        <v>8317</v>
      </c>
      <c r="U3383" s="17">
        <f t="shared" si="263"/>
        <v>42073.934988425921</v>
      </c>
      <c r="V3383" s="17">
        <f t="shared" si="264"/>
        <v>42043.976655092592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tr">
        <f>VLOOKUP(G3384,'Country Codes'!C:D,2,FALSE)</f>
        <v>United Kingdom</v>
      </c>
      <c r="I3384" t="s">
        <v>8247</v>
      </c>
      <c r="J3384" s="15">
        <v>1470092340</v>
      </c>
      <c r="K3384" s="15">
        <v>1467973256</v>
      </c>
      <c r="L3384" t="b">
        <v>0</v>
      </c>
      <c r="M3384">
        <v>46</v>
      </c>
      <c r="N3384" t="b">
        <v>1</v>
      </c>
      <c r="O3384" t="s">
        <v>8271</v>
      </c>
      <c r="P3384" s="5">
        <f t="shared" si="260"/>
        <v>1.0074285714285713</v>
      </c>
      <c r="Q3384" s="5" t="str">
        <f t="shared" si="261"/>
        <v>Funded</v>
      </c>
      <c r="R3384" s="7">
        <f t="shared" si="262"/>
        <v>76.652173913043484</v>
      </c>
      <c r="S3384" t="s">
        <v>8316</v>
      </c>
      <c r="T3384" t="s">
        <v>8317</v>
      </c>
      <c r="U3384" s="17">
        <f t="shared" si="263"/>
        <v>42583.749305555553</v>
      </c>
      <c r="V3384" s="17">
        <f t="shared" si="264"/>
        <v>42559.222870370366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tr">
        <f>VLOOKUP(G3385,'Country Codes'!C:D,2,FALSE)</f>
        <v>United States</v>
      </c>
      <c r="I3385" t="s">
        <v>8246</v>
      </c>
      <c r="J3385" s="15">
        <v>1466707620</v>
      </c>
      <c r="K3385" s="15">
        <v>1464979620</v>
      </c>
      <c r="L3385" t="b">
        <v>0</v>
      </c>
      <c r="M3385">
        <v>30</v>
      </c>
      <c r="N3385" t="b">
        <v>1</v>
      </c>
      <c r="O3385" t="s">
        <v>8271</v>
      </c>
      <c r="P3385" s="5">
        <f t="shared" si="260"/>
        <v>1.1171428571428572</v>
      </c>
      <c r="Q3385" s="5" t="str">
        <f t="shared" si="261"/>
        <v>Funded</v>
      </c>
      <c r="R3385" s="7">
        <f t="shared" si="262"/>
        <v>65.166666666666671</v>
      </c>
      <c r="S3385" t="s">
        <v>8316</v>
      </c>
      <c r="T3385" t="s">
        <v>8317</v>
      </c>
      <c r="U3385" s="17">
        <f t="shared" si="263"/>
        <v>42544.574305555558</v>
      </c>
      <c r="V3385" s="17">
        <f t="shared" si="264"/>
        <v>42524.574305555558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tr">
        <f>VLOOKUP(G3386,'Country Codes'!C:D,2,FALSE)</f>
        <v>United States</v>
      </c>
      <c r="I3386" t="s">
        <v>8246</v>
      </c>
      <c r="J3386" s="15">
        <v>1448074800</v>
      </c>
      <c r="K3386" s="15">
        <v>1444874768</v>
      </c>
      <c r="L3386" t="b">
        <v>0</v>
      </c>
      <c r="M3386">
        <v>64</v>
      </c>
      <c r="N3386" t="b">
        <v>1</v>
      </c>
      <c r="O3386" t="s">
        <v>8271</v>
      </c>
      <c r="P3386" s="5">
        <f t="shared" si="260"/>
        <v>1.0001100000000001</v>
      </c>
      <c r="Q3386" s="5" t="str">
        <f t="shared" si="261"/>
        <v>Funded</v>
      </c>
      <c r="R3386" s="7">
        <f t="shared" si="262"/>
        <v>93.760312499999998</v>
      </c>
      <c r="S3386" t="s">
        <v>8316</v>
      </c>
      <c r="T3386" t="s">
        <v>8317</v>
      </c>
      <c r="U3386" s="17">
        <f t="shared" si="263"/>
        <v>42328.916666666664</v>
      </c>
      <c r="V3386" s="17">
        <f t="shared" si="264"/>
        <v>42291.879259259258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tr">
        <f>VLOOKUP(G3387,'Country Codes'!C:D,2,FALSE)</f>
        <v>United States</v>
      </c>
      <c r="I3387" t="s">
        <v>8246</v>
      </c>
      <c r="J3387" s="15">
        <v>1418244552</v>
      </c>
      <c r="K3387" s="15">
        <v>1415652552</v>
      </c>
      <c r="L3387" t="b">
        <v>0</v>
      </c>
      <c r="M3387">
        <v>15</v>
      </c>
      <c r="N3387" t="b">
        <v>1</v>
      </c>
      <c r="O3387" t="s">
        <v>8271</v>
      </c>
      <c r="P3387" s="5">
        <f t="shared" si="260"/>
        <v>1</v>
      </c>
      <c r="Q3387" s="5" t="str">
        <f t="shared" si="261"/>
        <v>Funded</v>
      </c>
      <c r="R3387" s="7">
        <f t="shared" si="262"/>
        <v>133.33333333333334</v>
      </c>
      <c r="S3387" t="s">
        <v>8316</v>
      </c>
      <c r="T3387" t="s">
        <v>8317</v>
      </c>
      <c r="U3387" s="17">
        <f t="shared" si="263"/>
        <v>41983.659166666665</v>
      </c>
      <c r="V3387" s="17">
        <f t="shared" si="264"/>
        <v>41953.659166666665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tr">
        <f>VLOOKUP(G3388,'Country Codes'!C:D,2,FALSE)</f>
        <v>United States</v>
      </c>
      <c r="I3388" t="s">
        <v>8246</v>
      </c>
      <c r="J3388" s="15">
        <v>1417620506</v>
      </c>
      <c r="K3388" s="15">
        <v>1415028506</v>
      </c>
      <c r="L3388" t="b">
        <v>0</v>
      </c>
      <c r="M3388">
        <v>41</v>
      </c>
      <c r="N3388" t="b">
        <v>1</v>
      </c>
      <c r="O3388" t="s">
        <v>8271</v>
      </c>
      <c r="P3388" s="5">
        <f t="shared" si="260"/>
        <v>1.05</v>
      </c>
      <c r="Q3388" s="5" t="str">
        <f t="shared" si="261"/>
        <v>Funded</v>
      </c>
      <c r="R3388" s="7">
        <f t="shared" si="262"/>
        <v>51.219512195121951</v>
      </c>
      <c r="S3388" t="s">
        <v>8316</v>
      </c>
      <c r="T3388" t="s">
        <v>8317</v>
      </c>
      <c r="U3388" s="17">
        <f t="shared" si="263"/>
        <v>41976.436412037037</v>
      </c>
      <c r="V3388" s="17">
        <f t="shared" si="264"/>
        <v>41946.436412037037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tr">
        <f>VLOOKUP(G3389,'Country Codes'!C:D,2,FALSE)</f>
        <v>United States</v>
      </c>
      <c r="I3389" t="s">
        <v>8246</v>
      </c>
      <c r="J3389" s="15">
        <v>1418581088</v>
      </c>
      <c r="K3389" s="15">
        <v>1415125088</v>
      </c>
      <c r="L3389" t="b">
        <v>0</v>
      </c>
      <c r="M3389">
        <v>35</v>
      </c>
      <c r="N3389" t="b">
        <v>1</v>
      </c>
      <c r="O3389" t="s">
        <v>8271</v>
      </c>
      <c r="P3389" s="5">
        <f t="shared" si="260"/>
        <v>1.1686666666666667</v>
      </c>
      <c r="Q3389" s="5" t="str">
        <f t="shared" si="261"/>
        <v>Funded</v>
      </c>
      <c r="R3389" s="7">
        <f t="shared" si="262"/>
        <v>100.17142857142858</v>
      </c>
      <c r="S3389" t="s">
        <v>8316</v>
      </c>
      <c r="T3389" t="s">
        <v>8317</v>
      </c>
      <c r="U3389" s="17">
        <f t="shared" si="263"/>
        <v>41987.554259259261</v>
      </c>
      <c r="V3389" s="17">
        <f t="shared" si="264"/>
        <v>41947.554259259254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tr">
        <f>VLOOKUP(G3390,'Country Codes'!C:D,2,FALSE)</f>
        <v>United Kingdom</v>
      </c>
      <c r="I3390" t="s">
        <v>8247</v>
      </c>
      <c r="J3390" s="15">
        <v>1434625441</v>
      </c>
      <c r="K3390" s="15">
        <v>1432033441</v>
      </c>
      <c r="L3390" t="b">
        <v>0</v>
      </c>
      <c r="M3390">
        <v>45</v>
      </c>
      <c r="N3390" t="b">
        <v>1</v>
      </c>
      <c r="O3390" t="s">
        <v>8271</v>
      </c>
      <c r="P3390" s="5">
        <f t="shared" si="260"/>
        <v>1.038</v>
      </c>
      <c r="Q3390" s="5" t="str">
        <f t="shared" si="261"/>
        <v>Funded</v>
      </c>
      <c r="R3390" s="7">
        <f t="shared" si="262"/>
        <v>34.6</v>
      </c>
      <c r="S3390" t="s">
        <v>8316</v>
      </c>
      <c r="T3390" t="s">
        <v>8317</v>
      </c>
      <c r="U3390" s="17">
        <f t="shared" si="263"/>
        <v>42173.252789351849</v>
      </c>
      <c r="V3390" s="17">
        <f t="shared" si="264"/>
        <v>42143.252789351849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tr">
        <f>VLOOKUP(G3391,'Country Codes'!C:D,2,FALSE)</f>
        <v>United States</v>
      </c>
      <c r="I3391" t="s">
        <v>8246</v>
      </c>
      <c r="J3391" s="15">
        <v>1464960682</v>
      </c>
      <c r="K3391" s="15">
        <v>1462368682</v>
      </c>
      <c r="L3391" t="b">
        <v>0</v>
      </c>
      <c r="M3391">
        <v>62</v>
      </c>
      <c r="N3391" t="b">
        <v>1</v>
      </c>
      <c r="O3391" t="s">
        <v>8271</v>
      </c>
      <c r="P3391" s="5">
        <f t="shared" si="260"/>
        <v>1.145</v>
      </c>
      <c r="Q3391" s="5" t="str">
        <f t="shared" si="261"/>
        <v>Funded</v>
      </c>
      <c r="R3391" s="7">
        <f t="shared" si="262"/>
        <v>184.67741935483872</v>
      </c>
      <c r="S3391" t="s">
        <v>8316</v>
      </c>
      <c r="T3391" t="s">
        <v>8317</v>
      </c>
      <c r="U3391" s="17">
        <f t="shared" si="263"/>
        <v>42524.355115740742</v>
      </c>
      <c r="V3391" s="17">
        <f t="shared" si="264"/>
        <v>42494.355115740742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tr">
        <f>VLOOKUP(G3392,'Country Codes'!C:D,2,FALSE)</f>
        <v>United States</v>
      </c>
      <c r="I3392" t="s">
        <v>8246</v>
      </c>
      <c r="J3392" s="15">
        <v>1405017345</v>
      </c>
      <c r="K3392" s="15">
        <v>1403721345</v>
      </c>
      <c r="L3392" t="b">
        <v>0</v>
      </c>
      <c r="M3392">
        <v>22</v>
      </c>
      <c r="N3392" t="b">
        <v>1</v>
      </c>
      <c r="O3392" t="s">
        <v>8271</v>
      </c>
      <c r="P3392" s="5">
        <f t="shared" si="260"/>
        <v>1.024</v>
      </c>
      <c r="Q3392" s="5" t="str">
        <f t="shared" si="261"/>
        <v>Funded</v>
      </c>
      <c r="R3392" s="7">
        <f t="shared" si="262"/>
        <v>69.818181818181813</v>
      </c>
      <c r="S3392" t="s">
        <v>8316</v>
      </c>
      <c r="T3392" t="s">
        <v>8317</v>
      </c>
      <c r="U3392" s="17">
        <f t="shared" si="263"/>
        <v>41830.56649305555</v>
      </c>
      <c r="V3392" s="17">
        <f t="shared" si="264"/>
        <v>41815.56649305555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tr">
        <f>VLOOKUP(G3393,'Country Codes'!C:D,2,FALSE)</f>
        <v>United States</v>
      </c>
      <c r="I3393" t="s">
        <v>8246</v>
      </c>
      <c r="J3393" s="15">
        <v>1407536880</v>
      </c>
      <c r="K3393" s="15">
        <v>1404997548</v>
      </c>
      <c r="L3393" t="b">
        <v>0</v>
      </c>
      <c r="M3393">
        <v>18</v>
      </c>
      <c r="N3393" t="b">
        <v>1</v>
      </c>
      <c r="O3393" t="s">
        <v>8271</v>
      </c>
      <c r="P3393" s="5">
        <f t="shared" si="260"/>
        <v>2.23</v>
      </c>
      <c r="Q3393" s="5" t="str">
        <f t="shared" si="261"/>
        <v>Funded</v>
      </c>
      <c r="R3393" s="7">
        <f t="shared" si="262"/>
        <v>61.944444444444443</v>
      </c>
      <c r="S3393" t="s">
        <v>8316</v>
      </c>
      <c r="T3393" t="s">
        <v>8317</v>
      </c>
      <c r="U3393" s="17">
        <f t="shared" si="263"/>
        <v>41859.727777777778</v>
      </c>
      <c r="V3393" s="17">
        <f t="shared" si="264"/>
        <v>41830.337361111109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tr">
        <f>VLOOKUP(G3394,'Country Codes'!C:D,2,FALSE)</f>
        <v>United Kingdom</v>
      </c>
      <c r="I3394" t="s">
        <v>8247</v>
      </c>
      <c r="J3394" s="15">
        <v>1462565855</v>
      </c>
      <c r="K3394" s="15">
        <v>1458245855</v>
      </c>
      <c r="L3394" t="b">
        <v>0</v>
      </c>
      <c r="M3394">
        <v>12</v>
      </c>
      <c r="N3394" t="b">
        <v>1</v>
      </c>
      <c r="O3394" t="s">
        <v>8271</v>
      </c>
      <c r="P3394" s="5">
        <f t="shared" si="260"/>
        <v>1</v>
      </c>
      <c r="Q3394" s="5" t="str">
        <f t="shared" si="261"/>
        <v>Funded</v>
      </c>
      <c r="R3394" s="7">
        <f t="shared" si="262"/>
        <v>41.666666666666664</v>
      </c>
      <c r="S3394" t="s">
        <v>8316</v>
      </c>
      <c r="T3394" t="s">
        <v>8317</v>
      </c>
      <c r="U3394" s="17">
        <f t="shared" si="263"/>
        <v>42496.63721064815</v>
      </c>
      <c r="V3394" s="17">
        <f t="shared" si="264"/>
        <v>42446.63721064815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tr">
        <f>VLOOKUP(G3395,'Country Codes'!C:D,2,FALSE)</f>
        <v>United States</v>
      </c>
      <c r="I3395" t="s">
        <v>8246</v>
      </c>
      <c r="J3395" s="15">
        <v>1415234760</v>
      </c>
      <c r="K3395" s="15">
        <v>1413065230</v>
      </c>
      <c r="L3395" t="b">
        <v>0</v>
      </c>
      <c r="M3395">
        <v>44</v>
      </c>
      <c r="N3395" t="b">
        <v>1</v>
      </c>
      <c r="O3395" t="s">
        <v>8271</v>
      </c>
      <c r="P3395" s="5">
        <f t="shared" ref="P3395:P3458" si="265">(E3395/D3395)</f>
        <v>1.0580000000000001</v>
      </c>
      <c r="Q3395" s="5" t="str">
        <f t="shared" ref="Q3395:Q3458" si="266">IF(P3395&gt;=1,"Funded","Not Funded")</f>
        <v>Funded</v>
      </c>
      <c r="R3395" s="7">
        <f t="shared" ref="R3395:R3458" si="267">(E3395/M3395)</f>
        <v>36.06818181818182</v>
      </c>
      <c r="S3395" t="s">
        <v>8316</v>
      </c>
      <c r="T3395" t="s">
        <v>8317</v>
      </c>
      <c r="U3395" s="17">
        <f t="shared" ref="U3395:U3458" si="268">(((J3395/60)/60)/24)+DATE(1970,1,1)+(-5/24)</f>
        <v>41948.823611111111</v>
      </c>
      <c r="V3395" s="17">
        <f t="shared" ref="V3395:V3458" si="269">(((K3395/60)/60)/24)+DATE(1970,1,1)+(-5/24)</f>
        <v>41923.713310185187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tr">
        <f>VLOOKUP(G3396,'Country Codes'!C:D,2,FALSE)</f>
        <v>United Kingdom</v>
      </c>
      <c r="I3396" t="s">
        <v>8247</v>
      </c>
      <c r="J3396" s="15">
        <v>1406470645</v>
      </c>
      <c r="K3396" s="15">
        <v>1403878645</v>
      </c>
      <c r="L3396" t="b">
        <v>0</v>
      </c>
      <c r="M3396">
        <v>27</v>
      </c>
      <c r="N3396" t="b">
        <v>1</v>
      </c>
      <c r="O3396" t="s">
        <v>8271</v>
      </c>
      <c r="P3396" s="5">
        <f t="shared" si="265"/>
        <v>1.4236363636363636</v>
      </c>
      <c r="Q3396" s="5" t="str">
        <f t="shared" si="266"/>
        <v>Funded</v>
      </c>
      <c r="R3396" s="7">
        <f t="shared" si="267"/>
        <v>29</v>
      </c>
      <c r="S3396" t="s">
        <v>8316</v>
      </c>
      <c r="T3396" t="s">
        <v>8317</v>
      </c>
      <c r="U3396" s="17">
        <f t="shared" si="268"/>
        <v>41847.387094907404</v>
      </c>
      <c r="V3396" s="17">
        <f t="shared" si="269"/>
        <v>41817.387094907404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tr">
        <f>VLOOKUP(G3397,'Country Codes'!C:D,2,FALSE)</f>
        <v>United Kingdom</v>
      </c>
      <c r="I3397" t="s">
        <v>8247</v>
      </c>
      <c r="J3397" s="15">
        <v>1433009400</v>
      </c>
      <c r="K3397" s="15">
        <v>1431795944</v>
      </c>
      <c r="L3397" t="b">
        <v>0</v>
      </c>
      <c r="M3397">
        <v>38</v>
      </c>
      <c r="N3397" t="b">
        <v>1</v>
      </c>
      <c r="O3397" t="s">
        <v>8271</v>
      </c>
      <c r="P3397" s="5">
        <f t="shared" si="265"/>
        <v>1.84</v>
      </c>
      <c r="Q3397" s="5" t="str">
        <f t="shared" si="266"/>
        <v>Funded</v>
      </c>
      <c r="R3397" s="7">
        <f t="shared" si="267"/>
        <v>24.210526315789473</v>
      </c>
      <c r="S3397" t="s">
        <v>8316</v>
      </c>
      <c r="T3397" t="s">
        <v>8317</v>
      </c>
      <c r="U3397" s="17">
        <f t="shared" si="268"/>
        <v>42154.548611111109</v>
      </c>
      <c r="V3397" s="17">
        <f t="shared" si="269"/>
        <v>42140.503981481481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tr">
        <f>VLOOKUP(G3398,'Country Codes'!C:D,2,FALSE)</f>
        <v>United States</v>
      </c>
      <c r="I3398" t="s">
        <v>8246</v>
      </c>
      <c r="J3398" s="15">
        <v>1401595140</v>
      </c>
      <c r="K3398" s="15">
        <v>1399286589</v>
      </c>
      <c r="L3398" t="b">
        <v>0</v>
      </c>
      <c r="M3398">
        <v>28</v>
      </c>
      <c r="N3398" t="b">
        <v>1</v>
      </c>
      <c r="O3398" t="s">
        <v>8271</v>
      </c>
      <c r="P3398" s="5">
        <f t="shared" si="265"/>
        <v>1.0433333333333332</v>
      </c>
      <c r="Q3398" s="5" t="str">
        <f t="shared" si="266"/>
        <v>Funded</v>
      </c>
      <c r="R3398" s="7">
        <f t="shared" si="267"/>
        <v>55.892857142857146</v>
      </c>
      <c r="S3398" t="s">
        <v>8316</v>
      </c>
      <c r="T3398" t="s">
        <v>8317</v>
      </c>
      <c r="U3398" s="17">
        <f t="shared" si="268"/>
        <v>41790.957638888889</v>
      </c>
      <c r="V3398" s="17">
        <f t="shared" si="269"/>
        <v>41764.238298611104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tr">
        <f>VLOOKUP(G3399,'Country Codes'!C:D,2,FALSE)</f>
        <v>United Kingdom</v>
      </c>
      <c r="I3399" t="s">
        <v>8247</v>
      </c>
      <c r="J3399" s="15">
        <v>1455832800</v>
      </c>
      <c r="K3399" s="15">
        <v>1452338929</v>
      </c>
      <c r="L3399" t="b">
        <v>0</v>
      </c>
      <c r="M3399">
        <v>24</v>
      </c>
      <c r="N3399" t="b">
        <v>1</v>
      </c>
      <c r="O3399" t="s">
        <v>8271</v>
      </c>
      <c r="P3399" s="5">
        <f t="shared" si="265"/>
        <v>1.1200000000000001</v>
      </c>
      <c r="Q3399" s="5" t="str">
        <f t="shared" si="266"/>
        <v>Funded</v>
      </c>
      <c r="R3399" s="7">
        <f t="shared" si="267"/>
        <v>11.666666666666666</v>
      </c>
      <c r="S3399" t="s">
        <v>8316</v>
      </c>
      <c r="T3399" t="s">
        <v>8317</v>
      </c>
      <c r="U3399" s="17">
        <f t="shared" si="268"/>
        <v>42418.708333333336</v>
      </c>
      <c r="V3399" s="17">
        <f t="shared" si="269"/>
        <v>42378.270011574066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tr">
        <f>VLOOKUP(G3400,'Country Codes'!C:D,2,FALSE)</f>
        <v>United States</v>
      </c>
      <c r="I3400" t="s">
        <v>8246</v>
      </c>
      <c r="J3400" s="15">
        <v>1416589200</v>
      </c>
      <c r="K3400" s="15">
        <v>1414605776</v>
      </c>
      <c r="L3400" t="b">
        <v>0</v>
      </c>
      <c r="M3400">
        <v>65</v>
      </c>
      <c r="N3400" t="b">
        <v>1</v>
      </c>
      <c r="O3400" t="s">
        <v>8271</v>
      </c>
      <c r="P3400" s="5">
        <f t="shared" si="265"/>
        <v>1.1107499999999999</v>
      </c>
      <c r="Q3400" s="5" t="str">
        <f t="shared" si="266"/>
        <v>Funded</v>
      </c>
      <c r="R3400" s="7">
        <f t="shared" si="267"/>
        <v>68.353846153846149</v>
      </c>
      <c r="S3400" t="s">
        <v>8316</v>
      </c>
      <c r="T3400" t="s">
        <v>8317</v>
      </c>
      <c r="U3400" s="17">
        <f t="shared" si="268"/>
        <v>41964.499999999993</v>
      </c>
      <c r="V3400" s="17">
        <f t="shared" si="269"/>
        <v>41941.543703703705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tr">
        <f>VLOOKUP(G3401,'Country Codes'!C:D,2,FALSE)</f>
        <v>United Kingdom</v>
      </c>
      <c r="I3401" t="s">
        <v>8247</v>
      </c>
      <c r="J3401" s="15">
        <v>1424556325</v>
      </c>
      <c r="K3401" s="15">
        <v>1421964325</v>
      </c>
      <c r="L3401" t="b">
        <v>0</v>
      </c>
      <c r="M3401">
        <v>46</v>
      </c>
      <c r="N3401" t="b">
        <v>1</v>
      </c>
      <c r="O3401" t="s">
        <v>8271</v>
      </c>
      <c r="P3401" s="5">
        <f t="shared" si="265"/>
        <v>1.0375000000000001</v>
      </c>
      <c r="Q3401" s="5" t="str">
        <f t="shared" si="266"/>
        <v>Funded</v>
      </c>
      <c r="R3401" s="7">
        <f t="shared" si="267"/>
        <v>27.065217391304348</v>
      </c>
      <c r="S3401" t="s">
        <v>8316</v>
      </c>
      <c r="T3401" t="s">
        <v>8317</v>
      </c>
      <c r="U3401" s="17">
        <f t="shared" si="268"/>
        <v>42056.712094907409</v>
      </c>
      <c r="V3401" s="17">
        <f t="shared" si="269"/>
        <v>42026.712094907409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tr">
        <f>VLOOKUP(G3402,'Country Codes'!C:D,2,FALSE)</f>
        <v>United States</v>
      </c>
      <c r="I3402" t="s">
        <v>8246</v>
      </c>
      <c r="J3402" s="15">
        <v>1409266414</v>
      </c>
      <c r="K3402" s="15">
        <v>1405378414</v>
      </c>
      <c r="L3402" t="b">
        <v>0</v>
      </c>
      <c r="M3402">
        <v>85</v>
      </c>
      <c r="N3402" t="b">
        <v>1</v>
      </c>
      <c r="O3402" t="s">
        <v>8271</v>
      </c>
      <c r="P3402" s="5">
        <f t="shared" si="265"/>
        <v>1.0041</v>
      </c>
      <c r="Q3402" s="5" t="str">
        <f t="shared" si="266"/>
        <v>Funded</v>
      </c>
      <c r="R3402" s="7">
        <f t="shared" si="267"/>
        <v>118.12941176470588</v>
      </c>
      <c r="S3402" t="s">
        <v>8316</v>
      </c>
      <c r="T3402" t="s">
        <v>8317</v>
      </c>
      <c r="U3402" s="17">
        <f t="shared" si="268"/>
        <v>41879.745532407404</v>
      </c>
      <c r="V3402" s="17">
        <f t="shared" si="269"/>
        <v>41834.745532407404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tr">
        <f>VLOOKUP(G3403,'Country Codes'!C:D,2,FALSE)</f>
        <v>United Kingdom</v>
      </c>
      <c r="I3403" t="s">
        <v>8247</v>
      </c>
      <c r="J3403" s="15">
        <v>1438968146</v>
      </c>
      <c r="K3403" s="15">
        <v>1436376146</v>
      </c>
      <c r="L3403" t="b">
        <v>0</v>
      </c>
      <c r="M3403">
        <v>66</v>
      </c>
      <c r="N3403" t="b">
        <v>1</v>
      </c>
      <c r="O3403" t="s">
        <v>8271</v>
      </c>
      <c r="P3403" s="5">
        <f t="shared" si="265"/>
        <v>1.0186206896551724</v>
      </c>
      <c r="Q3403" s="5" t="str">
        <f t="shared" si="266"/>
        <v>Funded</v>
      </c>
      <c r="R3403" s="7">
        <f t="shared" si="267"/>
        <v>44.757575757575758</v>
      </c>
      <c r="S3403" t="s">
        <v>8316</v>
      </c>
      <c r="T3403" t="s">
        <v>8317</v>
      </c>
      <c r="U3403" s="17">
        <f t="shared" si="268"/>
        <v>42223.5155787037</v>
      </c>
      <c r="V3403" s="17">
        <f t="shared" si="269"/>
        <v>42193.5155787037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tr">
        <f>VLOOKUP(G3404,'Country Codes'!C:D,2,FALSE)</f>
        <v>United States</v>
      </c>
      <c r="I3404" t="s">
        <v>8246</v>
      </c>
      <c r="J3404" s="15">
        <v>1447295460</v>
      </c>
      <c r="K3404" s="15">
        <v>1444747843</v>
      </c>
      <c r="L3404" t="b">
        <v>0</v>
      </c>
      <c r="M3404">
        <v>165</v>
      </c>
      <c r="N3404" t="b">
        <v>1</v>
      </c>
      <c r="O3404" t="s">
        <v>8271</v>
      </c>
      <c r="P3404" s="5">
        <f t="shared" si="265"/>
        <v>1.0976666666666666</v>
      </c>
      <c r="Q3404" s="5" t="str">
        <f t="shared" si="266"/>
        <v>Funded</v>
      </c>
      <c r="R3404" s="7">
        <f t="shared" si="267"/>
        <v>99.787878787878782</v>
      </c>
      <c r="S3404" t="s">
        <v>8316</v>
      </c>
      <c r="T3404" t="s">
        <v>8317</v>
      </c>
      <c r="U3404" s="17">
        <f t="shared" si="268"/>
        <v>42319.896527777775</v>
      </c>
      <c r="V3404" s="17">
        <f t="shared" si="269"/>
        <v>42290.410219907404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tr">
        <f>VLOOKUP(G3405,'Country Codes'!C:D,2,FALSE)</f>
        <v>United Kingdom</v>
      </c>
      <c r="I3405" t="s">
        <v>8247</v>
      </c>
      <c r="J3405" s="15">
        <v>1435230324</v>
      </c>
      <c r="K3405" s="15">
        <v>1432638324</v>
      </c>
      <c r="L3405" t="b">
        <v>0</v>
      </c>
      <c r="M3405">
        <v>17</v>
      </c>
      <c r="N3405" t="b">
        <v>1</v>
      </c>
      <c r="O3405" t="s">
        <v>8271</v>
      </c>
      <c r="P3405" s="5">
        <f t="shared" si="265"/>
        <v>1</v>
      </c>
      <c r="Q3405" s="5" t="str">
        <f t="shared" si="266"/>
        <v>Funded</v>
      </c>
      <c r="R3405" s="7">
        <f t="shared" si="267"/>
        <v>117.64705882352941</v>
      </c>
      <c r="S3405" t="s">
        <v>8316</v>
      </c>
      <c r="T3405" t="s">
        <v>8317</v>
      </c>
      <c r="U3405" s="17">
        <f t="shared" si="268"/>
        <v>42180.253749999996</v>
      </c>
      <c r="V3405" s="17">
        <f t="shared" si="269"/>
        <v>42150.253749999996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tr">
        <f>VLOOKUP(G3406,'Country Codes'!C:D,2,FALSE)</f>
        <v>United States</v>
      </c>
      <c r="I3406" t="s">
        <v>8246</v>
      </c>
      <c r="J3406" s="15">
        <v>1434542702</v>
      </c>
      <c r="K3406" s="15">
        <v>1432814702</v>
      </c>
      <c r="L3406" t="b">
        <v>0</v>
      </c>
      <c r="M3406">
        <v>3</v>
      </c>
      <c r="N3406" t="b">
        <v>1</v>
      </c>
      <c r="O3406" t="s">
        <v>8271</v>
      </c>
      <c r="P3406" s="5">
        <f t="shared" si="265"/>
        <v>1.22</v>
      </c>
      <c r="Q3406" s="5" t="str">
        <f t="shared" si="266"/>
        <v>Funded</v>
      </c>
      <c r="R3406" s="7">
        <f t="shared" si="267"/>
        <v>203.33333333333334</v>
      </c>
      <c r="S3406" t="s">
        <v>8316</v>
      </c>
      <c r="T3406" t="s">
        <v>8317</v>
      </c>
      <c r="U3406" s="17">
        <f t="shared" si="268"/>
        <v>42172.295162037037</v>
      </c>
      <c r="V3406" s="17">
        <f t="shared" si="269"/>
        <v>42152.295162037037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tr">
        <f>VLOOKUP(G3407,'Country Codes'!C:D,2,FALSE)</f>
        <v>United Kingdom</v>
      </c>
      <c r="I3407" t="s">
        <v>8247</v>
      </c>
      <c r="J3407" s="15">
        <v>1456876740</v>
      </c>
      <c r="K3407" s="15">
        <v>1455063886</v>
      </c>
      <c r="L3407" t="b">
        <v>0</v>
      </c>
      <c r="M3407">
        <v>17</v>
      </c>
      <c r="N3407" t="b">
        <v>1</v>
      </c>
      <c r="O3407" t="s">
        <v>8271</v>
      </c>
      <c r="P3407" s="5">
        <f t="shared" si="265"/>
        <v>1.3757142857142857</v>
      </c>
      <c r="Q3407" s="5" t="str">
        <f t="shared" si="266"/>
        <v>Funded</v>
      </c>
      <c r="R3407" s="7">
        <f t="shared" si="267"/>
        <v>28.323529411764707</v>
      </c>
      <c r="S3407" t="s">
        <v>8316</v>
      </c>
      <c r="T3407" t="s">
        <v>8317</v>
      </c>
      <c r="U3407" s="17">
        <f t="shared" si="268"/>
        <v>42430.790972222218</v>
      </c>
      <c r="V3407" s="17">
        <f t="shared" si="269"/>
        <v>42409.808865740742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tr">
        <f>VLOOKUP(G3408,'Country Codes'!C:D,2,FALSE)</f>
        <v>United States</v>
      </c>
      <c r="I3408" t="s">
        <v>8246</v>
      </c>
      <c r="J3408" s="15">
        <v>1405511376</v>
      </c>
      <c r="K3408" s="15">
        <v>1401623376</v>
      </c>
      <c r="L3408" t="b">
        <v>0</v>
      </c>
      <c r="M3408">
        <v>91</v>
      </c>
      <c r="N3408" t="b">
        <v>1</v>
      </c>
      <c r="O3408" t="s">
        <v>8271</v>
      </c>
      <c r="P3408" s="5">
        <f t="shared" si="265"/>
        <v>1.0031000000000001</v>
      </c>
      <c r="Q3408" s="5" t="str">
        <f t="shared" si="266"/>
        <v>Funded</v>
      </c>
      <c r="R3408" s="7">
        <f t="shared" si="267"/>
        <v>110.23076923076923</v>
      </c>
      <c r="S3408" t="s">
        <v>8316</v>
      </c>
      <c r="T3408" t="s">
        <v>8317</v>
      </c>
      <c r="U3408" s="17">
        <f t="shared" si="268"/>
        <v>41836.284444444442</v>
      </c>
      <c r="V3408" s="17">
        <f t="shared" si="269"/>
        <v>41791.284444444442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tr">
        <f>VLOOKUP(G3409,'Country Codes'!C:D,2,FALSE)</f>
        <v>United Kingdom</v>
      </c>
      <c r="I3409" t="s">
        <v>8247</v>
      </c>
      <c r="J3409" s="15">
        <v>1404641289</v>
      </c>
      <c r="K3409" s="15">
        <v>1402049289</v>
      </c>
      <c r="L3409" t="b">
        <v>0</v>
      </c>
      <c r="M3409">
        <v>67</v>
      </c>
      <c r="N3409" t="b">
        <v>1</v>
      </c>
      <c r="O3409" t="s">
        <v>8271</v>
      </c>
      <c r="P3409" s="5">
        <f t="shared" si="265"/>
        <v>1.071</v>
      </c>
      <c r="Q3409" s="5" t="str">
        <f t="shared" si="266"/>
        <v>Funded</v>
      </c>
      <c r="R3409" s="7">
        <f t="shared" si="267"/>
        <v>31.970149253731343</v>
      </c>
      <c r="S3409" t="s">
        <v>8316</v>
      </c>
      <c r="T3409" t="s">
        <v>8317</v>
      </c>
      <c r="U3409" s="17">
        <f t="shared" si="268"/>
        <v>41826.21399305555</v>
      </c>
      <c r="V3409" s="17">
        <f t="shared" si="269"/>
        <v>41796.21399305555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tr">
        <f>VLOOKUP(G3410,'Country Codes'!C:D,2,FALSE)</f>
        <v>United States</v>
      </c>
      <c r="I3410" t="s">
        <v>8246</v>
      </c>
      <c r="J3410" s="15">
        <v>1405727304</v>
      </c>
      <c r="K3410" s="15">
        <v>1403135304</v>
      </c>
      <c r="L3410" t="b">
        <v>0</v>
      </c>
      <c r="M3410">
        <v>18</v>
      </c>
      <c r="N3410" t="b">
        <v>1</v>
      </c>
      <c r="O3410" t="s">
        <v>8271</v>
      </c>
      <c r="P3410" s="5">
        <f t="shared" si="265"/>
        <v>2.11</v>
      </c>
      <c r="Q3410" s="5" t="str">
        <f t="shared" si="266"/>
        <v>Funded</v>
      </c>
      <c r="R3410" s="7">
        <f t="shared" si="267"/>
        <v>58.611111111111114</v>
      </c>
      <c r="S3410" t="s">
        <v>8316</v>
      </c>
      <c r="T3410" t="s">
        <v>8317</v>
      </c>
      <c r="U3410" s="17">
        <f t="shared" si="268"/>
        <v>41838.78361111111</v>
      </c>
      <c r="V3410" s="17">
        <f t="shared" si="269"/>
        <v>41808.78361111111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tr">
        <f>VLOOKUP(G3411,'Country Codes'!C:D,2,FALSE)</f>
        <v>United Kingdom</v>
      </c>
      <c r="I3411" t="s">
        <v>8247</v>
      </c>
      <c r="J3411" s="15">
        <v>1469998680</v>
      </c>
      <c r="K3411" s="15">
        <v>1466710358</v>
      </c>
      <c r="L3411" t="b">
        <v>0</v>
      </c>
      <c r="M3411">
        <v>21</v>
      </c>
      <c r="N3411" t="b">
        <v>1</v>
      </c>
      <c r="O3411" t="s">
        <v>8271</v>
      </c>
      <c r="P3411" s="5">
        <f t="shared" si="265"/>
        <v>1.236</v>
      </c>
      <c r="Q3411" s="5" t="str">
        <f t="shared" si="266"/>
        <v>Funded</v>
      </c>
      <c r="R3411" s="7">
        <f t="shared" si="267"/>
        <v>29.428571428571427</v>
      </c>
      <c r="S3411" t="s">
        <v>8316</v>
      </c>
      <c r="T3411" t="s">
        <v>8317</v>
      </c>
      <c r="U3411" s="17">
        <f t="shared" si="268"/>
        <v>42582.665277777771</v>
      </c>
      <c r="V3411" s="17">
        <f t="shared" si="269"/>
        <v>42544.605995370373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tr">
        <f>VLOOKUP(G3412,'Country Codes'!C:D,2,FALSE)</f>
        <v>United States</v>
      </c>
      <c r="I3412" t="s">
        <v>8246</v>
      </c>
      <c r="J3412" s="15">
        <v>1465196400</v>
      </c>
      <c r="K3412" s="15">
        <v>1462841990</v>
      </c>
      <c r="L3412" t="b">
        <v>0</v>
      </c>
      <c r="M3412">
        <v>40</v>
      </c>
      <c r="N3412" t="b">
        <v>1</v>
      </c>
      <c r="O3412" t="s">
        <v>8271</v>
      </c>
      <c r="P3412" s="5">
        <f t="shared" si="265"/>
        <v>1.085</v>
      </c>
      <c r="Q3412" s="5" t="str">
        <f t="shared" si="266"/>
        <v>Funded</v>
      </c>
      <c r="R3412" s="7">
        <f t="shared" si="267"/>
        <v>81.375</v>
      </c>
      <c r="S3412" t="s">
        <v>8316</v>
      </c>
      <c r="T3412" t="s">
        <v>8317</v>
      </c>
      <c r="U3412" s="17">
        <f t="shared" si="268"/>
        <v>42527.083333333336</v>
      </c>
      <c r="V3412" s="17">
        <f t="shared" si="269"/>
        <v>42499.83321759259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tr">
        <f>VLOOKUP(G3413,'Country Codes'!C:D,2,FALSE)</f>
        <v>United States</v>
      </c>
      <c r="I3413" t="s">
        <v>8246</v>
      </c>
      <c r="J3413" s="15">
        <v>1444264372</v>
      </c>
      <c r="K3413" s="15">
        <v>1442536372</v>
      </c>
      <c r="L3413" t="b">
        <v>0</v>
      </c>
      <c r="M3413">
        <v>78</v>
      </c>
      <c r="N3413" t="b">
        <v>1</v>
      </c>
      <c r="O3413" t="s">
        <v>8271</v>
      </c>
      <c r="P3413" s="5">
        <f t="shared" si="265"/>
        <v>1.0356666666666667</v>
      </c>
      <c r="Q3413" s="5" t="str">
        <f t="shared" si="266"/>
        <v>Funded</v>
      </c>
      <c r="R3413" s="7">
        <f t="shared" si="267"/>
        <v>199.16666666666666</v>
      </c>
      <c r="S3413" t="s">
        <v>8316</v>
      </c>
      <c r="T3413" t="s">
        <v>8317</v>
      </c>
      <c r="U3413" s="17">
        <f t="shared" si="268"/>
        <v>42284.814490740733</v>
      </c>
      <c r="V3413" s="17">
        <f t="shared" si="269"/>
        <v>42264.814490740733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tr">
        <f>VLOOKUP(G3414,'Country Codes'!C:D,2,FALSE)</f>
        <v>United Kingdom</v>
      </c>
      <c r="I3414" t="s">
        <v>8247</v>
      </c>
      <c r="J3414" s="15">
        <v>1411858862</v>
      </c>
      <c r="K3414" s="15">
        <v>1409266862</v>
      </c>
      <c r="L3414" t="b">
        <v>0</v>
      </c>
      <c r="M3414">
        <v>26</v>
      </c>
      <c r="N3414" t="b">
        <v>1</v>
      </c>
      <c r="O3414" t="s">
        <v>8271</v>
      </c>
      <c r="P3414" s="5">
        <f t="shared" si="265"/>
        <v>1</v>
      </c>
      <c r="Q3414" s="5" t="str">
        <f t="shared" si="266"/>
        <v>Funded</v>
      </c>
      <c r="R3414" s="7">
        <f t="shared" si="267"/>
        <v>115.38461538461539</v>
      </c>
      <c r="S3414" t="s">
        <v>8316</v>
      </c>
      <c r="T3414" t="s">
        <v>8317</v>
      </c>
      <c r="U3414" s="17">
        <f t="shared" si="268"/>
        <v>41909.750717592593</v>
      </c>
      <c r="V3414" s="17">
        <f t="shared" si="269"/>
        <v>41879.750717592593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tr">
        <f>VLOOKUP(G3415,'Country Codes'!C:D,2,FALSE)</f>
        <v>United States</v>
      </c>
      <c r="I3415" t="s">
        <v>8246</v>
      </c>
      <c r="J3415" s="15">
        <v>1425099540</v>
      </c>
      <c r="K3415" s="15">
        <v>1424280938</v>
      </c>
      <c r="L3415" t="b">
        <v>0</v>
      </c>
      <c r="M3415">
        <v>14</v>
      </c>
      <c r="N3415" t="b">
        <v>1</v>
      </c>
      <c r="O3415" t="s">
        <v>8271</v>
      </c>
      <c r="P3415" s="5">
        <f t="shared" si="265"/>
        <v>1.3</v>
      </c>
      <c r="Q3415" s="5" t="str">
        <f t="shared" si="266"/>
        <v>Funded</v>
      </c>
      <c r="R3415" s="7">
        <f t="shared" si="267"/>
        <v>46.428571428571431</v>
      </c>
      <c r="S3415" t="s">
        <v>8316</v>
      </c>
      <c r="T3415" t="s">
        <v>8317</v>
      </c>
      <c r="U3415" s="17">
        <f t="shared" si="268"/>
        <v>42062.999305555553</v>
      </c>
      <c r="V3415" s="17">
        <f t="shared" si="269"/>
        <v>42053.524745370371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tr">
        <f>VLOOKUP(G3416,'Country Codes'!C:D,2,FALSE)</f>
        <v>United States</v>
      </c>
      <c r="I3416" t="s">
        <v>8246</v>
      </c>
      <c r="J3416" s="15">
        <v>1480579140</v>
      </c>
      <c r="K3416" s="15">
        <v>1478030325</v>
      </c>
      <c r="L3416" t="b">
        <v>0</v>
      </c>
      <c r="M3416">
        <v>44</v>
      </c>
      <c r="N3416" t="b">
        <v>1</v>
      </c>
      <c r="O3416" t="s">
        <v>8271</v>
      </c>
      <c r="P3416" s="5">
        <f t="shared" si="265"/>
        <v>1.0349999999999999</v>
      </c>
      <c r="Q3416" s="5" t="str">
        <f t="shared" si="266"/>
        <v>Funded</v>
      </c>
      <c r="R3416" s="7">
        <f t="shared" si="267"/>
        <v>70.568181818181813</v>
      </c>
      <c r="S3416" t="s">
        <v>8316</v>
      </c>
      <c r="T3416" t="s">
        <v>8317</v>
      </c>
      <c r="U3416" s="17">
        <f t="shared" si="268"/>
        <v>42705.124305555553</v>
      </c>
      <c r="V3416" s="17">
        <f t="shared" si="269"/>
        <v>42675.624131944445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tr">
        <f>VLOOKUP(G3417,'Country Codes'!C:D,2,FALSE)</f>
        <v>United States</v>
      </c>
      <c r="I3417" t="s">
        <v>8246</v>
      </c>
      <c r="J3417" s="15">
        <v>1460935800</v>
      </c>
      <c r="K3417" s="15">
        <v>1459999656</v>
      </c>
      <c r="L3417" t="b">
        <v>0</v>
      </c>
      <c r="M3417">
        <v>9</v>
      </c>
      <c r="N3417" t="b">
        <v>1</v>
      </c>
      <c r="O3417" t="s">
        <v>8271</v>
      </c>
      <c r="P3417" s="5">
        <f t="shared" si="265"/>
        <v>1</v>
      </c>
      <c r="Q3417" s="5" t="str">
        <f t="shared" si="266"/>
        <v>Funded</v>
      </c>
      <c r="R3417" s="7">
        <f t="shared" si="267"/>
        <v>22.222222222222221</v>
      </c>
      <c r="S3417" t="s">
        <v>8316</v>
      </c>
      <c r="T3417" t="s">
        <v>8317</v>
      </c>
      <c r="U3417" s="17">
        <f t="shared" si="268"/>
        <v>42477.770833333336</v>
      </c>
      <c r="V3417" s="17">
        <f t="shared" si="269"/>
        <v>42466.935833333329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tr">
        <f>VLOOKUP(G3418,'Country Codes'!C:D,2,FALSE)</f>
        <v>United Kingdom</v>
      </c>
      <c r="I3418" t="s">
        <v>8247</v>
      </c>
      <c r="J3418" s="15">
        <v>1429813800</v>
      </c>
      <c r="K3418" s="15">
        <v>1427363645</v>
      </c>
      <c r="L3418" t="b">
        <v>0</v>
      </c>
      <c r="M3418">
        <v>30</v>
      </c>
      <c r="N3418" t="b">
        <v>1</v>
      </c>
      <c r="O3418" t="s">
        <v>8271</v>
      </c>
      <c r="P3418" s="5">
        <f t="shared" si="265"/>
        <v>1.196</v>
      </c>
      <c r="Q3418" s="5" t="str">
        <f t="shared" si="266"/>
        <v>Funded</v>
      </c>
      <c r="R3418" s="7">
        <f t="shared" si="267"/>
        <v>159.46666666666667</v>
      </c>
      <c r="S3418" t="s">
        <v>8316</v>
      </c>
      <c r="T3418" t="s">
        <v>8317</v>
      </c>
      <c r="U3418" s="17">
        <f t="shared" si="268"/>
        <v>42117.562499999993</v>
      </c>
      <c r="V3418" s="17">
        <f t="shared" si="269"/>
        <v>42089.204224537032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tr">
        <f>VLOOKUP(G3419,'Country Codes'!C:D,2,FALSE)</f>
        <v>United States</v>
      </c>
      <c r="I3419" t="s">
        <v>8246</v>
      </c>
      <c r="J3419" s="15">
        <v>1414284180</v>
      </c>
      <c r="K3419" s="15">
        <v>1410558948</v>
      </c>
      <c r="L3419" t="b">
        <v>0</v>
      </c>
      <c r="M3419">
        <v>45</v>
      </c>
      <c r="N3419" t="b">
        <v>1</v>
      </c>
      <c r="O3419" t="s">
        <v>8271</v>
      </c>
      <c r="P3419" s="5">
        <f t="shared" si="265"/>
        <v>1.0000058823529412</v>
      </c>
      <c r="Q3419" s="5" t="str">
        <f t="shared" si="266"/>
        <v>Funded</v>
      </c>
      <c r="R3419" s="7">
        <f t="shared" si="267"/>
        <v>37.777999999999999</v>
      </c>
      <c r="S3419" t="s">
        <v>8316</v>
      </c>
      <c r="T3419" t="s">
        <v>8317</v>
      </c>
      <c r="U3419" s="17">
        <f t="shared" si="268"/>
        <v>41937.821527777778</v>
      </c>
      <c r="V3419" s="17">
        <f t="shared" si="269"/>
        <v>41894.705416666664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tr">
        <f>VLOOKUP(G3420,'Country Codes'!C:D,2,FALSE)</f>
        <v>United States</v>
      </c>
      <c r="I3420" t="s">
        <v>8246</v>
      </c>
      <c r="J3420" s="15">
        <v>1400875307</v>
      </c>
      <c r="K3420" s="15">
        <v>1398283307</v>
      </c>
      <c r="L3420" t="b">
        <v>0</v>
      </c>
      <c r="M3420">
        <v>56</v>
      </c>
      <c r="N3420" t="b">
        <v>1</v>
      </c>
      <c r="O3420" t="s">
        <v>8271</v>
      </c>
      <c r="P3420" s="5">
        <f t="shared" si="265"/>
        <v>1.00875</v>
      </c>
      <c r="Q3420" s="5" t="str">
        <f t="shared" si="266"/>
        <v>Funded</v>
      </c>
      <c r="R3420" s="7">
        <f t="shared" si="267"/>
        <v>72.053571428571431</v>
      </c>
      <c r="S3420" t="s">
        <v>8316</v>
      </c>
      <c r="T3420" t="s">
        <v>8317</v>
      </c>
      <c r="U3420" s="17">
        <f t="shared" si="268"/>
        <v>41782.626238425924</v>
      </c>
      <c r="V3420" s="17">
        <f t="shared" si="269"/>
        <v>41752.626238425924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tr">
        <f>VLOOKUP(G3421,'Country Codes'!C:D,2,FALSE)</f>
        <v>Ireland</v>
      </c>
      <c r="I3421" t="s">
        <v>8249</v>
      </c>
      <c r="J3421" s="15">
        <v>1459978200</v>
      </c>
      <c r="K3421" s="15">
        <v>1458416585</v>
      </c>
      <c r="L3421" t="b">
        <v>0</v>
      </c>
      <c r="M3421">
        <v>46</v>
      </c>
      <c r="N3421" t="b">
        <v>1</v>
      </c>
      <c r="O3421" t="s">
        <v>8271</v>
      </c>
      <c r="P3421" s="5">
        <f t="shared" si="265"/>
        <v>1.0654545454545454</v>
      </c>
      <c r="Q3421" s="5" t="str">
        <f t="shared" si="266"/>
        <v>Funded</v>
      </c>
      <c r="R3421" s="7">
        <f t="shared" si="267"/>
        <v>63.695652173913047</v>
      </c>
      <c r="S3421" t="s">
        <v>8316</v>
      </c>
      <c r="T3421" t="s">
        <v>8317</v>
      </c>
      <c r="U3421" s="17">
        <f t="shared" si="268"/>
        <v>42466.687499999993</v>
      </c>
      <c r="V3421" s="17">
        <f t="shared" si="269"/>
        <v>42448.613252314812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tr">
        <f>VLOOKUP(G3422,'Country Codes'!C:D,2,FALSE)</f>
        <v>United Kingdom</v>
      </c>
      <c r="I3422" t="s">
        <v>8247</v>
      </c>
      <c r="J3422" s="15">
        <v>1455408000</v>
      </c>
      <c r="K3422" s="15">
        <v>1454638202</v>
      </c>
      <c r="L3422" t="b">
        <v>0</v>
      </c>
      <c r="M3422">
        <v>34</v>
      </c>
      <c r="N3422" t="b">
        <v>1</v>
      </c>
      <c r="O3422" t="s">
        <v>8271</v>
      </c>
      <c r="P3422" s="5">
        <f t="shared" si="265"/>
        <v>1.38</v>
      </c>
      <c r="Q3422" s="5" t="str">
        <f t="shared" si="266"/>
        <v>Funded</v>
      </c>
      <c r="R3422" s="7">
        <f t="shared" si="267"/>
        <v>28.411764705882351</v>
      </c>
      <c r="S3422" t="s">
        <v>8316</v>
      </c>
      <c r="T3422" t="s">
        <v>8317</v>
      </c>
      <c r="U3422" s="17">
        <f t="shared" si="268"/>
        <v>42413.791666666664</v>
      </c>
      <c r="V3422" s="17">
        <f t="shared" si="269"/>
        <v>42404.881967592592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tr">
        <f>VLOOKUP(G3423,'Country Codes'!C:D,2,FALSE)</f>
        <v>United States</v>
      </c>
      <c r="I3423" t="s">
        <v>8246</v>
      </c>
      <c r="J3423" s="15">
        <v>1425495563</v>
      </c>
      <c r="K3423" s="15">
        <v>1422903563</v>
      </c>
      <c r="L3423" t="b">
        <v>0</v>
      </c>
      <c r="M3423">
        <v>98</v>
      </c>
      <c r="N3423" t="b">
        <v>1</v>
      </c>
      <c r="O3423" t="s">
        <v>8271</v>
      </c>
      <c r="P3423" s="5">
        <f t="shared" si="265"/>
        <v>1.0115000000000001</v>
      </c>
      <c r="Q3423" s="5" t="str">
        <f t="shared" si="266"/>
        <v>Funded</v>
      </c>
      <c r="R3423" s="7">
        <f t="shared" si="267"/>
        <v>103.21428571428571</v>
      </c>
      <c r="S3423" t="s">
        <v>8316</v>
      </c>
      <c r="T3423" t="s">
        <v>8317</v>
      </c>
      <c r="U3423" s="17">
        <f t="shared" si="268"/>
        <v>42067.582905092589</v>
      </c>
      <c r="V3423" s="17">
        <f t="shared" si="269"/>
        <v>42037.582905092589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tr">
        <f>VLOOKUP(G3424,'Country Codes'!C:D,2,FALSE)</f>
        <v>United Kingdom</v>
      </c>
      <c r="I3424" t="s">
        <v>8247</v>
      </c>
      <c r="J3424" s="15">
        <v>1450051200</v>
      </c>
      <c r="K3424" s="15">
        <v>1447594176</v>
      </c>
      <c r="L3424" t="b">
        <v>0</v>
      </c>
      <c r="M3424">
        <v>46</v>
      </c>
      <c r="N3424" t="b">
        <v>1</v>
      </c>
      <c r="O3424" t="s">
        <v>8271</v>
      </c>
      <c r="P3424" s="5">
        <f t="shared" si="265"/>
        <v>1.091</v>
      </c>
      <c r="Q3424" s="5" t="str">
        <f t="shared" si="266"/>
        <v>Funded</v>
      </c>
      <c r="R3424" s="7">
        <f t="shared" si="267"/>
        <v>71.152173913043484</v>
      </c>
      <c r="S3424" t="s">
        <v>8316</v>
      </c>
      <c r="T3424" t="s">
        <v>8317</v>
      </c>
      <c r="U3424" s="17">
        <f t="shared" si="268"/>
        <v>42351.791666666664</v>
      </c>
      <c r="V3424" s="17">
        <f t="shared" si="269"/>
        <v>42323.353888888887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tr">
        <f>VLOOKUP(G3425,'Country Codes'!C:D,2,FALSE)</f>
        <v>United States</v>
      </c>
      <c r="I3425" t="s">
        <v>8246</v>
      </c>
      <c r="J3425" s="15">
        <v>1429912341</v>
      </c>
      <c r="K3425" s="15">
        <v>1427320341</v>
      </c>
      <c r="L3425" t="b">
        <v>0</v>
      </c>
      <c r="M3425">
        <v>10</v>
      </c>
      <c r="N3425" t="b">
        <v>1</v>
      </c>
      <c r="O3425" t="s">
        <v>8271</v>
      </c>
      <c r="P3425" s="5">
        <f t="shared" si="265"/>
        <v>1.4</v>
      </c>
      <c r="Q3425" s="5" t="str">
        <f t="shared" si="266"/>
        <v>Funded</v>
      </c>
      <c r="R3425" s="7">
        <f t="shared" si="267"/>
        <v>35</v>
      </c>
      <c r="S3425" t="s">
        <v>8316</v>
      </c>
      <c r="T3425" t="s">
        <v>8317</v>
      </c>
      <c r="U3425" s="17">
        <f t="shared" si="268"/>
        <v>42118.703020833331</v>
      </c>
      <c r="V3425" s="17">
        <f t="shared" si="269"/>
        <v>42088.703020833331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tr">
        <f>VLOOKUP(G3426,'Country Codes'!C:D,2,FALSE)</f>
        <v>United States</v>
      </c>
      <c r="I3426" t="s">
        <v>8246</v>
      </c>
      <c r="J3426" s="15">
        <v>1423119540</v>
      </c>
      <c r="K3426" s="15">
        <v>1421252084</v>
      </c>
      <c r="L3426" t="b">
        <v>0</v>
      </c>
      <c r="M3426">
        <v>76</v>
      </c>
      <c r="N3426" t="b">
        <v>1</v>
      </c>
      <c r="O3426" t="s">
        <v>8271</v>
      </c>
      <c r="P3426" s="5">
        <f t="shared" si="265"/>
        <v>1.0358333333333334</v>
      </c>
      <c r="Q3426" s="5" t="str">
        <f t="shared" si="266"/>
        <v>Funded</v>
      </c>
      <c r="R3426" s="7">
        <f t="shared" si="267"/>
        <v>81.776315789473685</v>
      </c>
      <c r="S3426" t="s">
        <v>8316</v>
      </c>
      <c r="T3426" t="s">
        <v>8317</v>
      </c>
      <c r="U3426" s="17">
        <f t="shared" si="268"/>
        <v>42040.082638888889</v>
      </c>
      <c r="V3426" s="17">
        <f t="shared" si="269"/>
        <v>42018.468564814808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tr">
        <f>VLOOKUP(G3427,'Country Codes'!C:D,2,FALSE)</f>
        <v>United States</v>
      </c>
      <c r="I3427" t="s">
        <v>8246</v>
      </c>
      <c r="J3427" s="15">
        <v>1412434136</v>
      </c>
      <c r="K3427" s="15">
        <v>1409669336</v>
      </c>
      <c r="L3427" t="b">
        <v>0</v>
      </c>
      <c r="M3427">
        <v>104</v>
      </c>
      <c r="N3427" t="b">
        <v>1</v>
      </c>
      <c r="O3427" t="s">
        <v>8271</v>
      </c>
      <c r="P3427" s="5">
        <f t="shared" si="265"/>
        <v>1.0297033333333332</v>
      </c>
      <c r="Q3427" s="5" t="str">
        <f t="shared" si="266"/>
        <v>Funded</v>
      </c>
      <c r="R3427" s="7">
        <f t="shared" si="267"/>
        <v>297.02980769230766</v>
      </c>
      <c r="S3427" t="s">
        <v>8316</v>
      </c>
      <c r="T3427" t="s">
        <v>8317</v>
      </c>
      <c r="U3427" s="17">
        <f t="shared" si="268"/>
        <v>41916.40898148148</v>
      </c>
      <c r="V3427" s="17">
        <f t="shared" si="269"/>
        <v>41884.40898148148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tr">
        <f>VLOOKUP(G3428,'Country Codes'!C:D,2,FALSE)</f>
        <v>United States</v>
      </c>
      <c r="I3428" t="s">
        <v>8246</v>
      </c>
      <c r="J3428" s="15">
        <v>1411264800</v>
      </c>
      <c r="K3428" s="15">
        <v>1409620903</v>
      </c>
      <c r="L3428" t="b">
        <v>0</v>
      </c>
      <c r="M3428">
        <v>87</v>
      </c>
      <c r="N3428" t="b">
        <v>1</v>
      </c>
      <c r="O3428" t="s">
        <v>8271</v>
      </c>
      <c r="P3428" s="5">
        <f t="shared" si="265"/>
        <v>1.0813333333333333</v>
      </c>
      <c r="Q3428" s="5" t="str">
        <f t="shared" si="266"/>
        <v>Funded</v>
      </c>
      <c r="R3428" s="7">
        <f t="shared" si="267"/>
        <v>46.609195402298852</v>
      </c>
      <c r="S3428" t="s">
        <v>8316</v>
      </c>
      <c r="T3428" t="s">
        <v>8317</v>
      </c>
      <c r="U3428" s="17">
        <f t="shared" si="268"/>
        <v>41902.875</v>
      </c>
      <c r="V3428" s="17">
        <f t="shared" si="269"/>
        <v>41883.848414351851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tr">
        <f>VLOOKUP(G3429,'Country Codes'!C:D,2,FALSE)</f>
        <v>United Kingdom</v>
      </c>
      <c r="I3429" t="s">
        <v>8247</v>
      </c>
      <c r="J3429" s="15">
        <v>1404314952</v>
      </c>
      <c r="K3429" s="15">
        <v>1401722952</v>
      </c>
      <c r="L3429" t="b">
        <v>0</v>
      </c>
      <c r="M3429">
        <v>29</v>
      </c>
      <c r="N3429" t="b">
        <v>1</v>
      </c>
      <c r="O3429" t="s">
        <v>8271</v>
      </c>
      <c r="P3429" s="5">
        <f t="shared" si="265"/>
        <v>1</v>
      </c>
      <c r="Q3429" s="5" t="str">
        <f t="shared" si="266"/>
        <v>Funded</v>
      </c>
      <c r="R3429" s="7">
        <f t="shared" si="267"/>
        <v>51.724137931034484</v>
      </c>
      <c r="S3429" t="s">
        <v>8316</v>
      </c>
      <c r="T3429" t="s">
        <v>8317</v>
      </c>
      <c r="U3429" s="17">
        <f t="shared" si="268"/>
        <v>41822.436944444438</v>
      </c>
      <c r="V3429" s="17">
        <f t="shared" si="269"/>
        <v>41792.436944444438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tr">
        <f>VLOOKUP(G3430,'Country Codes'!C:D,2,FALSE)</f>
        <v>United Kingdom</v>
      </c>
      <c r="I3430" t="s">
        <v>8247</v>
      </c>
      <c r="J3430" s="15">
        <v>1425142800</v>
      </c>
      <c r="K3430" s="15">
        <v>1422983847</v>
      </c>
      <c r="L3430" t="b">
        <v>0</v>
      </c>
      <c r="M3430">
        <v>51</v>
      </c>
      <c r="N3430" t="b">
        <v>1</v>
      </c>
      <c r="O3430" t="s">
        <v>8271</v>
      </c>
      <c r="P3430" s="5">
        <f t="shared" si="265"/>
        <v>1.0275000000000001</v>
      </c>
      <c r="Q3430" s="5" t="str">
        <f t="shared" si="266"/>
        <v>Funded</v>
      </c>
      <c r="R3430" s="7">
        <f t="shared" si="267"/>
        <v>40.294117647058826</v>
      </c>
      <c r="S3430" t="s">
        <v>8316</v>
      </c>
      <c r="T3430" t="s">
        <v>8317</v>
      </c>
      <c r="U3430" s="17">
        <f t="shared" si="268"/>
        <v>42063.499999999993</v>
      </c>
      <c r="V3430" s="17">
        <f t="shared" si="269"/>
        <v>42038.512118055551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tr">
        <f>VLOOKUP(G3431,'Country Codes'!C:D,2,FALSE)</f>
        <v>United Kingdom</v>
      </c>
      <c r="I3431" t="s">
        <v>8247</v>
      </c>
      <c r="J3431" s="15">
        <v>1478046661</v>
      </c>
      <c r="K3431" s="15">
        <v>1476837061</v>
      </c>
      <c r="L3431" t="b">
        <v>0</v>
      </c>
      <c r="M3431">
        <v>12</v>
      </c>
      <c r="N3431" t="b">
        <v>1</v>
      </c>
      <c r="O3431" t="s">
        <v>8271</v>
      </c>
      <c r="P3431" s="5">
        <f t="shared" si="265"/>
        <v>1.3</v>
      </c>
      <c r="Q3431" s="5" t="str">
        <f t="shared" si="266"/>
        <v>Funded</v>
      </c>
      <c r="R3431" s="7">
        <f t="shared" si="267"/>
        <v>16.25</v>
      </c>
      <c r="S3431" t="s">
        <v>8316</v>
      </c>
      <c r="T3431" t="s">
        <v>8317</v>
      </c>
      <c r="U3431" s="17">
        <f t="shared" si="268"/>
        <v>42675.813206018516</v>
      </c>
      <c r="V3431" s="17">
        <f t="shared" si="269"/>
        <v>42661.813206018516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tr">
        <f>VLOOKUP(G3432,'Country Codes'!C:D,2,FALSE)</f>
        <v>United Kingdom</v>
      </c>
      <c r="I3432" t="s">
        <v>8247</v>
      </c>
      <c r="J3432" s="15">
        <v>1406760101</v>
      </c>
      <c r="K3432" s="15">
        <v>1404168101</v>
      </c>
      <c r="L3432" t="b">
        <v>0</v>
      </c>
      <c r="M3432">
        <v>72</v>
      </c>
      <c r="N3432" t="b">
        <v>1</v>
      </c>
      <c r="O3432" t="s">
        <v>8271</v>
      </c>
      <c r="P3432" s="5">
        <f t="shared" si="265"/>
        <v>1.0854949999999999</v>
      </c>
      <c r="Q3432" s="5" t="str">
        <f t="shared" si="266"/>
        <v>Funded</v>
      </c>
      <c r="R3432" s="7">
        <f t="shared" si="267"/>
        <v>30.152638888888887</v>
      </c>
      <c r="S3432" t="s">
        <v>8316</v>
      </c>
      <c r="T3432" t="s">
        <v>8317</v>
      </c>
      <c r="U3432" s="17">
        <f t="shared" si="268"/>
        <v>41850.737280092588</v>
      </c>
      <c r="V3432" s="17">
        <f t="shared" si="269"/>
        <v>41820.737280092588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tr">
        <f>VLOOKUP(G3433,'Country Codes'!C:D,2,FALSE)</f>
        <v>United States</v>
      </c>
      <c r="I3433" t="s">
        <v>8246</v>
      </c>
      <c r="J3433" s="15">
        <v>1408383153</v>
      </c>
      <c r="K3433" s="15">
        <v>1405791153</v>
      </c>
      <c r="L3433" t="b">
        <v>0</v>
      </c>
      <c r="M3433">
        <v>21</v>
      </c>
      <c r="N3433" t="b">
        <v>1</v>
      </c>
      <c r="O3433" t="s">
        <v>8271</v>
      </c>
      <c r="P3433" s="5">
        <f t="shared" si="265"/>
        <v>1</v>
      </c>
      <c r="Q3433" s="5" t="str">
        <f t="shared" si="266"/>
        <v>Funded</v>
      </c>
      <c r="R3433" s="7">
        <f t="shared" si="267"/>
        <v>95.238095238095241</v>
      </c>
      <c r="S3433" t="s">
        <v>8316</v>
      </c>
      <c r="T3433" t="s">
        <v>8317</v>
      </c>
      <c r="U3433" s="17">
        <f t="shared" si="268"/>
        <v>41869.522604166668</v>
      </c>
      <c r="V3433" s="17">
        <f t="shared" si="269"/>
        <v>41839.522604166668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tr">
        <f>VLOOKUP(G3434,'Country Codes'!C:D,2,FALSE)</f>
        <v>United States</v>
      </c>
      <c r="I3434" t="s">
        <v>8246</v>
      </c>
      <c r="J3434" s="15">
        <v>1454709600</v>
      </c>
      <c r="K3434" s="15">
        <v>1452520614</v>
      </c>
      <c r="L3434" t="b">
        <v>0</v>
      </c>
      <c r="M3434">
        <v>42</v>
      </c>
      <c r="N3434" t="b">
        <v>1</v>
      </c>
      <c r="O3434" t="s">
        <v>8271</v>
      </c>
      <c r="P3434" s="5">
        <f t="shared" si="265"/>
        <v>1.0965</v>
      </c>
      <c r="Q3434" s="5" t="str">
        <f t="shared" si="266"/>
        <v>Funded</v>
      </c>
      <c r="R3434" s="7">
        <f t="shared" si="267"/>
        <v>52.214285714285715</v>
      </c>
      <c r="S3434" t="s">
        <v>8316</v>
      </c>
      <c r="T3434" t="s">
        <v>8317</v>
      </c>
      <c r="U3434" s="17">
        <f t="shared" si="268"/>
        <v>42405.708333333336</v>
      </c>
      <c r="V3434" s="17">
        <f t="shared" si="269"/>
        <v>42380.372847222221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tr">
        <f>VLOOKUP(G3435,'Country Codes'!C:D,2,FALSE)</f>
        <v>United States</v>
      </c>
      <c r="I3435" t="s">
        <v>8246</v>
      </c>
      <c r="J3435" s="15">
        <v>1402974000</v>
      </c>
      <c r="K3435" s="15">
        <v>1400290255</v>
      </c>
      <c r="L3435" t="b">
        <v>0</v>
      </c>
      <c r="M3435">
        <v>71</v>
      </c>
      <c r="N3435" t="b">
        <v>1</v>
      </c>
      <c r="O3435" t="s">
        <v>8271</v>
      </c>
      <c r="P3435" s="5">
        <f t="shared" si="265"/>
        <v>1.0026315789473683</v>
      </c>
      <c r="Q3435" s="5" t="str">
        <f t="shared" si="266"/>
        <v>Funded</v>
      </c>
      <c r="R3435" s="7">
        <f t="shared" si="267"/>
        <v>134.1549295774648</v>
      </c>
      <c r="S3435" t="s">
        <v>8316</v>
      </c>
      <c r="T3435" t="s">
        <v>8317</v>
      </c>
      <c r="U3435" s="17">
        <f t="shared" si="268"/>
        <v>41806.916666666664</v>
      </c>
      <c r="V3435" s="17">
        <f t="shared" si="269"/>
        <v>41775.854803240742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tr">
        <f>VLOOKUP(G3436,'Country Codes'!C:D,2,FALSE)</f>
        <v>United States</v>
      </c>
      <c r="I3436" t="s">
        <v>8246</v>
      </c>
      <c r="J3436" s="15">
        <v>1404983269</v>
      </c>
      <c r="K3436" s="15">
        <v>1402391269</v>
      </c>
      <c r="L3436" t="b">
        <v>0</v>
      </c>
      <c r="M3436">
        <v>168</v>
      </c>
      <c r="N3436" t="b">
        <v>1</v>
      </c>
      <c r="O3436" t="s">
        <v>8271</v>
      </c>
      <c r="P3436" s="5">
        <f t="shared" si="265"/>
        <v>1.0555000000000001</v>
      </c>
      <c r="Q3436" s="5" t="str">
        <f t="shared" si="266"/>
        <v>Funded</v>
      </c>
      <c r="R3436" s="7">
        <f t="shared" si="267"/>
        <v>62.827380952380949</v>
      </c>
      <c r="S3436" t="s">
        <v>8316</v>
      </c>
      <c r="T3436" t="s">
        <v>8317</v>
      </c>
      <c r="U3436" s="17">
        <f t="shared" si="268"/>
        <v>41830.172094907408</v>
      </c>
      <c r="V3436" s="17">
        <f t="shared" si="269"/>
        <v>41800.172094907408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tr">
        <f>VLOOKUP(G3437,'Country Codes'!C:D,2,FALSE)</f>
        <v>United States</v>
      </c>
      <c r="I3437" t="s">
        <v>8246</v>
      </c>
      <c r="J3437" s="15">
        <v>1470538800</v>
      </c>
      <c r="K3437" s="15">
        <v>1469112493</v>
      </c>
      <c r="L3437" t="b">
        <v>0</v>
      </c>
      <c r="M3437">
        <v>19</v>
      </c>
      <c r="N3437" t="b">
        <v>1</v>
      </c>
      <c r="O3437" t="s">
        <v>8271</v>
      </c>
      <c r="P3437" s="5">
        <f t="shared" si="265"/>
        <v>1.1200000000000001</v>
      </c>
      <c r="Q3437" s="5" t="str">
        <f t="shared" si="266"/>
        <v>Funded</v>
      </c>
      <c r="R3437" s="7">
        <f t="shared" si="267"/>
        <v>58.94736842105263</v>
      </c>
      <c r="S3437" t="s">
        <v>8316</v>
      </c>
      <c r="T3437" t="s">
        <v>8317</v>
      </c>
      <c r="U3437" s="17">
        <f t="shared" si="268"/>
        <v>42588.916666666664</v>
      </c>
      <c r="V3437" s="17">
        <f t="shared" si="269"/>
        <v>42572.408483796295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tr">
        <f>VLOOKUP(G3438,'Country Codes'!C:D,2,FALSE)</f>
        <v>United States</v>
      </c>
      <c r="I3438" t="s">
        <v>8246</v>
      </c>
      <c r="J3438" s="15">
        <v>1408638480</v>
      </c>
      <c r="K3438" s="15">
        <v>1406811593</v>
      </c>
      <c r="L3438" t="b">
        <v>0</v>
      </c>
      <c r="M3438">
        <v>37</v>
      </c>
      <c r="N3438" t="b">
        <v>1</v>
      </c>
      <c r="O3438" t="s">
        <v>8271</v>
      </c>
      <c r="P3438" s="5">
        <f t="shared" si="265"/>
        <v>1.0589999999999999</v>
      </c>
      <c r="Q3438" s="5" t="str">
        <f t="shared" si="266"/>
        <v>Funded</v>
      </c>
      <c r="R3438" s="7">
        <f t="shared" si="267"/>
        <v>143.1081081081081</v>
      </c>
      <c r="S3438" t="s">
        <v>8316</v>
      </c>
      <c r="T3438" t="s">
        <v>8317</v>
      </c>
      <c r="U3438" s="17">
        <f t="shared" si="268"/>
        <v>41872.477777777778</v>
      </c>
      <c r="V3438" s="17">
        <f t="shared" si="269"/>
        <v>41851.333252314813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tr">
        <f>VLOOKUP(G3439,'Country Codes'!C:D,2,FALSE)</f>
        <v>United States</v>
      </c>
      <c r="I3439" t="s">
        <v>8246</v>
      </c>
      <c r="J3439" s="15">
        <v>1440003820</v>
      </c>
      <c r="K3439" s="15">
        <v>1437411820</v>
      </c>
      <c r="L3439" t="b">
        <v>0</v>
      </c>
      <c r="M3439">
        <v>36</v>
      </c>
      <c r="N3439" t="b">
        <v>1</v>
      </c>
      <c r="O3439" t="s">
        <v>8271</v>
      </c>
      <c r="P3439" s="5">
        <f t="shared" si="265"/>
        <v>1.01</v>
      </c>
      <c r="Q3439" s="5" t="str">
        <f t="shared" si="266"/>
        <v>Funded</v>
      </c>
      <c r="R3439" s="7">
        <f t="shared" si="267"/>
        <v>84.166666666666671</v>
      </c>
      <c r="S3439" t="s">
        <v>8316</v>
      </c>
      <c r="T3439" t="s">
        <v>8317</v>
      </c>
      <c r="U3439" s="17">
        <f t="shared" si="268"/>
        <v>42235.502546296295</v>
      </c>
      <c r="V3439" s="17">
        <f t="shared" si="269"/>
        <v>42205.502546296295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tr">
        <f>VLOOKUP(G3440,'Country Codes'!C:D,2,FALSE)</f>
        <v>United Kingdom</v>
      </c>
      <c r="I3440" t="s">
        <v>8247</v>
      </c>
      <c r="J3440" s="15">
        <v>1430600400</v>
      </c>
      <c r="K3440" s="15">
        <v>1428358567</v>
      </c>
      <c r="L3440" t="b">
        <v>0</v>
      </c>
      <c r="M3440">
        <v>14</v>
      </c>
      <c r="N3440" t="b">
        <v>1</v>
      </c>
      <c r="O3440" t="s">
        <v>8271</v>
      </c>
      <c r="P3440" s="5">
        <f t="shared" si="265"/>
        <v>1.042</v>
      </c>
      <c r="Q3440" s="5" t="str">
        <f t="shared" si="266"/>
        <v>Funded</v>
      </c>
      <c r="R3440" s="7">
        <f t="shared" si="267"/>
        <v>186.07142857142858</v>
      </c>
      <c r="S3440" t="s">
        <v>8316</v>
      </c>
      <c r="T3440" t="s">
        <v>8317</v>
      </c>
      <c r="U3440" s="17">
        <f t="shared" si="268"/>
        <v>42126.666666666664</v>
      </c>
      <c r="V3440" s="17">
        <f t="shared" si="269"/>
        <v>42100.719525462955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tr">
        <f>VLOOKUP(G3441,'Country Codes'!C:D,2,FALSE)</f>
        <v>United States</v>
      </c>
      <c r="I3441" t="s">
        <v>8246</v>
      </c>
      <c r="J3441" s="15">
        <v>1453179540</v>
      </c>
      <c r="K3441" s="15">
        <v>1452030730</v>
      </c>
      <c r="L3441" t="b">
        <v>0</v>
      </c>
      <c r="M3441">
        <v>18</v>
      </c>
      <c r="N3441" t="b">
        <v>1</v>
      </c>
      <c r="O3441" t="s">
        <v>8271</v>
      </c>
      <c r="P3441" s="5">
        <f t="shared" si="265"/>
        <v>1.3467833333333334</v>
      </c>
      <c r="Q3441" s="5" t="str">
        <f t="shared" si="266"/>
        <v>Funded</v>
      </c>
      <c r="R3441" s="7">
        <f t="shared" si="267"/>
        <v>89.785555555555561</v>
      </c>
      <c r="S3441" t="s">
        <v>8316</v>
      </c>
      <c r="T3441" t="s">
        <v>8317</v>
      </c>
      <c r="U3441" s="17">
        <f t="shared" si="268"/>
        <v>42387.999305555553</v>
      </c>
      <c r="V3441" s="17">
        <f t="shared" si="269"/>
        <v>42374.702893518515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tr">
        <f>VLOOKUP(G3442,'Country Codes'!C:D,2,FALSE)</f>
        <v>United States</v>
      </c>
      <c r="I3442" t="s">
        <v>8246</v>
      </c>
      <c r="J3442" s="15">
        <v>1405095300</v>
      </c>
      <c r="K3442" s="15">
        <v>1403146628</v>
      </c>
      <c r="L3442" t="b">
        <v>0</v>
      </c>
      <c r="M3442">
        <v>82</v>
      </c>
      <c r="N3442" t="b">
        <v>1</v>
      </c>
      <c r="O3442" t="s">
        <v>8271</v>
      </c>
      <c r="P3442" s="5">
        <f t="shared" si="265"/>
        <v>1.052184</v>
      </c>
      <c r="Q3442" s="5" t="str">
        <f t="shared" si="266"/>
        <v>Funded</v>
      </c>
      <c r="R3442" s="7">
        <f t="shared" si="267"/>
        <v>64.157560975609755</v>
      </c>
      <c r="S3442" t="s">
        <v>8316</v>
      </c>
      <c r="T3442" t="s">
        <v>8317</v>
      </c>
      <c r="U3442" s="17">
        <f t="shared" si="268"/>
        <v>41831.46875</v>
      </c>
      <c r="V3442" s="17">
        <f t="shared" si="269"/>
        <v>41808.914675925924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tr">
        <f>VLOOKUP(G3443,'Country Codes'!C:D,2,FALSE)</f>
        <v>United States</v>
      </c>
      <c r="I3443" t="s">
        <v>8246</v>
      </c>
      <c r="J3443" s="15">
        <v>1447445820</v>
      </c>
      <c r="K3443" s="15">
        <v>1445077121</v>
      </c>
      <c r="L3443" t="b">
        <v>0</v>
      </c>
      <c r="M3443">
        <v>43</v>
      </c>
      <c r="N3443" t="b">
        <v>1</v>
      </c>
      <c r="O3443" t="s">
        <v>8271</v>
      </c>
      <c r="P3443" s="5">
        <f t="shared" si="265"/>
        <v>1.026</v>
      </c>
      <c r="Q3443" s="5" t="str">
        <f t="shared" si="266"/>
        <v>Funded</v>
      </c>
      <c r="R3443" s="7">
        <f t="shared" si="267"/>
        <v>59.651162790697676</v>
      </c>
      <c r="S3443" t="s">
        <v>8316</v>
      </c>
      <c r="T3443" t="s">
        <v>8317</v>
      </c>
      <c r="U3443" s="17">
        <f t="shared" si="268"/>
        <v>42321.636805555558</v>
      </c>
      <c r="V3443" s="17">
        <f t="shared" si="269"/>
        <v>42294.221307870372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tr">
        <f>VLOOKUP(G3444,'Country Codes'!C:D,2,FALSE)</f>
        <v>United States</v>
      </c>
      <c r="I3444" t="s">
        <v>8246</v>
      </c>
      <c r="J3444" s="15">
        <v>1433016672</v>
      </c>
      <c r="K3444" s="15">
        <v>1430424672</v>
      </c>
      <c r="L3444" t="b">
        <v>0</v>
      </c>
      <c r="M3444">
        <v>8</v>
      </c>
      <c r="N3444" t="b">
        <v>1</v>
      </c>
      <c r="O3444" t="s">
        <v>8271</v>
      </c>
      <c r="P3444" s="5">
        <f t="shared" si="265"/>
        <v>1</v>
      </c>
      <c r="Q3444" s="5" t="str">
        <f t="shared" si="266"/>
        <v>Funded</v>
      </c>
      <c r="R3444" s="7">
        <f t="shared" si="267"/>
        <v>31.25</v>
      </c>
      <c r="S3444" t="s">
        <v>8316</v>
      </c>
      <c r="T3444" t="s">
        <v>8317</v>
      </c>
      <c r="U3444" s="17">
        <f t="shared" si="268"/>
        <v>42154.63277777777</v>
      </c>
      <c r="V3444" s="17">
        <f t="shared" si="269"/>
        <v>42124.63277777777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tr">
        <f>VLOOKUP(G3445,'Country Codes'!C:D,2,FALSE)</f>
        <v>United States</v>
      </c>
      <c r="I3445" t="s">
        <v>8246</v>
      </c>
      <c r="J3445" s="15">
        <v>1410266146</v>
      </c>
      <c r="K3445" s="15">
        <v>1407674146</v>
      </c>
      <c r="L3445" t="b">
        <v>0</v>
      </c>
      <c r="M3445">
        <v>45</v>
      </c>
      <c r="N3445" t="b">
        <v>1</v>
      </c>
      <c r="O3445" t="s">
        <v>8271</v>
      </c>
      <c r="P3445" s="5">
        <f t="shared" si="265"/>
        <v>1.855</v>
      </c>
      <c r="Q3445" s="5" t="str">
        <f t="shared" si="266"/>
        <v>Funded</v>
      </c>
      <c r="R3445" s="7">
        <f t="shared" si="267"/>
        <v>41.222222222222221</v>
      </c>
      <c r="S3445" t="s">
        <v>8316</v>
      </c>
      <c r="T3445" t="s">
        <v>8317</v>
      </c>
      <c r="U3445" s="17">
        <f t="shared" si="268"/>
        <v>41891.316504629627</v>
      </c>
      <c r="V3445" s="17">
        <f t="shared" si="269"/>
        <v>41861.316504629627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tr">
        <f>VLOOKUP(G3446,'Country Codes'!C:D,2,FALSE)</f>
        <v>Australia</v>
      </c>
      <c r="I3446" t="s">
        <v>8248</v>
      </c>
      <c r="J3446" s="15">
        <v>1465394340</v>
      </c>
      <c r="K3446" s="15">
        <v>1464677986</v>
      </c>
      <c r="L3446" t="b">
        <v>0</v>
      </c>
      <c r="M3446">
        <v>20</v>
      </c>
      <c r="N3446" t="b">
        <v>1</v>
      </c>
      <c r="O3446" t="s">
        <v>8271</v>
      </c>
      <c r="P3446" s="5">
        <f t="shared" si="265"/>
        <v>2.89</v>
      </c>
      <c r="Q3446" s="5" t="str">
        <f t="shared" si="266"/>
        <v>Funded</v>
      </c>
      <c r="R3446" s="7">
        <f t="shared" si="267"/>
        <v>43.35</v>
      </c>
      <c r="S3446" t="s">
        <v>8316</v>
      </c>
      <c r="T3446" t="s">
        <v>8317</v>
      </c>
      <c r="U3446" s="17">
        <f t="shared" si="268"/>
        <v>42529.374305555553</v>
      </c>
      <c r="V3446" s="17">
        <f t="shared" si="269"/>
        <v>42521.08317129629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tr">
        <f>VLOOKUP(G3447,'Country Codes'!C:D,2,FALSE)</f>
        <v>United Kingdom</v>
      </c>
      <c r="I3447" t="s">
        <v>8247</v>
      </c>
      <c r="J3447" s="15">
        <v>1445604236</v>
      </c>
      <c r="K3447" s="15">
        <v>1443185036</v>
      </c>
      <c r="L3447" t="b">
        <v>0</v>
      </c>
      <c r="M3447">
        <v>31</v>
      </c>
      <c r="N3447" t="b">
        <v>1</v>
      </c>
      <c r="O3447" t="s">
        <v>8271</v>
      </c>
      <c r="P3447" s="5">
        <f t="shared" si="265"/>
        <v>1</v>
      </c>
      <c r="Q3447" s="5" t="str">
        <f t="shared" si="266"/>
        <v>Funded</v>
      </c>
      <c r="R3447" s="7">
        <f t="shared" si="267"/>
        <v>64.516129032258064</v>
      </c>
      <c r="S3447" t="s">
        <v>8316</v>
      </c>
      <c r="T3447" t="s">
        <v>8317</v>
      </c>
      <c r="U3447" s="17">
        <f t="shared" si="268"/>
        <v>42300.322175925925</v>
      </c>
      <c r="V3447" s="17">
        <f t="shared" si="269"/>
        <v>42272.322175925925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tr">
        <f>VLOOKUP(G3448,'Country Codes'!C:D,2,FALSE)</f>
        <v>United Kingdom</v>
      </c>
      <c r="I3448" t="s">
        <v>8247</v>
      </c>
      <c r="J3448" s="15">
        <v>1423138800</v>
      </c>
      <c r="K3448" s="15">
        <v>1421092725</v>
      </c>
      <c r="L3448" t="b">
        <v>0</v>
      </c>
      <c r="M3448">
        <v>25</v>
      </c>
      <c r="N3448" t="b">
        <v>1</v>
      </c>
      <c r="O3448" t="s">
        <v>8271</v>
      </c>
      <c r="P3448" s="5">
        <f t="shared" si="265"/>
        <v>1.0820000000000001</v>
      </c>
      <c r="Q3448" s="5" t="str">
        <f t="shared" si="266"/>
        <v>Funded</v>
      </c>
      <c r="R3448" s="7">
        <f t="shared" si="267"/>
        <v>43.28</v>
      </c>
      <c r="S3448" t="s">
        <v>8316</v>
      </c>
      <c r="T3448" t="s">
        <v>8317</v>
      </c>
      <c r="U3448" s="17">
        <f t="shared" si="268"/>
        <v>42040.305555555555</v>
      </c>
      <c r="V3448" s="17">
        <f t="shared" si="269"/>
        <v>42016.624131944445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tr">
        <f>VLOOKUP(G3449,'Country Codes'!C:D,2,FALSE)</f>
        <v>United States</v>
      </c>
      <c r="I3449" t="s">
        <v>8246</v>
      </c>
      <c r="J3449" s="15">
        <v>1458332412</v>
      </c>
      <c r="K3449" s="15">
        <v>1454448012</v>
      </c>
      <c r="L3449" t="b">
        <v>0</v>
      </c>
      <c r="M3449">
        <v>14</v>
      </c>
      <c r="N3449" t="b">
        <v>1</v>
      </c>
      <c r="O3449" t="s">
        <v>8271</v>
      </c>
      <c r="P3449" s="5">
        <f t="shared" si="265"/>
        <v>1.0780000000000001</v>
      </c>
      <c r="Q3449" s="5" t="str">
        <f t="shared" si="266"/>
        <v>Funded</v>
      </c>
      <c r="R3449" s="7">
        <f t="shared" si="267"/>
        <v>77</v>
      </c>
      <c r="S3449" t="s">
        <v>8316</v>
      </c>
      <c r="T3449" t="s">
        <v>8317</v>
      </c>
      <c r="U3449" s="17">
        <f t="shared" si="268"/>
        <v>42447.639027777775</v>
      </c>
      <c r="V3449" s="17">
        <f t="shared" si="269"/>
        <v>42402.680694444447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tr">
        <f>VLOOKUP(G3450,'Country Codes'!C:D,2,FALSE)</f>
        <v>United States</v>
      </c>
      <c r="I3450" t="s">
        <v>8246</v>
      </c>
      <c r="J3450" s="15">
        <v>1418784689</v>
      </c>
      <c r="K3450" s="15">
        <v>1416192689</v>
      </c>
      <c r="L3450" t="b">
        <v>0</v>
      </c>
      <c r="M3450">
        <v>45</v>
      </c>
      <c r="N3450" t="b">
        <v>1</v>
      </c>
      <c r="O3450" t="s">
        <v>8271</v>
      </c>
      <c r="P3450" s="5">
        <f t="shared" si="265"/>
        <v>1.0976190476190477</v>
      </c>
      <c r="Q3450" s="5" t="str">
        <f t="shared" si="266"/>
        <v>Funded</v>
      </c>
      <c r="R3450" s="7">
        <f t="shared" si="267"/>
        <v>51.222222222222221</v>
      </c>
      <c r="S3450" t="s">
        <v>8316</v>
      </c>
      <c r="T3450" t="s">
        <v>8317</v>
      </c>
      <c r="U3450" s="17">
        <f t="shared" si="268"/>
        <v>41989.910752314812</v>
      </c>
      <c r="V3450" s="17">
        <f t="shared" si="269"/>
        <v>41959.910752314812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tr">
        <f>VLOOKUP(G3451,'Country Codes'!C:D,2,FALSE)</f>
        <v>United States</v>
      </c>
      <c r="I3451" t="s">
        <v>8246</v>
      </c>
      <c r="J3451" s="15">
        <v>1468036800</v>
      </c>
      <c r="K3451" s="15">
        <v>1465607738</v>
      </c>
      <c r="L3451" t="b">
        <v>0</v>
      </c>
      <c r="M3451">
        <v>20</v>
      </c>
      <c r="N3451" t="b">
        <v>1</v>
      </c>
      <c r="O3451" t="s">
        <v>8271</v>
      </c>
      <c r="P3451" s="5">
        <f t="shared" si="265"/>
        <v>1.70625</v>
      </c>
      <c r="Q3451" s="5" t="str">
        <f t="shared" si="266"/>
        <v>Funded</v>
      </c>
      <c r="R3451" s="7">
        <f t="shared" si="267"/>
        <v>68.25</v>
      </c>
      <c r="S3451" t="s">
        <v>8316</v>
      </c>
      <c r="T3451" t="s">
        <v>8317</v>
      </c>
      <c r="U3451" s="17">
        <f t="shared" si="268"/>
        <v>42559.958333333336</v>
      </c>
      <c r="V3451" s="17">
        <f t="shared" si="269"/>
        <v>42531.844189814808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tr">
        <f>VLOOKUP(G3452,'Country Codes'!C:D,2,FALSE)</f>
        <v>United Kingdom</v>
      </c>
      <c r="I3452" t="s">
        <v>8247</v>
      </c>
      <c r="J3452" s="15">
        <v>1427990071</v>
      </c>
      <c r="K3452" s="15">
        <v>1422809671</v>
      </c>
      <c r="L3452" t="b">
        <v>0</v>
      </c>
      <c r="M3452">
        <v>39</v>
      </c>
      <c r="N3452" t="b">
        <v>1</v>
      </c>
      <c r="O3452" t="s">
        <v>8271</v>
      </c>
      <c r="P3452" s="5">
        <f t="shared" si="265"/>
        <v>1.52</v>
      </c>
      <c r="Q3452" s="5" t="str">
        <f t="shared" si="266"/>
        <v>Funded</v>
      </c>
      <c r="R3452" s="7">
        <f t="shared" si="267"/>
        <v>19.487179487179485</v>
      </c>
      <c r="S3452" t="s">
        <v>8316</v>
      </c>
      <c r="T3452" t="s">
        <v>8317</v>
      </c>
      <c r="U3452" s="17">
        <f t="shared" si="268"/>
        <v>42096.454525462956</v>
      </c>
      <c r="V3452" s="17">
        <f t="shared" si="269"/>
        <v>42036.496192129627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tr">
        <f>VLOOKUP(G3453,'Country Codes'!C:D,2,FALSE)</f>
        <v>United States</v>
      </c>
      <c r="I3453" t="s">
        <v>8246</v>
      </c>
      <c r="J3453" s="15">
        <v>1429636927</v>
      </c>
      <c r="K3453" s="15">
        <v>1427304127</v>
      </c>
      <c r="L3453" t="b">
        <v>0</v>
      </c>
      <c r="M3453">
        <v>16</v>
      </c>
      <c r="N3453" t="b">
        <v>1</v>
      </c>
      <c r="O3453" t="s">
        <v>8271</v>
      </c>
      <c r="P3453" s="5">
        <f t="shared" si="265"/>
        <v>1.0123076923076924</v>
      </c>
      <c r="Q3453" s="5" t="str">
        <f t="shared" si="266"/>
        <v>Funded</v>
      </c>
      <c r="R3453" s="7">
        <f t="shared" si="267"/>
        <v>41.125</v>
      </c>
      <c r="S3453" t="s">
        <v>8316</v>
      </c>
      <c r="T3453" t="s">
        <v>8317</v>
      </c>
      <c r="U3453" s="17">
        <f t="shared" si="268"/>
        <v>42115.515358796292</v>
      </c>
      <c r="V3453" s="17">
        <f t="shared" si="269"/>
        <v>42088.515358796292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tr">
        <f>VLOOKUP(G3454,'Country Codes'!C:D,2,FALSE)</f>
        <v>United States</v>
      </c>
      <c r="I3454" t="s">
        <v>8246</v>
      </c>
      <c r="J3454" s="15">
        <v>1406087940</v>
      </c>
      <c r="K3454" s="15">
        <v>1404141626</v>
      </c>
      <c r="L3454" t="b">
        <v>0</v>
      </c>
      <c r="M3454">
        <v>37</v>
      </c>
      <c r="N3454" t="b">
        <v>1</v>
      </c>
      <c r="O3454" t="s">
        <v>8271</v>
      </c>
      <c r="P3454" s="5">
        <f t="shared" si="265"/>
        <v>1.532</v>
      </c>
      <c r="Q3454" s="5" t="str">
        <f t="shared" si="266"/>
        <v>Funded</v>
      </c>
      <c r="R3454" s="7">
        <f t="shared" si="267"/>
        <v>41.405405405405403</v>
      </c>
      <c r="S3454" t="s">
        <v>8316</v>
      </c>
      <c r="T3454" t="s">
        <v>8317</v>
      </c>
      <c r="U3454" s="17">
        <f t="shared" si="268"/>
        <v>41842.957638888889</v>
      </c>
      <c r="V3454" s="17">
        <f t="shared" si="269"/>
        <v>41820.430856481478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tr">
        <f>VLOOKUP(G3455,'Country Codes'!C:D,2,FALSE)</f>
        <v>United Kingdom</v>
      </c>
      <c r="I3455" t="s">
        <v>8247</v>
      </c>
      <c r="J3455" s="15">
        <v>1471130956</v>
      </c>
      <c r="K3455" s="15">
        <v>1465946956</v>
      </c>
      <c r="L3455" t="b">
        <v>0</v>
      </c>
      <c r="M3455">
        <v>14</v>
      </c>
      <c r="N3455" t="b">
        <v>1</v>
      </c>
      <c r="O3455" t="s">
        <v>8271</v>
      </c>
      <c r="P3455" s="5">
        <f t="shared" si="265"/>
        <v>1.2833333333333334</v>
      </c>
      <c r="Q3455" s="5" t="str">
        <f t="shared" si="266"/>
        <v>Funded</v>
      </c>
      <c r="R3455" s="7">
        <f t="shared" si="267"/>
        <v>27.5</v>
      </c>
      <c r="S3455" t="s">
        <v>8316</v>
      </c>
      <c r="T3455" t="s">
        <v>8317</v>
      </c>
      <c r="U3455" s="17">
        <f t="shared" si="268"/>
        <v>42595.770324074074</v>
      </c>
      <c r="V3455" s="17">
        <f t="shared" si="269"/>
        <v>42535.770324074074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tr">
        <f>VLOOKUP(G3456,'Country Codes'!C:D,2,FALSE)</f>
        <v>United Kingdom</v>
      </c>
      <c r="I3456" t="s">
        <v>8247</v>
      </c>
      <c r="J3456" s="15">
        <v>1406825159</v>
      </c>
      <c r="K3456" s="15">
        <v>1404233159</v>
      </c>
      <c r="L3456" t="b">
        <v>0</v>
      </c>
      <c r="M3456">
        <v>21</v>
      </c>
      <c r="N3456" t="b">
        <v>1</v>
      </c>
      <c r="O3456" t="s">
        <v>8271</v>
      </c>
      <c r="P3456" s="5">
        <f t="shared" si="265"/>
        <v>1.0071428571428571</v>
      </c>
      <c r="Q3456" s="5" t="str">
        <f t="shared" si="266"/>
        <v>Funded</v>
      </c>
      <c r="R3456" s="7">
        <f t="shared" si="267"/>
        <v>33.571428571428569</v>
      </c>
      <c r="S3456" t="s">
        <v>8316</v>
      </c>
      <c r="T3456" t="s">
        <v>8317</v>
      </c>
      <c r="U3456" s="17">
        <f t="shared" si="268"/>
        <v>41851.490266203698</v>
      </c>
      <c r="V3456" s="17">
        <f t="shared" si="269"/>
        <v>41821.490266203698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tr">
        <f>VLOOKUP(G3457,'Country Codes'!C:D,2,FALSE)</f>
        <v>United States</v>
      </c>
      <c r="I3457" t="s">
        <v>8246</v>
      </c>
      <c r="J3457" s="15">
        <v>1476381627</v>
      </c>
      <c r="K3457" s="15">
        <v>1473789627</v>
      </c>
      <c r="L3457" t="b">
        <v>0</v>
      </c>
      <c r="M3457">
        <v>69</v>
      </c>
      <c r="N3457" t="b">
        <v>1</v>
      </c>
      <c r="O3457" t="s">
        <v>8271</v>
      </c>
      <c r="P3457" s="5">
        <f t="shared" si="265"/>
        <v>1.0065</v>
      </c>
      <c r="Q3457" s="5" t="str">
        <f t="shared" si="266"/>
        <v>Funded</v>
      </c>
      <c r="R3457" s="7">
        <f t="shared" si="267"/>
        <v>145.86956521739131</v>
      </c>
      <c r="S3457" t="s">
        <v>8316</v>
      </c>
      <c r="T3457" t="s">
        <v>8317</v>
      </c>
      <c r="U3457" s="17">
        <f t="shared" si="268"/>
        <v>42656.541979166665</v>
      </c>
      <c r="V3457" s="17">
        <f t="shared" si="269"/>
        <v>42626.541979166665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tr">
        <f>VLOOKUP(G3458,'Country Codes'!C:D,2,FALSE)</f>
        <v>United States</v>
      </c>
      <c r="I3458" t="s">
        <v>8246</v>
      </c>
      <c r="J3458" s="15">
        <v>1406876340</v>
      </c>
      <c r="K3458" s="15">
        <v>1404190567</v>
      </c>
      <c r="L3458" t="b">
        <v>0</v>
      </c>
      <c r="M3458">
        <v>16</v>
      </c>
      <c r="N3458" t="b">
        <v>1</v>
      </c>
      <c r="O3458" t="s">
        <v>8271</v>
      </c>
      <c r="P3458" s="5">
        <f t="shared" si="265"/>
        <v>1.913</v>
      </c>
      <c r="Q3458" s="5" t="str">
        <f t="shared" si="266"/>
        <v>Funded</v>
      </c>
      <c r="R3458" s="7">
        <f t="shared" si="267"/>
        <v>358.6875</v>
      </c>
      <c r="S3458" t="s">
        <v>8316</v>
      </c>
      <c r="T3458" t="s">
        <v>8317</v>
      </c>
      <c r="U3458" s="17">
        <f t="shared" si="268"/>
        <v>41852.082638888889</v>
      </c>
      <c r="V3458" s="17">
        <f t="shared" si="269"/>
        <v>41820.997303240736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tr">
        <f>VLOOKUP(G3459,'Country Codes'!C:D,2,FALSE)</f>
        <v>United States</v>
      </c>
      <c r="I3459" t="s">
        <v>8246</v>
      </c>
      <c r="J3459" s="15">
        <v>1423720740</v>
      </c>
      <c r="K3459" s="15">
        <v>1421081857</v>
      </c>
      <c r="L3459" t="b">
        <v>0</v>
      </c>
      <c r="M3459">
        <v>55</v>
      </c>
      <c r="N3459" t="b">
        <v>1</v>
      </c>
      <c r="O3459" t="s">
        <v>8271</v>
      </c>
      <c r="P3459" s="5">
        <f t="shared" ref="P3459:P3522" si="270">(E3459/D3459)</f>
        <v>1.4019999999999999</v>
      </c>
      <c r="Q3459" s="5" t="str">
        <f t="shared" ref="Q3459:Q3522" si="271">IF(P3459&gt;=1,"Funded","Not Funded")</f>
        <v>Funded</v>
      </c>
      <c r="R3459" s="7">
        <f t="shared" ref="R3459:R3522" si="272">(E3459/M3459)</f>
        <v>50.981818181818184</v>
      </c>
      <c r="S3459" t="s">
        <v>8316</v>
      </c>
      <c r="T3459" t="s">
        <v>8317</v>
      </c>
      <c r="U3459" s="17">
        <f t="shared" ref="U3459:U3522" si="273">(((J3459/60)/60)/24)+DATE(1970,1,1)+(-5/24)</f>
        <v>42047.040972222218</v>
      </c>
      <c r="V3459" s="17">
        <f t="shared" ref="V3459:V3522" si="274">(((K3459/60)/60)/24)+DATE(1970,1,1)+(-5/24)</f>
        <v>42016.498344907406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tr">
        <f>VLOOKUP(G3460,'Country Codes'!C:D,2,FALSE)</f>
        <v>United States</v>
      </c>
      <c r="I3460" t="s">
        <v>8246</v>
      </c>
      <c r="J3460" s="15">
        <v>1422937620</v>
      </c>
      <c r="K3460" s="15">
        <v>1420606303</v>
      </c>
      <c r="L3460" t="b">
        <v>0</v>
      </c>
      <c r="M3460">
        <v>27</v>
      </c>
      <c r="N3460" t="b">
        <v>1</v>
      </c>
      <c r="O3460" t="s">
        <v>8271</v>
      </c>
      <c r="P3460" s="5">
        <f t="shared" si="270"/>
        <v>1.2433537832310839</v>
      </c>
      <c r="Q3460" s="5" t="str">
        <f t="shared" si="271"/>
        <v>Funded</v>
      </c>
      <c r="R3460" s="7">
        <f t="shared" si="272"/>
        <v>45.037037037037038</v>
      </c>
      <c r="S3460" t="s">
        <v>8316</v>
      </c>
      <c r="T3460" t="s">
        <v>8317</v>
      </c>
      <c r="U3460" s="17">
        <f t="shared" si="273"/>
        <v>42037.977083333331</v>
      </c>
      <c r="V3460" s="17">
        <f t="shared" si="274"/>
        <v>42010.994247685179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tr">
        <f>VLOOKUP(G3461,'Country Codes'!C:D,2,FALSE)</f>
        <v>United Kingdom</v>
      </c>
      <c r="I3461" t="s">
        <v>8247</v>
      </c>
      <c r="J3461" s="15">
        <v>1463743860</v>
      </c>
      <c r="K3461" s="15">
        <v>1461151860</v>
      </c>
      <c r="L3461" t="b">
        <v>0</v>
      </c>
      <c r="M3461">
        <v>36</v>
      </c>
      <c r="N3461" t="b">
        <v>1</v>
      </c>
      <c r="O3461" t="s">
        <v>8271</v>
      </c>
      <c r="P3461" s="5">
        <f t="shared" si="270"/>
        <v>1.262</v>
      </c>
      <c r="Q3461" s="5" t="str">
        <f t="shared" si="271"/>
        <v>Funded</v>
      </c>
      <c r="R3461" s="7">
        <f t="shared" si="272"/>
        <v>17.527777777777779</v>
      </c>
      <c r="S3461" t="s">
        <v>8316</v>
      </c>
      <c r="T3461" t="s">
        <v>8317</v>
      </c>
      <c r="U3461" s="17">
        <f t="shared" si="273"/>
        <v>42510.271527777775</v>
      </c>
      <c r="V3461" s="17">
        <f t="shared" si="274"/>
        <v>42480.271527777775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tr">
        <f>VLOOKUP(G3462,'Country Codes'!C:D,2,FALSE)</f>
        <v>United Kingdom</v>
      </c>
      <c r="I3462" t="s">
        <v>8247</v>
      </c>
      <c r="J3462" s="15">
        <v>1408106352</v>
      </c>
      <c r="K3462" s="15">
        <v>1406896752</v>
      </c>
      <c r="L3462" t="b">
        <v>0</v>
      </c>
      <c r="M3462">
        <v>19</v>
      </c>
      <c r="N3462" t="b">
        <v>1</v>
      </c>
      <c r="O3462" t="s">
        <v>8271</v>
      </c>
      <c r="P3462" s="5">
        <f t="shared" si="270"/>
        <v>1.9</v>
      </c>
      <c r="Q3462" s="5" t="str">
        <f t="shared" si="271"/>
        <v>Funded</v>
      </c>
      <c r="R3462" s="7">
        <f t="shared" si="272"/>
        <v>50</v>
      </c>
      <c r="S3462" t="s">
        <v>8316</v>
      </c>
      <c r="T3462" t="s">
        <v>8317</v>
      </c>
      <c r="U3462" s="17">
        <f t="shared" si="273"/>
        <v>41866.318888888884</v>
      </c>
      <c r="V3462" s="17">
        <f t="shared" si="274"/>
        <v>41852.318888888884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tr">
        <f>VLOOKUP(G3463,'Country Codes'!C:D,2,FALSE)</f>
        <v>United States</v>
      </c>
      <c r="I3463" t="s">
        <v>8246</v>
      </c>
      <c r="J3463" s="15">
        <v>1477710000</v>
      </c>
      <c r="K3463" s="15">
        <v>1475248279</v>
      </c>
      <c r="L3463" t="b">
        <v>0</v>
      </c>
      <c r="M3463">
        <v>12</v>
      </c>
      <c r="N3463" t="b">
        <v>1</v>
      </c>
      <c r="O3463" t="s">
        <v>8271</v>
      </c>
      <c r="P3463" s="5">
        <f t="shared" si="270"/>
        <v>1.39</v>
      </c>
      <c r="Q3463" s="5" t="str">
        <f t="shared" si="271"/>
        <v>Funded</v>
      </c>
      <c r="R3463" s="7">
        <f t="shared" si="272"/>
        <v>57.916666666666664</v>
      </c>
      <c r="S3463" t="s">
        <v>8316</v>
      </c>
      <c r="T3463" t="s">
        <v>8317</v>
      </c>
      <c r="U3463" s="17">
        <f t="shared" si="273"/>
        <v>42671.916666666664</v>
      </c>
      <c r="V3463" s="17">
        <f t="shared" si="274"/>
        <v>42643.424525462957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tr">
        <f>VLOOKUP(G3464,'Country Codes'!C:D,2,FALSE)</f>
        <v>United States</v>
      </c>
      <c r="I3464" t="s">
        <v>8246</v>
      </c>
      <c r="J3464" s="15">
        <v>1436551200</v>
      </c>
      <c r="K3464" s="15">
        <v>1435181628</v>
      </c>
      <c r="L3464" t="b">
        <v>0</v>
      </c>
      <c r="M3464">
        <v>17</v>
      </c>
      <c r="N3464" t="b">
        <v>1</v>
      </c>
      <c r="O3464" t="s">
        <v>8271</v>
      </c>
      <c r="P3464" s="5">
        <f t="shared" si="270"/>
        <v>2.02</v>
      </c>
      <c r="Q3464" s="5" t="str">
        <f t="shared" si="271"/>
        <v>Funded</v>
      </c>
      <c r="R3464" s="7">
        <f t="shared" si="272"/>
        <v>29.705882352941178</v>
      </c>
      <c r="S3464" t="s">
        <v>8316</v>
      </c>
      <c r="T3464" t="s">
        <v>8317</v>
      </c>
      <c r="U3464" s="17">
        <f t="shared" si="273"/>
        <v>42195.541666666664</v>
      </c>
      <c r="V3464" s="17">
        <f t="shared" si="274"/>
        <v>42179.690138888887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tr">
        <f>VLOOKUP(G3465,'Country Codes'!C:D,2,FALSE)</f>
        <v>Canada</v>
      </c>
      <c r="I3465" t="s">
        <v>8251</v>
      </c>
      <c r="J3465" s="15">
        <v>1476158340</v>
      </c>
      <c r="K3465" s="15">
        <v>1472594585</v>
      </c>
      <c r="L3465" t="b">
        <v>0</v>
      </c>
      <c r="M3465">
        <v>114</v>
      </c>
      <c r="N3465" t="b">
        <v>1</v>
      </c>
      <c r="O3465" t="s">
        <v>8271</v>
      </c>
      <c r="P3465" s="5">
        <f t="shared" si="270"/>
        <v>1.0338000000000001</v>
      </c>
      <c r="Q3465" s="5" t="str">
        <f t="shared" si="271"/>
        <v>Funded</v>
      </c>
      <c r="R3465" s="7">
        <f t="shared" si="272"/>
        <v>90.684210526315795</v>
      </c>
      <c r="S3465" t="s">
        <v>8316</v>
      </c>
      <c r="T3465" t="s">
        <v>8317</v>
      </c>
      <c r="U3465" s="17">
        <f t="shared" si="273"/>
        <v>42653.957638888889</v>
      </c>
      <c r="V3465" s="17">
        <f t="shared" si="274"/>
        <v>42612.710474537038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tr">
        <f>VLOOKUP(G3466,'Country Codes'!C:D,2,FALSE)</f>
        <v>United States</v>
      </c>
      <c r="I3466" t="s">
        <v>8246</v>
      </c>
      <c r="J3466" s="15">
        <v>1471921637</v>
      </c>
      <c r="K3466" s="15">
        <v>1469329637</v>
      </c>
      <c r="L3466" t="b">
        <v>0</v>
      </c>
      <c r="M3466">
        <v>93</v>
      </c>
      <c r="N3466" t="b">
        <v>1</v>
      </c>
      <c r="O3466" t="s">
        <v>8271</v>
      </c>
      <c r="P3466" s="5">
        <f t="shared" si="270"/>
        <v>1.023236</v>
      </c>
      <c r="Q3466" s="5" t="str">
        <f t="shared" si="271"/>
        <v>Funded</v>
      </c>
      <c r="R3466" s="7">
        <f t="shared" si="272"/>
        <v>55.012688172043013</v>
      </c>
      <c r="S3466" t="s">
        <v>8316</v>
      </c>
      <c r="T3466" t="s">
        <v>8317</v>
      </c>
      <c r="U3466" s="17">
        <f t="shared" si="273"/>
        <v>42604.921724537031</v>
      </c>
      <c r="V3466" s="17">
        <f t="shared" si="274"/>
        <v>42574.921724537031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tr">
        <f>VLOOKUP(G3467,'Country Codes'!C:D,2,FALSE)</f>
        <v>United Kingdom</v>
      </c>
      <c r="I3467" t="s">
        <v>8247</v>
      </c>
      <c r="J3467" s="15">
        <v>1439136000</v>
      </c>
      <c r="K3467" s="15">
        <v>1436972472</v>
      </c>
      <c r="L3467" t="b">
        <v>0</v>
      </c>
      <c r="M3467">
        <v>36</v>
      </c>
      <c r="N3467" t="b">
        <v>1</v>
      </c>
      <c r="O3467" t="s">
        <v>8271</v>
      </c>
      <c r="P3467" s="5">
        <f t="shared" si="270"/>
        <v>1.03</v>
      </c>
      <c r="Q3467" s="5" t="str">
        <f t="shared" si="271"/>
        <v>Funded</v>
      </c>
      <c r="R3467" s="7">
        <f t="shared" si="272"/>
        <v>57.222222222222221</v>
      </c>
      <c r="S3467" t="s">
        <v>8316</v>
      </c>
      <c r="T3467" t="s">
        <v>8317</v>
      </c>
      <c r="U3467" s="17">
        <f t="shared" si="273"/>
        <v>42225.458333333336</v>
      </c>
      <c r="V3467" s="17">
        <f t="shared" si="274"/>
        <v>42200.417499999996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tr">
        <f>VLOOKUP(G3468,'Country Codes'!C:D,2,FALSE)</f>
        <v>United States</v>
      </c>
      <c r="I3468" t="s">
        <v>8246</v>
      </c>
      <c r="J3468" s="15">
        <v>1461108450</v>
      </c>
      <c r="K3468" s="15">
        <v>1455928050</v>
      </c>
      <c r="L3468" t="b">
        <v>0</v>
      </c>
      <c r="M3468">
        <v>61</v>
      </c>
      <c r="N3468" t="b">
        <v>1</v>
      </c>
      <c r="O3468" t="s">
        <v>8271</v>
      </c>
      <c r="P3468" s="5">
        <f t="shared" si="270"/>
        <v>1.2714285714285714</v>
      </c>
      <c r="Q3468" s="5" t="str">
        <f t="shared" si="271"/>
        <v>Funded</v>
      </c>
      <c r="R3468" s="7">
        <f t="shared" si="272"/>
        <v>72.950819672131146</v>
      </c>
      <c r="S3468" t="s">
        <v>8316</v>
      </c>
      <c r="T3468" t="s">
        <v>8317</v>
      </c>
      <c r="U3468" s="17">
        <f t="shared" si="273"/>
        <v>42479.769097222219</v>
      </c>
      <c r="V3468" s="17">
        <f t="shared" si="274"/>
        <v>42419.810763888883</v>
      </c>
    </row>
    <row r="3469" spans="1:22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tr">
        <f>VLOOKUP(G3469,'Country Codes'!C:D,2,FALSE)</f>
        <v>United States</v>
      </c>
      <c r="I3469" t="s">
        <v>8246</v>
      </c>
      <c r="J3469" s="15">
        <v>1426864032</v>
      </c>
      <c r="K3469" s="15">
        <v>1424275632</v>
      </c>
      <c r="L3469" t="b">
        <v>0</v>
      </c>
      <c r="M3469">
        <v>47</v>
      </c>
      <c r="N3469" t="b">
        <v>1</v>
      </c>
      <c r="O3469" t="s">
        <v>8271</v>
      </c>
      <c r="P3469" s="5">
        <f t="shared" si="270"/>
        <v>1.01</v>
      </c>
      <c r="Q3469" s="5" t="str">
        <f t="shared" si="271"/>
        <v>Funded</v>
      </c>
      <c r="R3469" s="7">
        <f t="shared" si="272"/>
        <v>64.468085106382972</v>
      </c>
      <c r="S3469" t="s">
        <v>8316</v>
      </c>
      <c r="T3469" t="s">
        <v>8317</v>
      </c>
      <c r="U3469" s="17">
        <f t="shared" si="273"/>
        <v>42083.421666666669</v>
      </c>
      <c r="V3469" s="17">
        <f t="shared" si="274"/>
        <v>42053.463333333326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tr">
        <f>VLOOKUP(G3470,'Country Codes'!C:D,2,FALSE)</f>
        <v>United States</v>
      </c>
      <c r="I3470" t="s">
        <v>8246</v>
      </c>
      <c r="J3470" s="15">
        <v>1474426800</v>
      </c>
      <c r="K3470" s="15">
        <v>1471976529</v>
      </c>
      <c r="L3470" t="b">
        <v>0</v>
      </c>
      <c r="M3470">
        <v>17</v>
      </c>
      <c r="N3470" t="b">
        <v>1</v>
      </c>
      <c r="O3470" t="s">
        <v>8271</v>
      </c>
      <c r="P3470" s="5">
        <f t="shared" si="270"/>
        <v>1.2178</v>
      </c>
      <c r="Q3470" s="5" t="str">
        <f t="shared" si="271"/>
        <v>Funded</v>
      </c>
      <c r="R3470" s="7">
        <f t="shared" si="272"/>
        <v>716.35294117647061</v>
      </c>
      <c r="S3470" t="s">
        <v>8316</v>
      </c>
      <c r="T3470" t="s">
        <v>8317</v>
      </c>
      <c r="U3470" s="17">
        <f t="shared" si="273"/>
        <v>42633.916666666664</v>
      </c>
      <c r="V3470" s="17">
        <f t="shared" si="274"/>
        <v>42605.557048611103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tr">
        <f>VLOOKUP(G3471,'Country Codes'!C:D,2,FALSE)</f>
        <v>United States</v>
      </c>
      <c r="I3471" t="s">
        <v>8246</v>
      </c>
      <c r="J3471" s="15">
        <v>1461857045</v>
      </c>
      <c r="K3471" s="15">
        <v>1459265045</v>
      </c>
      <c r="L3471" t="b">
        <v>0</v>
      </c>
      <c r="M3471">
        <v>63</v>
      </c>
      <c r="N3471" t="b">
        <v>1</v>
      </c>
      <c r="O3471" t="s">
        <v>8271</v>
      </c>
      <c r="P3471" s="5">
        <f t="shared" si="270"/>
        <v>1.1339285714285714</v>
      </c>
      <c r="Q3471" s="5" t="str">
        <f t="shared" si="271"/>
        <v>Funded</v>
      </c>
      <c r="R3471" s="7">
        <f t="shared" si="272"/>
        <v>50.396825396825399</v>
      </c>
      <c r="S3471" t="s">
        <v>8316</v>
      </c>
      <c r="T3471" t="s">
        <v>8317</v>
      </c>
      <c r="U3471" s="17">
        <f t="shared" si="273"/>
        <v>42488.433391203704</v>
      </c>
      <c r="V3471" s="17">
        <f t="shared" si="274"/>
        <v>42458.433391203704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tr">
        <f>VLOOKUP(G3472,'Country Codes'!C:D,2,FALSE)</f>
        <v>United States</v>
      </c>
      <c r="I3472" t="s">
        <v>8246</v>
      </c>
      <c r="J3472" s="15">
        <v>1468618680</v>
      </c>
      <c r="K3472" s="15">
        <v>1465345902</v>
      </c>
      <c r="L3472" t="b">
        <v>0</v>
      </c>
      <c r="M3472">
        <v>9</v>
      </c>
      <c r="N3472" t="b">
        <v>1</v>
      </c>
      <c r="O3472" t="s">
        <v>8271</v>
      </c>
      <c r="P3472" s="5">
        <f t="shared" si="270"/>
        <v>1.5</v>
      </c>
      <c r="Q3472" s="5" t="str">
        <f t="shared" si="271"/>
        <v>Funded</v>
      </c>
      <c r="R3472" s="7">
        <f t="shared" si="272"/>
        <v>41.666666666666664</v>
      </c>
      <c r="S3472" t="s">
        <v>8316</v>
      </c>
      <c r="T3472" t="s">
        <v>8317</v>
      </c>
      <c r="U3472" s="17">
        <f t="shared" si="273"/>
        <v>42566.693055555552</v>
      </c>
      <c r="V3472" s="17">
        <f t="shared" si="274"/>
        <v>42528.813680555548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tr">
        <f>VLOOKUP(G3473,'Country Codes'!C:D,2,FALSE)</f>
        <v>United Kingdom</v>
      </c>
      <c r="I3473" t="s">
        <v>8247</v>
      </c>
      <c r="J3473" s="15">
        <v>1409515200</v>
      </c>
      <c r="K3473" s="15">
        <v>1405971690</v>
      </c>
      <c r="L3473" t="b">
        <v>0</v>
      </c>
      <c r="M3473">
        <v>30</v>
      </c>
      <c r="N3473" t="b">
        <v>1</v>
      </c>
      <c r="O3473" t="s">
        <v>8271</v>
      </c>
      <c r="P3473" s="5">
        <f t="shared" si="270"/>
        <v>2.1459999999999999</v>
      </c>
      <c r="Q3473" s="5" t="str">
        <f t="shared" si="271"/>
        <v>Funded</v>
      </c>
      <c r="R3473" s="7">
        <f t="shared" si="272"/>
        <v>35.766666666666666</v>
      </c>
      <c r="S3473" t="s">
        <v>8316</v>
      </c>
      <c r="T3473" t="s">
        <v>8317</v>
      </c>
      <c r="U3473" s="17">
        <f t="shared" si="273"/>
        <v>41882.625</v>
      </c>
      <c r="V3473" s="17">
        <f t="shared" si="274"/>
        <v>41841.612152777772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tr">
        <f>VLOOKUP(G3474,'Country Codes'!C:D,2,FALSE)</f>
        <v>United States</v>
      </c>
      <c r="I3474" t="s">
        <v>8246</v>
      </c>
      <c r="J3474" s="15">
        <v>1415253540</v>
      </c>
      <c r="K3474" s="15">
        <v>1413432331</v>
      </c>
      <c r="L3474" t="b">
        <v>0</v>
      </c>
      <c r="M3474">
        <v>23</v>
      </c>
      <c r="N3474" t="b">
        <v>1</v>
      </c>
      <c r="O3474" t="s">
        <v>8271</v>
      </c>
      <c r="P3474" s="5">
        <f t="shared" si="270"/>
        <v>1.0205</v>
      </c>
      <c r="Q3474" s="5" t="str">
        <f t="shared" si="271"/>
        <v>Funded</v>
      </c>
      <c r="R3474" s="7">
        <f t="shared" si="272"/>
        <v>88.739130434782609</v>
      </c>
      <c r="S3474" t="s">
        <v>8316</v>
      </c>
      <c r="T3474" t="s">
        <v>8317</v>
      </c>
      <c r="U3474" s="17">
        <f t="shared" si="273"/>
        <v>41949.040972222218</v>
      </c>
      <c r="V3474" s="17">
        <f t="shared" si="274"/>
        <v>41927.962164351848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tr">
        <f>VLOOKUP(G3475,'Country Codes'!C:D,2,FALSE)</f>
        <v>United States</v>
      </c>
      <c r="I3475" t="s">
        <v>8246</v>
      </c>
      <c r="J3475" s="15">
        <v>1426883220</v>
      </c>
      <c r="K3475" s="15">
        <v>1425067296</v>
      </c>
      <c r="L3475" t="b">
        <v>0</v>
      </c>
      <c r="M3475">
        <v>33</v>
      </c>
      <c r="N3475" t="b">
        <v>1</v>
      </c>
      <c r="O3475" t="s">
        <v>8271</v>
      </c>
      <c r="P3475" s="5">
        <f t="shared" si="270"/>
        <v>1</v>
      </c>
      <c r="Q3475" s="5" t="str">
        <f t="shared" si="271"/>
        <v>Funded</v>
      </c>
      <c r="R3475" s="7">
        <f t="shared" si="272"/>
        <v>148.4848484848485</v>
      </c>
      <c r="S3475" t="s">
        <v>8316</v>
      </c>
      <c r="T3475" t="s">
        <v>8317</v>
      </c>
      <c r="U3475" s="17">
        <f t="shared" si="273"/>
        <v>42083.643749999996</v>
      </c>
      <c r="V3475" s="17">
        <f t="shared" si="274"/>
        <v>42062.626111111109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tr">
        <f>VLOOKUP(G3476,'Country Codes'!C:D,2,FALSE)</f>
        <v>United Kingdom</v>
      </c>
      <c r="I3476" t="s">
        <v>8247</v>
      </c>
      <c r="J3476" s="15">
        <v>1469016131</v>
      </c>
      <c r="K3476" s="15">
        <v>1466424131</v>
      </c>
      <c r="L3476" t="b">
        <v>0</v>
      </c>
      <c r="M3476">
        <v>39</v>
      </c>
      <c r="N3476" t="b">
        <v>1</v>
      </c>
      <c r="O3476" t="s">
        <v>8271</v>
      </c>
      <c r="P3476" s="5">
        <f t="shared" si="270"/>
        <v>1.01</v>
      </c>
      <c r="Q3476" s="5" t="str">
        <f t="shared" si="271"/>
        <v>Funded</v>
      </c>
      <c r="R3476" s="7">
        <f t="shared" si="272"/>
        <v>51.794871794871796</v>
      </c>
      <c r="S3476" t="s">
        <v>8316</v>
      </c>
      <c r="T3476" t="s">
        <v>8317</v>
      </c>
      <c r="U3476" s="17">
        <f t="shared" si="273"/>
        <v>42571.293182870366</v>
      </c>
      <c r="V3476" s="17">
        <f t="shared" si="274"/>
        <v>42541.293182870366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tr">
        <f>VLOOKUP(G3477,'Country Codes'!C:D,2,FALSE)</f>
        <v>United Kingdom</v>
      </c>
      <c r="I3477" t="s">
        <v>8247</v>
      </c>
      <c r="J3477" s="15">
        <v>1414972800</v>
      </c>
      <c r="K3477" s="15">
        <v>1412629704</v>
      </c>
      <c r="L3477" t="b">
        <v>0</v>
      </c>
      <c r="M3477">
        <v>17</v>
      </c>
      <c r="N3477" t="b">
        <v>1</v>
      </c>
      <c r="O3477" t="s">
        <v>8271</v>
      </c>
      <c r="P3477" s="5">
        <f t="shared" si="270"/>
        <v>1.1333333333333333</v>
      </c>
      <c r="Q3477" s="5" t="str">
        <f t="shared" si="271"/>
        <v>Funded</v>
      </c>
      <c r="R3477" s="7">
        <f t="shared" si="272"/>
        <v>20</v>
      </c>
      <c r="S3477" t="s">
        <v>8316</v>
      </c>
      <c r="T3477" t="s">
        <v>8317</v>
      </c>
      <c r="U3477" s="17">
        <f t="shared" si="273"/>
        <v>41945.791666666664</v>
      </c>
      <c r="V3477" s="17">
        <f t="shared" si="274"/>
        <v>41918.672499999993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tr">
        <f>VLOOKUP(G3478,'Country Codes'!C:D,2,FALSE)</f>
        <v>United States</v>
      </c>
      <c r="I3478" t="s">
        <v>8246</v>
      </c>
      <c r="J3478" s="15">
        <v>1414378800</v>
      </c>
      <c r="K3478" s="15">
        <v>1412836990</v>
      </c>
      <c r="L3478" t="b">
        <v>0</v>
      </c>
      <c r="M3478">
        <v>6</v>
      </c>
      <c r="N3478" t="b">
        <v>1</v>
      </c>
      <c r="O3478" t="s">
        <v>8271</v>
      </c>
      <c r="P3478" s="5">
        <f t="shared" si="270"/>
        <v>1.04</v>
      </c>
      <c r="Q3478" s="5" t="str">
        <f t="shared" si="271"/>
        <v>Funded</v>
      </c>
      <c r="R3478" s="7">
        <f t="shared" si="272"/>
        <v>52</v>
      </c>
      <c r="S3478" t="s">
        <v>8316</v>
      </c>
      <c r="T3478" t="s">
        <v>8317</v>
      </c>
      <c r="U3478" s="17">
        <f t="shared" si="273"/>
        <v>41938.916666666664</v>
      </c>
      <c r="V3478" s="17">
        <f t="shared" si="274"/>
        <v>41921.071643518517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tr">
        <f>VLOOKUP(G3479,'Country Codes'!C:D,2,FALSE)</f>
        <v>United States</v>
      </c>
      <c r="I3479" t="s">
        <v>8246</v>
      </c>
      <c r="J3479" s="15">
        <v>1431831600</v>
      </c>
      <c r="K3479" s="15">
        <v>1430761243</v>
      </c>
      <c r="L3479" t="b">
        <v>0</v>
      </c>
      <c r="M3479">
        <v>39</v>
      </c>
      <c r="N3479" t="b">
        <v>1</v>
      </c>
      <c r="O3479" t="s">
        <v>8271</v>
      </c>
      <c r="P3479" s="5">
        <f t="shared" si="270"/>
        <v>1.1533333333333333</v>
      </c>
      <c r="Q3479" s="5" t="str">
        <f t="shared" si="271"/>
        <v>Funded</v>
      </c>
      <c r="R3479" s="7">
        <f t="shared" si="272"/>
        <v>53.230769230769234</v>
      </c>
      <c r="S3479" t="s">
        <v>8316</v>
      </c>
      <c r="T3479" t="s">
        <v>8317</v>
      </c>
      <c r="U3479" s="17">
        <f t="shared" si="273"/>
        <v>42140.916666666664</v>
      </c>
      <c r="V3479" s="17">
        <f t="shared" si="274"/>
        <v>42128.528275462959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tr">
        <f>VLOOKUP(G3480,'Country Codes'!C:D,2,FALSE)</f>
        <v>United States</v>
      </c>
      <c r="I3480" t="s">
        <v>8246</v>
      </c>
      <c r="J3480" s="15">
        <v>1426539600</v>
      </c>
      <c r="K3480" s="15">
        <v>1424296822</v>
      </c>
      <c r="L3480" t="b">
        <v>0</v>
      </c>
      <c r="M3480">
        <v>57</v>
      </c>
      <c r="N3480" t="b">
        <v>1</v>
      </c>
      <c r="O3480" t="s">
        <v>8271</v>
      </c>
      <c r="P3480" s="5">
        <f t="shared" si="270"/>
        <v>1.1285000000000001</v>
      </c>
      <c r="Q3480" s="5" t="str">
        <f t="shared" si="271"/>
        <v>Funded</v>
      </c>
      <c r="R3480" s="7">
        <f t="shared" si="272"/>
        <v>39.596491228070178</v>
      </c>
      <c r="S3480" t="s">
        <v>8316</v>
      </c>
      <c r="T3480" t="s">
        <v>8317</v>
      </c>
      <c r="U3480" s="17">
        <f t="shared" si="273"/>
        <v>42079.666666666664</v>
      </c>
      <c r="V3480" s="17">
        <f t="shared" si="274"/>
        <v>42053.708587962967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tr">
        <f>VLOOKUP(G3481,'Country Codes'!C:D,2,FALSE)</f>
        <v>United Kingdom</v>
      </c>
      <c r="I3481" t="s">
        <v>8247</v>
      </c>
      <c r="J3481" s="15">
        <v>1403382680</v>
      </c>
      <c r="K3481" s="15">
        <v>1400790680</v>
      </c>
      <c r="L3481" t="b">
        <v>0</v>
      </c>
      <c r="M3481">
        <v>56</v>
      </c>
      <c r="N3481" t="b">
        <v>1</v>
      </c>
      <c r="O3481" t="s">
        <v>8271</v>
      </c>
      <c r="P3481" s="5">
        <f t="shared" si="270"/>
        <v>1.2786666666666666</v>
      </c>
      <c r="Q3481" s="5" t="str">
        <f t="shared" si="271"/>
        <v>Funded</v>
      </c>
      <c r="R3481" s="7">
        <f t="shared" si="272"/>
        <v>34.25</v>
      </c>
      <c r="S3481" t="s">
        <v>8316</v>
      </c>
      <c r="T3481" t="s">
        <v>8317</v>
      </c>
      <c r="U3481" s="17">
        <f t="shared" si="273"/>
        <v>41811.646759259253</v>
      </c>
      <c r="V3481" s="17">
        <f t="shared" si="274"/>
        <v>41781.646759259253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tr">
        <f>VLOOKUP(G3482,'Country Codes'!C:D,2,FALSE)</f>
        <v>United States</v>
      </c>
      <c r="I3482" t="s">
        <v>8246</v>
      </c>
      <c r="J3482" s="15">
        <v>1436562000</v>
      </c>
      <c r="K3482" s="15">
        <v>1434440227</v>
      </c>
      <c r="L3482" t="b">
        <v>0</v>
      </c>
      <c r="M3482">
        <v>13</v>
      </c>
      <c r="N3482" t="b">
        <v>1</v>
      </c>
      <c r="O3482" t="s">
        <v>8271</v>
      </c>
      <c r="P3482" s="5">
        <f t="shared" si="270"/>
        <v>1.4266666666666667</v>
      </c>
      <c r="Q3482" s="5" t="str">
        <f t="shared" si="271"/>
        <v>Funded</v>
      </c>
      <c r="R3482" s="7">
        <f t="shared" si="272"/>
        <v>164.61538461538461</v>
      </c>
      <c r="S3482" t="s">
        <v>8316</v>
      </c>
      <c r="T3482" t="s">
        <v>8317</v>
      </c>
      <c r="U3482" s="17">
        <f t="shared" si="273"/>
        <v>42195.666666666664</v>
      </c>
      <c r="V3482" s="17">
        <f t="shared" si="274"/>
        <v>42171.109108796292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tr">
        <f>VLOOKUP(G3483,'Country Codes'!C:D,2,FALSE)</f>
        <v>Australia</v>
      </c>
      <c r="I3483" t="s">
        <v>8248</v>
      </c>
      <c r="J3483" s="15">
        <v>1420178188</v>
      </c>
      <c r="K3483" s="15">
        <v>1418709388</v>
      </c>
      <c r="L3483" t="b">
        <v>0</v>
      </c>
      <c r="M3483">
        <v>95</v>
      </c>
      <c r="N3483" t="b">
        <v>1</v>
      </c>
      <c r="O3483" t="s">
        <v>8271</v>
      </c>
      <c r="P3483" s="5">
        <f t="shared" si="270"/>
        <v>1.1879999999999999</v>
      </c>
      <c r="Q3483" s="5" t="str">
        <f t="shared" si="271"/>
        <v>Funded</v>
      </c>
      <c r="R3483" s="7">
        <f t="shared" si="272"/>
        <v>125.05263157894737</v>
      </c>
      <c r="S3483" t="s">
        <v>8316</v>
      </c>
      <c r="T3483" t="s">
        <v>8317</v>
      </c>
      <c r="U3483" s="17">
        <f t="shared" si="273"/>
        <v>42006.039212962954</v>
      </c>
      <c r="V3483" s="17">
        <f t="shared" si="274"/>
        <v>41989.039212962954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tr">
        <f>VLOOKUP(G3484,'Country Codes'!C:D,2,FALSE)</f>
        <v>United Kingdom</v>
      </c>
      <c r="I3484" t="s">
        <v>8247</v>
      </c>
      <c r="J3484" s="15">
        <v>1404671466</v>
      </c>
      <c r="K3484" s="15">
        <v>1402079466</v>
      </c>
      <c r="L3484" t="b">
        <v>0</v>
      </c>
      <c r="M3484">
        <v>80</v>
      </c>
      <c r="N3484" t="b">
        <v>1</v>
      </c>
      <c r="O3484" t="s">
        <v>8271</v>
      </c>
      <c r="P3484" s="5">
        <f t="shared" si="270"/>
        <v>1.3833333333333333</v>
      </c>
      <c r="Q3484" s="5" t="str">
        <f t="shared" si="271"/>
        <v>Funded</v>
      </c>
      <c r="R3484" s="7">
        <f t="shared" si="272"/>
        <v>51.875</v>
      </c>
      <c r="S3484" t="s">
        <v>8316</v>
      </c>
      <c r="T3484" t="s">
        <v>8317</v>
      </c>
      <c r="U3484" s="17">
        <f t="shared" si="273"/>
        <v>41826.563263888886</v>
      </c>
      <c r="V3484" s="17">
        <f t="shared" si="274"/>
        <v>41796.563263888886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tr">
        <f>VLOOKUP(G3485,'Country Codes'!C:D,2,FALSE)</f>
        <v>United States</v>
      </c>
      <c r="I3485" t="s">
        <v>8246</v>
      </c>
      <c r="J3485" s="15">
        <v>1404403381</v>
      </c>
      <c r="K3485" s="15">
        <v>1401811381</v>
      </c>
      <c r="L3485" t="b">
        <v>0</v>
      </c>
      <c r="M3485">
        <v>133</v>
      </c>
      <c r="N3485" t="b">
        <v>1</v>
      </c>
      <c r="O3485" t="s">
        <v>8271</v>
      </c>
      <c r="P3485" s="5">
        <f t="shared" si="270"/>
        <v>1.599402985074627</v>
      </c>
      <c r="Q3485" s="5" t="str">
        <f t="shared" si="271"/>
        <v>Funded</v>
      </c>
      <c r="R3485" s="7">
        <f t="shared" si="272"/>
        <v>40.285714285714285</v>
      </c>
      <c r="S3485" t="s">
        <v>8316</v>
      </c>
      <c r="T3485" t="s">
        <v>8317</v>
      </c>
      <c r="U3485" s="17">
        <f t="shared" si="273"/>
        <v>41823.460428240738</v>
      </c>
      <c r="V3485" s="17">
        <f t="shared" si="274"/>
        <v>41793.460428240738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tr">
        <f>VLOOKUP(G3486,'Country Codes'!C:D,2,FALSE)</f>
        <v>United States</v>
      </c>
      <c r="I3486" t="s">
        <v>8246</v>
      </c>
      <c r="J3486" s="15">
        <v>1466014499</v>
      </c>
      <c r="K3486" s="15">
        <v>1463422499</v>
      </c>
      <c r="L3486" t="b">
        <v>0</v>
      </c>
      <c r="M3486">
        <v>44</v>
      </c>
      <c r="N3486" t="b">
        <v>1</v>
      </c>
      <c r="O3486" t="s">
        <v>8271</v>
      </c>
      <c r="P3486" s="5">
        <f t="shared" si="270"/>
        <v>1.1424000000000001</v>
      </c>
      <c r="Q3486" s="5" t="str">
        <f t="shared" si="271"/>
        <v>Funded</v>
      </c>
      <c r="R3486" s="7">
        <f t="shared" si="272"/>
        <v>64.909090909090907</v>
      </c>
      <c r="S3486" t="s">
        <v>8316</v>
      </c>
      <c r="T3486" t="s">
        <v>8317</v>
      </c>
      <c r="U3486" s="17">
        <f t="shared" si="273"/>
        <v>42536.552071759252</v>
      </c>
      <c r="V3486" s="17">
        <f t="shared" si="274"/>
        <v>42506.552071759252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tr">
        <f>VLOOKUP(G3487,'Country Codes'!C:D,2,FALSE)</f>
        <v>United States</v>
      </c>
      <c r="I3487" t="s">
        <v>8246</v>
      </c>
      <c r="J3487" s="15">
        <v>1454431080</v>
      </c>
      <c r="K3487" s="15">
        <v>1451839080</v>
      </c>
      <c r="L3487" t="b">
        <v>0</v>
      </c>
      <c r="M3487">
        <v>30</v>
      </c>
      <c r="N3487" t="b">
        <v>1</v>
      </c>
      <c r="O3487" t="s">
        <v>8271</v>
      </c>
      <c r="P3487" s="5">
        <f t="shared" si="270"/>
        <v>1.0060606060606061</v>
      </c>
      <c r="Q3487" s="5" t="str">
        <f t="shared" si="271"/>
        <v>Funded</v>
      </c>
      <c r="R3487" s="7">
        <f t="shared" si="272"/>
        <v>55.333333333333336</v>
      </c>
      <c r="S3487" t="s">
        <v>8316</v>
      </c>
      <c r="T3487" t="s">
        <v>8317</v>
      </c>
      <c r="U3487" s="17">
        <f t="shared" si="273"/>
        <v>42402.484722222223</v>
      </c>
      <c r="V3487" s="17">
        <f t="shared" si="274"/>
        <v>42372.484722222223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tr">
        <f>VLOOKUP(G3488,'Country Codes'!C:D,2,FALSE)</f>
        <v>United States</v>
      </c>
      <c r="I3488" t="s">
        <v>8246</v>
      </c>
      <c r="J3488" s="15">
        <v>1433314740</v>
      </c>
      <c r="K3488" s="15">
        <v>1430600401</v>
      </c>
      <c r="L3488" t="b">
        <v>0</v>
      </c>
      <c r="M3488">
        <v>56</v>
      </c>
      <c r="N3488" t="b">
        <v>1</v>
      </c>
      <c r="O3488" t="s">
        <v>8271</v>
      </c>
      <c r="P3488" s="5">
        <f t="shared" si="270"/>
        <v>1.552</v>
      </c>
      <c r="Q3488" s="5" t="str">
        <f t="shared" si="271"/>
        <v>Funded</v>
      </c>
      <c r="R3488" s="7">
        <f t="shared" si="272"/>
        <v>83.142857142857139</v>
      </c>
      <c r="S3488" t="s">
        <v>8316</v>
      </c>
      <c r="T3488" t="s">
        <v>8317</v>
      </c>
      <c r="U3488" s="17">
        <f t="shared" si="273"/>
        <v>42158.082638888889</v>
      </c>
      <c r="V3488" s="17">
        <f t="shared" si="274"/>
        <v>42126.666678240734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tr">
        <f>VLOOKUP(G3489,'Country Codes'!C:D,2,FALSE)</f>
        <v>United Kingdom</v>
      </c>
      <c r="I3489" t="s">
        <v>8247</v>
      </c>
      <c r="J3489" s="15">
        <v>1435185252</v>
      </c>
      <c r="K3489" s="15">
        <v>1432593252</v>
      </c>
      <c r="L3489" t="b">
        <v>0</v>
      </c>
      <c r="M3489">
        <v>66</v>
      </c>
      <c r="N3489" t="b">
        <v>1</v>
      </c>
      <c r="O3489" t="s">
        <v>8271</v>
      </c>
      <c r="P3489" s="5">
        <f t="shared" si="270"/>
        <v>1.2775000000000001</v>
      </c>
      <c r="Q3489" s="5" t="str">
        <f t="shared" si="271"/>
        <v>Funded</v>
      </c>
      <c r="R3489" s="7">
        <f t="shared" si="272"/>
        <v>38.712121212121211</v>
      </c>
      <c r="S3489" t="s">
        <v>8316</v>
      </c>
      <c r="T3489" t="s">
        <v>8317</v>
      </c>
      <c r="U3489" s="17">
        <f t="shared" si="273"/>
        <v>42179.732083333329</v>
      </c>
      <c r="V3489" s="17">
        <f t="shared" si="274"/>
        <v>42149.732083333329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tr">
        <f>VLOOKUP(G3490,'Country Codes'!C:D,2,FALSE)</f>
        <v>United States</v>
      </c>
      <c r="I3490" t="s">
        <v>8246</v>
      </c>
      <c r="J3490" s="15">
        <v>1429286400</v>
      </c>
      <c r="K3490" s="15">
        <v>1427221560</v>
      </c>
      <c r="L3490" t="b">
        <v>0</v>
      </c>
      <c r="M3490">
        <v>29</v>
      </c>
      <c r="N3490" t="b">
        <v>1</v>
      </c>
      <c r="O3490" t="s">
        <v>8271</v>
      </c>
      <c r="P3490" s="5">
        <f t="shared" si="270"/>
        <v>1.212</v>
      </c>
      <c r="Q3490" s="5" t="str">
        <f t="shared" si="271"/>
        <v>Funded</v>
      </c>
      <c r="R3490" s="7">
        <f t="shared" si="272"/>
        <v>125.37931034482759</v>
      </c>
      <c r="S3490" t="s">
        <v>8316</v>
      </c>
      <c r="T3490" t="s">
        <v>8317</v>
      </c>
      <c r="U3490" s="17">
        <f t="shared" si="273"/>
        <v>42111.458333333336</v>
      </c>
      <c r="V3490" s="17">
        <f t="shared" si="274"/>
        <v>42087.55972222222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tr">
        <f>VLOOKUP(G3491,'Country Codes'!C:D,2,FALSE)</f>
        <v>United Kingdom</v>
      </c>
      <c r="I3491" t="s">
        <v>8247</v>
      </c>
      <c r="J3491" s="15">
        <v>1400965200</v>
      </c>
      <c r="K3491" s="15">
        <v>1398352531</v>
      </c>
      <c r="L3491" t="b">
        <v>0</v>
      </c>
      <c r="M3491">
        <v>72</v>
      </c>
      <c r="N3491" t="b">
        <v>1</v>
      </c>
      <c r="O3491" t="s">
        <v>8271</v>
      </c>
      <c r="P3491" s="5">
        <f t="shared" si="270"/>
        <v>1.127</v>
      </c>
      <c r="Q3491" s="5" t="str">
        <f t="shared" si="271"/>
        <v>Funded</v>
      </c>
      <c r="R3491" s="7">
        <f t="shared" si="272"/>
        <v>78.263888888888886</v>
      </c>
      <c r="S3491" t="s">
        <v>8316</v>
      </c>
      <c r="T3491" t="s">
        <v>8317</v>
      </c>
      <c r="U3491" s="17">
        <f t="shared" si="273"/>
        <v>41783.666666666664</v>
      </c>
      <c r="V3491" s="17">
        <f t="shared" si="274"/>
        <v>41753.427442129629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tr">
        <f>VLOOKUP(G3492,'Country Codes'!C:D,2,FALSE)</f>
        <v>United States</v>
      </c>
      <c r="I3492" t="s">
        <v>8246</v>
      </c>
      <c r="J3492" s="15">
        <v>1460574924</v>
      </c>
      <c r="K3492" s="15">
        <v>1457982924</v>
      </c>
      <c r="L3492" t="b">
        <v>0</v>
      </c>
      <c r="M3492">
        <v>27</v>
      </c>
      <c r="N3492" t="b">
        <v>1</v>
      </c>
      <c r="O3492" t="s">
        <v>8271</v>
      </c>
      <c r="P3492" s="5">
        <f t="shared" si="270"/>
        <v>1.2749999999999999</v>
      </c>
      <c r="Q3492" s="5" t="str">
        <f t="shared" si="271"/>
        <v>Funded</v>
      </c>
      <c r="R3492" s="7">
        <f t="shared" si="272"/>
        <v>47.222222222222221</v>
      </c>
      <c r="S3492" t="s">
        <v>8316</v>
      </c>
      <c r="T3492" t="s">
        <v>8317</v>
      </c>
      <c r="U3492" s="17">
        <f t="shared" si="273"/>
        <v>42473.594027777777</v>
      </c>
      <c r="V3492" s="17">
        <f t="shared" si="274"/>
        <v>42443.594027777777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tr">
        <f>VLOOKUP(G3493,'Country Codes'!C:D,2,FALSE)</f>
        <v>United States</v>
      </c>
      <c r="I3493" t="s">
        <v>8246</v>
      </c>
      <c r="J3493" s="15">
        <v>1431928784</v>
      </c>
      <c r="K3493" s="15">
        <v>1430114384</v>
      </c>
      <c r="L3493" t="b">
        <v>0</v>
      </c>
      <c r="M3493">
        <v>10</v>
      </c>
      <c r="N3493" t="b">
        <v>1</v>
      </c>
      <c r="O3493" t="s">
        <v>8271</v>
      </c>
      <c r="P3493" s="5">
        <f t="shared" si="270"/>
        <v>1.5820000000000001</v>
      </c>
      <c r="Q3493" s="5" t="str">
        <f t="shared" si="271"/>
        <v>Funded</v>
      </c>
      <c r="R3493" s="7">
        <f t="shared" si="272"/>
        <v>79.099999999999994</v>
      </c>
      <c r="S3493" t="s">
        <v>8316</v>
      </c>
      <c r="T3493" t="s">
        <v>8317</v>
      </c>
      <c r="U3493" s="17">
        <f t="shared" si="273"/>
        <v>42142.041481481479</v>
      </c>
      <c r="V3493" s="17">
        <f t="shared" si="274"/>
        <v>42121.041481481479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tr">
        <f>VLOOKUP(G3494,'Country Codes'!C:D,2,FALSE)</f>
        <v>United States</v>
      </c>
      <c r="I3494" t="s">
        <v>8246</v>
      </c>
      <c r="J3494" s="15">
        <v>1445818397</v>
      </c>
      <c r="K3494" s="15">
        <v>1442794397</v>
      </c>
      <c r="L3494" t="b">
        <v>0</v>
      </c>
      <c r="M3494">
        <v>35</v>
      </c>
      <c r="N3494" t="b">
        <v>1</v>
      </c>
      <c r="O3494" t="s">
        <v>8271</v>
      </c>
      <c r="P3494" s="5">
        <f t="shared" si="270"/>
        <v>1.0526894736842105</v>
      </c>
      <c r="Q3494" s="5" t="str">
        <f t="shared" si="271"/>
        <v>Funded</v>
      </c>
      <c r="R3494" s="7">
        <f t="shared" si="272"/>
        <v>114.29199999999999</v>
      </c>
      <c r="S3494" t="s">
        <v>8316</v>
      </c>
      <c r="T3494" t="s">
        <v>8317</v>
      </c>
      <c r="U3494" s="17">
        <f t="shared" si="273"/>
        <v>42302.800891203697</v>
      </c>
      <c r="V3494" s="17">
        <f t="shared" si="274"/>
        <v>42267.800891203697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tr">
        <f>VLOOKUP(G3495,'Country Codes'!C:D,2,FALSE)</f>
        <v>United States</v>
      </c>
      <c r="I3495" t="s">
        <v>8246</v>
      </c>
      <c r="J3495" s="15">
        <v>1408252260</v>
      </c>
      <c r="K3495" s="15">
        <v>1406580436</v>
      </c>
      <c r="L3495" t="b">
        <v>0</v>
      </c>
      <c r="M3495">
        <v>29</v>
      </c>
      <c r="N3495" t="b">
        <v>1</v>
      </c>
      <c r="O3495" t="s">
        <v>8271</v>
      </c>
      <c r="P3495" s="5">
        <f t="shared" si="270"/>
        <v>1</v>
      </c>
      <c r="Q3495" s="5" t="str">
        <f t="shared" si="271"/>
        <v>Funded</v>
      </c>
      <c r="R3495" s="7">
        <f t="shared" si="272"/>
        <v>51.724137931034484</v>
      </c>
      <c r="S3495" t="s">
        <v>8316</v>
      </c>
      <c r="T3495" t="s">
        <v>8317</v>
      </c>
      <c r="U3495" s="17">
        <f t="shared" si="273"/>
        <v>41868.007638888885</v>
      </c>
      <c r="V3495" s="17">
        <f t="shared" si="274"/>
        <v>41848.657824074071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tr">
        <f>VLOOKUP(G3496,'Country Codes'!C:D,2,FALSE)</f>
        <v>United States</v>
      </c>
      <c r="I3496" t="s">
        <v>8246</v>
      </c>
      <c r="J3496" s="15">
        <v>1480140000</v>
      </c>
      <c r="K3496" s="15">
        <v>1479186575</v>
      </c>
      <c r="L3496" t="b">
        <v>0</v>
      </c>
      <c r="M3496">
        <v>13</v>
      </c>
      <c r="N3496" t="b">
        <v>1</v>
      </c>
      <c r="O3496" t="s">
        <v>8271</v>
      </c>
      <c r="P3496" s="5">
        <f t="shared" si="270"/>
        <v>1</v>
      </c>
      <c r="Q3496" s="5" t="str">
        <f t="shared" si="271"/>
        <v>Funded</v>
      </c>
      <c r="R3496" s="7">
        <f t="shared" si="272"/>
        <v>30.76923076923077</v>
      </c>
      <c r="S3496" t="s">
        <v>8316</v>
      </c>
      <c r="T3496" t="s">
        <v>8317</v>
      </c>
      <c r="U3496" s="17">
        <f t="shared" si="273"/>
        <v>42700.041666666664</v>
      </c>
      <c r="V3496" s="17">
        <f t="shared" si="274"/>
        <v>42689.006655092591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tr">
        <f>VLOOKUP(G3497,'Country Codes'!C:D,2,FALSE)</f>
        <v>Canada</v>
      </c>
      <c r="I3497" t="s">
        <v>8251</v>
      </c>
      <c r="J3497" s="15">
        <v>1414862280</v>
      </c>
      <c r="K3497" s="15">
        <v>1412360309</v>
      </c>
      <c r="L3497" t="b">
        <v>0</v>
      </c>
      <c r="M3497">
        <v>72</v>
      </c>
      <c r="N3497" t="b">
        <v>1</v>
      </c>
      <c r="O3497" t="s">
        <v>8271</v>
      </c>
      <c r="P3497" s="5">
        <f t="shared" si="270"/>
        <v>1.0686</v>
      </c>
      <c r="Q3497" s="5" t="str">
        <f t="shared" si="271"/>
        <v>Funded</v>
      </c>
      <c r="R3497" s="7">
        <f t="shared" si="272"/>
        <v>74.208333333333329</v>
      </c>
      <c r="S3497" t="s">
        <v>8316</v>
      </c>
      <c r="T3497" t="s">
        <v>8317</v>
      </c>
      <c r="U3497" s="17">
        <f t="shared" si="273"/>
        <v>41944.512499999997</v>
      </c>
      <c r="V3497" s="17">
        <f t="shared" si="274"/>
        <v>41915.554502314815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tr">
        <f>VLOOKUP(G3498,'Country Codes'!C:D,2,FALSE)</f>
        <v>United States</v>
      </c>
      <c r="I3498" t="s">
        <v>8246</v>
      </c>
      <c r="J3498" s="15">
        <v>1473625166</v>
      </c>
      <c r="K3498" s="15">
        <v>1470169166</v>
      </c>
      <c r="L3498" t="b">
        <v>0</v>
      </c>
      <c r="M3498">
        <v>78</v>
      </c>
      <c r="N3498" t="b">
        <v>1</v>
      </c>
      <c r="O3498" t="s">
        <v>8271</v>
      </c>
      <c r="P3498" s="5">
        <f t="shared" si="270"/>
        <v>1.244</v>
      </c>
      <c r="Q3498" s="5" t="str">
        <f t="shared" si="271"/>
        <v>Funded</v>
      </c>
      <c r="R3498" s="7">
        <f t="shared" si="272"/>
        <v>47.846153846153847</v>
      </c>
      <c r="S3498" t="s">
        <v>8316</v>
      </c>
      <c r="T3498" t="s">
        <v>8317</v>
      </c>
      <c r="U3498" s="17">
        <f t="shared" si="273"/>
        <v>42624.638495370367</v>
      </c>
      <c r="V3498" s="17">
        <f t="shared" si="274"/>
        <v>42584.638495370367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tr">
        <f>VLOOKUP(G3499,'Country Codes'!C:D,2,FALSE)</f>
        <v>United States</v>
      </c>
      <c r="I3499" t="s">
        <v>8246</v>
      </c>
      <c r="J3499" s="15">
        <v>1464904800</v>
      </c>
      <c r="K3499" s="15">
        <v>1463852904</v>
      </c>
      <c r="L3499" t="b">
        <v>0</v>
      </c>
      <c r="M3499">
        <v>49</v>
      </c>
      <c r="N3499" t="b">
        <v>1</v>
      </c>
      <c r="O3499" t="s">
        <v>8271</v>
      </c>
      <c r="P3499" s="5">
        <f t="shared" si="270"/>
        <v>1.0870406189555126</v>
      </c>
      <c r="Q3499" s="5" t="str">
        <f t="shared" si="271"/>
        <v>Funded</v>
      </c>
      <c r="R3499" s="7">
        <f t="shared" si="272"/>
        <v>34.408163265306122</v>
      </c>
      <c r="S3499" t="s">
        <v>8316</v>
      </c>
      <c r="T3499" t="s">
        <v>8317</v>
      </c>
      <c r="U3499" s="17">
        <f t="shared" si="273"/>
        <v>42523.708333333336</v>
      </c>
      <c r="V3499" s="17">
        <f t="shared" si="274"/>
        <v>42511.533611111103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tr">
        <f>VLOOKUP(G3500,'Country Codes'!C:D,2,FALSE)</f>
        <v>Canada</v>
      </c>
      <c r="I3500" t="s">
        <v>8251</v>
      </c>
      <c r="J3500" s="15">
        <v>1464471840</v>
      </c>
      <c r="K3500" s="15">
        <v>1459309704</v>
      </c>
      <c r="L3500" t="b">
        <v>0</v>
      </c>
      <c r="M3500">
        <v>42</v>
      </c>
      <c r="N3500" t="b">
        <v>1</v>
      </c>
      <c r="O3500" t="s">
        <v>8271</v>
      </c>
      <c r="P3500" s="5">
        <f t="shared" si="270"/>
        <v>1.0242424242424242</v>
      </c>
      <c r="Q3500" s="5" t="str">
        <f t="shared" si="271"/>
        <v>Funded</v>
      </c>
      <c r="R3500" s="7">
        <f t="shared" si="272"/>
        <v>40.238095238095241</v>
      </c>
      <c r="S3500" t="s">
        <v>8316</v>
      </c>
      <c r="T3500" t="s">
        <v>8317</v>
      </c>
      <c r="U3500" s="17">
        <f t="shared" si="273"/>
        <v>42518.697222222218</v>
      </c>
      <c r="V3500" s="17">
        <f t="shared" si="274"/>
        <v>42458.950277777774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tr">
        <f>VLOOKUP(G3501,'Country Codes'!C:D,2,FALSE)</f>
        <v>United States</v>
      </c>
      <c r="I3501" t="s">
        <v>8246</v>
      </c>
      <c r="J3501" s="15">
        <v>1435733940</v>
      </c>
      <c r="K3501" s="15">
        <v>1431046325</v>
      </c>
      <c r="L3501" t="b">
        <v>0</v>
      </c>
      <c r="M3501">
        <v>35</v>
      </c>
      <c r="N3501" t="b">
        <v>1</v>
      </c>
      <c r="O3501" t="s">
        <v>8271</v>
      </c>
      <c r="P3501" s="5">
        <f t="shared" si="270"/>
        <v>1.0549999999999999</v>
      </c>
      <c r="Q3501" s="5" t="str">
        <f t="shared" si="271"/>
        <v>Funded</v>
      </c>
      <c r="R3501" s="7">
        <f t="shared" si="272"/>
        <v>60.285714285714285</v>
      </c>
      <c r="S3501" t="s">
        <v>8316</v>
      </c>
      <c r="T3501" t="s">
        <v>8317</v>
      </c>
      <c r="U3501" s="17">
        <f t="shared" si="273"/>
        <v>42186.082638888889</v>
      </c>
      <c r="V3501" s="17">
        <f t="shared" si="274"/>
        <v>42131.827835648146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tr">
        <f>VLOOKUP(G3502,'Country Codes'!C:D,2,FALSE)</f>
        <v>United States</v>
      </c>
      <c r="I3502" t="s">
        <v>8246</v>
      </c>
      <c r="J3502" s="15">
        <v>1457326740</v>
      </c>
      <c r="K3502" s="15">
        <v>1455919438</v>
      </c>
      <c r="L3502" t="b">
        <v>0</v>
      </c>
      <c r="M3502">
        <v>42</v>
      </c>
      <c r="N3502" t="b">
        <v>1</v>
      </c>
      <c r="O3502" t="s">
        <v>8271</v>
      </c>
      <c r="P3502" s="5">
        <f t="shared" si="270"/>
        <v>1.0629999999999999</v>
      </c>
      <c r="Q3502" s="5" t="str">
        <f t="shared" si="271"/>
        <v>Funded</v>
      </c>
      <c r="R3502" s="7">
        <f t="shared" si="272"/>
        <v>25.30952380952381</v>
      </c>
      <c r="S3502" t="s">
        <v>8316</v>
      </c>
      <c r="T3502" t="s">
        <v>8317</v>
      </c>
      <c r="U3502" s="17">
        <f t="shared" si="273"/>
        <v>42435.999305555553</v>
      </c>
      <c r="V3502" s="17">
        <f t="shared" si="274"/>
        <v>42419.711087962954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tr">
        <f>VLOOKUP(G3503,'Country Codes'!C:D,2,FALSE)</f>
        <v>United Kingdom</v>
      </c>
      <c r="I3503" t="s">
        <v>8247</v>
      </c>
      <c r="J3503" s="15">
        <v>1441995595</v>
      </c>
      <c r="K3503" s="15">
        <v>1439835595</v>
      </c>
      <c r="L3503" t="b">
        <v>0</v>
      </c>
      <c r="M3503">
        <v>42</v>
      </c>
      <c r="N3503" t="b">
        <v>1</v>
      </c>
      <c r="O3503" t="s">
        <v>8271</v>
      </c>
      <c r="P3503" s="5">
        <f t="shared" si="270"/>
        <v>1.0066666666666666</v>
      </c>
      <c r="Q3503" s="5" t="str">
        <f t="shared" si="271"/>
        <v>Funded</v>
      </c>
      <c r="R3503" s="7">
        <f t="shared" si="272"/>
        <v>35.952380952380949</v>
      </c>
      <c r="S3503" t="s">
        <v>8316</v>
      </c>
      <c r="T3503" t="s">
        <v>8317</v>
      </c>
      <c r="U3503" s="17">
        <f t="shared" si="273"/>
        <v>42258.555497685178</v>
      </c>
      <c r="V3503" s="17">
        <f t="shared" si="274"/>
        <v>42233.555497685178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tr">
        <f>VLOOKUP(G3504,'Country Codes'!C:D,2,FALSE)</f>
        <v>United States</v>
      </c>
      <c r="I3504" t="s">
        <v>8246</v>
      </c>
      <c r="J3504" s="15">
        <v>1458100740</v>
      </c>
      <c r="K3504" s="15">
        <v>1456862924</v>
      </c>
      <c r="L3504" t="b">
        <v>0</v>
      </c>
      <c r="M3504">
        <v>31</v>
      </c>
      <c r="N3504" t="b">
        <v>1</v>
      </c>
      <c r="O3504" t="s">
        <v>8271</v>
      </c>
      <c r="P3504" s="5">
        <f t="shared" si="270"/>
        <v>1.054</v>
      </c>
      <c r="Q3504" s="5" t="str">
        <f t="shared" si="271"/>
        <v>Funded</v>
      </c>
      <c r="R3504" s="7">
        <f t="shared" si="272"/>
        <v>136</v>
      </c>
      <c r="S3504" t="s">
        <v>8316</v>
      </c>
      <c r="T3504" t="s">
        <v>8317</v>
      </c>
      <c r="U3504" s="17">
        <f t="shared" si="273"/>
        <v>42444.957638888889</v>
      </c>
      <c r="V3504" s="17">
        <f t="shared" si="274"/>
        <v>42430.631064814814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tr">
        <f>VLOOKUP(G3505,'Country Codes'!C:D,2,FALSE)</f>
        <v>United Kingdom</v>
      </c>
      <c r="I3505" t="s">
        <v>8247</v>
      </c>
      <c r="J3505" s="15">
        <v>1469359728</v>
      </c>
      <c r="K3505" s="15">
        <v>1466767728</v>
      </c>
      <c r="L3505" t="b">
        <v>0</v>
      </c>
      <c r="M3505">
        <v>38</v>
      </c>
      <c r="N3505" t="b">
        <v>1</v>
      </c>
      <c r="O3505" t="s">
        <v>8271</v>
      </c>
      <c r="P3505" s="5">
        <f t="shared" si="270"/>
        <v>1.0755999999999999</v>
      </c>
      <c r="Q3505" s="5" t="str">
        <f t="shared" si="271"/>
        <v>Funded</v>
      </c>
      <c r="R3505" s="7">
        <f t="shared" si="272"/>
        <v>70.763157894736835</v>
      </c>
      <c r="S3505" t="s">
        <v>8316</v>
      </c>
      <c r="T3505" t="s">
        <v>8317</v>
      </c>
      <c r="U3505" s="17">
        <f t="shared" si="273"/>
        <v>42575.27</v>
      </c>
      <c r="V3505" s="17">
        <f t="shared" si="274"/>
        <v>42545.27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tr">
        <f>VLOOKUP(G3506,'Country Codes'!C:D,2,FALSE)</f>
        <v>United States</v>
      </c>
      <c r="I3506" t="s">
        <v>8246</v>
      </c>
      <c r="J3506" s="15">
        <v>1447959491</v>
      </c>
      <c r="K3506" s="15">
        <v>1445363891</v>
      </c>
      <c r="L3506" t="b">
        <v>0</v>
      </c>
      <c r="M3506">
        <v>8</v>
      </c>
      <c r="N3506" t="b">
        <v>1</v>
      </c>
      <c r="O3506" t="s">
        <v>8271</v>
      </c>
      <c r="P3506" s="5">
        <f t="shared" si="270"/>
        <v>1</v>
      </c>
      <c r="Q3506" s="5" t="str">
        <f t="shared" si="271"/>
        <v>Funded</v>
      </c>
      <c r="R3506" s="7">
        <f t="shared" si="272"/>
        <v>125</v>
      </c>
      <c r="S3506" t="s">
        <v>8316</v>
      </c>
      <c r="T3506" t="s">
        <v>8317</v>
      </c>
      <c r="U3506" s="17">
        <f t="shared" si="273"/>
        <v>42327.582071759258</v>
      </c>
      <c r="V3506" s="17">
        <f t="shared" si="274"/>
        <v>42297.540405092594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tr">
        <f>VLOOKUP(G3507,'Country Codes'!C:D,2,FALSE)</f>
        <v>United States</v>
      </c>
      <c r="I3507" t="s">
        <v>8246</v>
      </c>
      <c r="J3507" s="15">
        <v>1399953600</v>
      </c>
      <c r="K3507" s="15">
        <v>1398983245</v>
      </c>
      <c r="L3507" t="b">
        <v>0</v>
      </c>
      <c r="M3507">
        <v>39</v>
      </c>
      <c r="N3507" t="b">
        <v>1</v>
      </c>
      <c r="O3507" t="s">
        <v>8271</v>
      </c>
      <c r="P3507" s="5">
        <f t="shared" si="270"/>
        <v>1.0376000000000001</v>
      </c>
      <c r="Q3507" s="5" t="str">
        <f t="shared" si="271"/>
        <v>Funded</v>
      </c>
      <c r="R3507" s="7">
        <f t="shared" si="272"/>
        <v>66.512820512820511</v>
      </c>
      <c r="S3507" t="s">
        <v>8316</v>
      </c>
      <c r="T3507" t="s">
        <v>8317</v>
      </c>
      <c r="U3507" s="17">
        <f t="shared" si="273"/>
        <v>41771.958333333328</v>
      </c>
      <c r="V3507" s="17">
        <f t="shared" si="274"/>
        <v>41760.727372685185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tr">
        <f>VLOOKUP(G3508,'Country Codes'!C:D,2,FALSE)</f>
        <v>United States</v>
      </c>
      <c r="I3508" t="s">
        <v>8246</v>
      </c>
      <c r="J3508" s="15">
        <v>1408815440</v>
      </c>
      <c r="K3508" s="15">
        <v>1404927440</v>
      </c>
      <c r="L3508" t="b">
        <v>0</v>
      </c>
      <c r="M3508">
        <v>29</v>
      </c>
      <c r="N3508" t="b">
        <v>1</v>
      </c>
      <c r="O3508" t="s">
        <v>8271</v>
      </c>
      <c r="P3508" s="5">
        <f t="shared" si="270"/>
        <v>1.0149999999999999</v>
      </c>
      <c r="Q3508" s="5" t="str">
        <f t="shared" si="271"/>
        <v>Funded</v>
      </c>
      <c r="R3508" s="7">
        <f t="shared" si="272"/>
        <v>105</v>
      </c>
      <c r="S3508" t="s">
        <v>8316</v>
      </c>
      <c r="T3508" t="s">
        <v>8317</v>
      </c>
      <c r="U3508" s="17">
        <f t="shared" si="273"/>
        <v>41874.525925925926</v>
      </c>
      <c r="V3508" s="17">
        <f t="shared" si="274"/>
        <v>41829.525925925926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tr">
        <f>VLOOKUP(G3509,'Country Codes'!C:D,2,FALSE)</f>
        <v>United States</v>
      </c>
      <c r="I3509" t="s">
        <v>8246</v>
      </c>
      <c r="J3509" s="15">
        <v>1464732537</v>
      </c>
      <c r="K3509" s="15">
        <v>1462140537</v>
      </c>
      <c r="L3509" t="b">
        <v>0</v>
      </c>
      <c r="M3509">
        <v>72</v>
      </c>
      <c r="N3509" t="b">
        <v>1</v>
      </c>
      <c r="O3509" t="s">
        <v>8271</v>
      </c>
      <c r="P3509" s="5">
        <f t="shared" si="270"/>
        <v>1.044</v>
      </c>
      <c r="Q3509" s="5" t="str">
        <f t="shared" si="271"/>
        <v>Funded</v>
      </c>
      <c r="R3509" s="7">
        <f t="shared" si="272"/>
        <v>145</v>
      </c>
      <c r="S3509" t="s">
        <v>8316</v>
      </c>
      <c r="T3509" t="s">
        <v>8317</v>
      </c>
      <c r="U3509" s="17">
        <f t="shared" si="273"/>
        <v>42521.714548611104</v>
      </c>
      <c r="V3509" s="17">
        <f t="shared" si="274"/>
        <v>42491.714548611104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tr">
        <f>VLOOKUP(G3510,'Country Codes'!C:D,2,FALSE)</f>
        <v>United Kingdom</v>
      </c>
      <c r="I3510" t="s">
        <v>8247</v>
      </c>
      <c r="J3510" s="15">
        <v>1462914000</v>
      </c>
      <c r="K3510" s="15">
        <v>1460914253</v>
      </c>
      <c r="L3510" t="b">
        <v>0</v>
      </c>
      <c r="M3510">
        <v>15</v>
      </c>
      <c r="N3510" t="b">
        <v>1</v>
      </c>
      <c r="O3510" t="s">
        <v>8271</v>
      </c>
      <c r="P3510" s="5">
        <f t="shared" si="270"/>
        <v>1.8</v>
      </c>
      <c r="Q3510" s="5" t="str">
        <f t="shared" si="271"/>
        <v>Funded</v>
      </c>
      <c r="R3510" s="7">
        <f t="shared" si="272"/>
        <v>12</v>
      </c>
      <c r="S3510" t="s">
        <v>8316</v>
      </c>
      <c r="T3510" t="s">
        <v>8317</v>
      </c>
      <c r="U3510" s="17">
        <f t="shared" si="273"/>
        <v>42500.666666666664</v>
      </c>
      <c r="V3510" s="17">
        <f t="shared" si="274"/>
        <v>42477.521446759252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tr">
        <f>VLOOKUP(G3511,'Country Codes'!C:D,2,FALSE)</f>
        <v>United States</v>
      </c>
      <c r="I3511" t="s">
        <v>8246</v>
      </c>
      <c r="J3511" s="15">
        <v>1416545700</v>
      </c>
      <c r="K3511" s="15">
        <v>1415392666</v>
      </c>
      <c r="L3511" t="b">
        <v>0</v>
      </c>
      <c r="M3511">
        <v>33</v>
      </c>
      <c r="N3511" t="b">
        <v>1</v>
      </c>
      <c r="O3511" t="s">
        <v>8271</v>
      </c>
      <c r="P3511" s="5">
        <f t="shared" si="270"/>
        <v>1.0633333333333332</v>
      </c>
      <c r="Q3511" s="5" t="str">
        <f t="shared" si="271"/>
        <v>Funded</v>
      </c>
      <c r="R3511" s="7">
        <f t="shared" si="272"/>
        <v>96.666666666666671</v>
      </c>
      <c r="S3511" t="s">
        <v>8316</v>
      </c>
      <c r="T3511" t="s">
        <v>8317</v>
      </c>
      <c r="U3511" s="17">
        <f t="shared" si="273"/>
        <v>41963.996527777774</v>
      </c>
      <c r="V3511" s="17">
        <f t="shared" si="274"/>
        <v>41950.651226851849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tr">
        <f>VLOOKUP(G3512,'Country Codes'!C:D,2,FALSE)</f>
        <v>United States</v>
      </c>
      <c r="I3512" t="s">
        <v>8246</v>
      </c>
      <c r="J3512" s="15">
        <v>1404312846</v>
      </c>
      <c r="K3512" s="15">
        <v>1402584846</v>
      </c>
      <c r="L3512" t="b">
        <v>0</v>
      </c>
      <c r="M3512">
        <v>15</v>
      </c>
      <c r="N3512" t="b">
        <v>1</v>
      </c>
      <c r="O3512" t="s">
        <v>8271</v>
      </c>
      <c r="P3512" s="5">
        <f t="shared" si="270"/>
        <v>1.0055555555555555</v>
      </c>
      <c r="Q3512" s="5" t="str">
        <f t="shared" si="271"/>
        <v>Funded</v>
      </c>
      <c r="R3512" s="7">
        <f t="shared" si="272"/>
        <v>60.333333333333336</v>
      </c>
      <c r="S3512" t="s">
        <v>8316</v>
      </c>
      <c r="T3512" t="s">
        <v>8317</v>
      </c>
      <c r="U3512" s="17">
        <f t="shared" si="273"/>
        <v>41822.412569444445</v>
      </c>
      <c r="V3512" s="17">
        <f t="shared" si="274"/>
        <v>41802.412569444445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tr">
        <f>VLOOKUP(G3513,'Country Codes'!C:D,2,FALSE)</f>
        <v>United Kingdom</v>
      </c>
      <c r="I3513" t="s">
        <v>8247</v>
      </c>
      <c r="J3513" s="15">
        <v>1415385000</v>
      </c>
      <c r="K3513" s="15">
        <v>1413406695</v>
      </c>
      <c r="L3513" t="b">
        <v>0</v>
      </c>
      <c r="M3513">
        <v>19</v>
      </c>
      <c r="N3513" t="b">
        <v>1</v>
      </c>
      <c r="O3513" t="s">
        <v>8271</v>
      </c>
      <c r="P3513" s="5">
        <f t="shared" si="270"/>
        <v>1.012</v>
      </c>
      <c r="Q3513" s="5" t="str">
        <f t="shared" si="271"/>
        <v>Funded</v>
      </c>
      <c r="R3513" s="7">
        <f t="shared" si="272"/>
        <v>79.89473684210526</v>
      </c>
      <c r="S3513" t="s">
        <v>8316</v>
      </c>
      <c r="T3513" t="s">
        <v>8317</v>
      </c>
      <c r="U3513" s="17">
        <f t="shared" si="273"/>
        <v>41950.5625</v>
      </c>
      <c r="V3513" s="17">
        <f t="shared" si="274"/>
        <v>41927.665451388886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tr">
        <f>VLOOKUP(G3514,'Country Codes'!C:D,2,FALSE)</f>
        <v>United Kingdom</v>
      </c>
      <c r="I3514" t="s">
        <v>8247</v>
      </c>
      <c r="J3514" s="15">
        <v>1429789992</v>
      </c>
      <c r="K3514" s="15">
        <v>1424609592</v>
      </c>
      <c r="L3514" t="b">
        <v>0</v>
      </c>
      <c r="M3514">
        <v>17</v>
      </c>
      <c r="N3514" t="b">
        <v>1</v>
      </c>
      <c r="O3514" t="s">
        <v>8271</v>
      </c>
      <c r="P3514" s="5">
        <f t="shared" si="270"/>
        <v>1</v>
      </c>
      <c r="Q3514" s="5" t="str">
        <f t="shared" si="271"/>
        <v>Funded</v>
      </c>
      <c r="R3514" s="7">
        <f t="shared" si="272"/>
        <v>58.823529411764703</v>
      </c>
      <c r="S3514" t="s">
        <v>8316</v>
      </c>
      <c r="T3514" t="s">
        <v>8317</v>
      </c>
      <c r="U3514" s="17">
        <f t="shared" si="273"/>
        <v>42117.286944444444</v>
      </c>
      <c r="V3514" s="17">
        <f t="shared" si="274"/>
        <v>42057.328611111108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tr">
        <f>VLOOKUP(G3515,'Country Codes'!C:D,2,FALSE)</f>
        <v>United States</v>
      </c>
      <c r="I3515" t="s">
        <v>8246</v>
      </c>
      <c r="J3515" s="15">
        <v>1401857940</v>
      </c>
      <c r="K3515" s="15">
        <v>1400725112</v>
      </c>
      <c r="L3515" t="b">
        <v>0</v>
      </c>
      <c r="M3515">
        <v>44</v>
      </c>
      <c r="N3515" t="b">
        <v>1</v>
      </c>
      <c r="O3515" t="s">
        <v>8271</v>
      </c>
      <c r="P3515" s="5">
        <f t="shared" si="270"/>
        <v>1.1839285714285714</v>
      </c>
      <c r="Q3515" s="5" t="str">
        <f t="shared" si="271"/>
        <v>Funded</v>
      </c>
      <c r="R3515" s="7">
        <f t="shared" si="272"/>
        <v>75.340909090909093</v>
      </c>
      <c r="S3515" t="s">
        <v>8316</v>
      </c>
      <c r="T3515" t="s">
        <v>8317</v>
      </c>
      <c r="U3515" s="17">
        <f t="shared" si="273"/>
        <v>41793.999305555553</v>
      </c>
      <c r="V3515" s="17">
        <f t="shared" si="274"/>
        <v>41780.887870370367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tr">
        <f>VLOOKUP(G3516,'Country Codes'!C:D,2,FALSE)</f>
        <v>United States</v>
      </c>
      <c r="I3516" t="s">
        <v>8246</v>
      </c>
      <c r="J3516" s="15">
        <v>1422853140</v>
      </c>
      <c r="K3516" s="15">
        <v>1421439552</v>
      </c>
      <c r="L3516" t="b">
        <v>0</v>
      </c>
      <c r="M3516">
        <v>10</v>
      </c>
      <c r="N3516" t="b">
        <v>1</v>
      </c>
      <c r="O3516" t="s">
        <v>8271</v>
      </c>
      <c r="P3516" s="5">
        <f t="shared" si="270"/>
        <v>1.1000000000000001</v>
      </c>
      <c r="Q3516" s="5" t="str">
        <f t="shared" si="271"/>
        <v>Funded</v>
      </c>
      <c r="R3516" s="7">
        <f t="shared" si="272"/>
        <v>55</v>
      </c>
      <c r="S3516" t="s">
        <v>8316</v>
      </c>
      <c r="T3516" t="s">
        <v>8317</v>
      </c>
      <c r="U3516" s="17">
        <f t="shared" si="273"/>
        <v>42036.999305555553</v>
      </c>
      <c r="V3516" s="17">
        <f t="shared" si="274"/>
        <v>42020.638333333329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tr">
        <f>VLOOKUP(G3517,'Country Codes'!C:D,2,FALSE)</f>
        <v>United States</v>
      </c>
      <c r="I3517" t="s">
        <v>8246</v>
      </c>
      <c r="J3517" s="15">
        <v>1433097171</v>
      </c>
      <c r="K3517" s="15">
        <v>1430505171</v>
      </c>
      <c r="L3517" t="b">
        <v>0</v>
      </c>
      <c r="M3517">
        <v>46</v>
      </c>
      <c r="N3517" t="b">
        <v>1</v>
      </c>
      <c r="O3517" t="s">
        <v>8271</v>
      </c>
      <c r="P3517" s="5">
        <f t="shared" si="270"/>
        <v>1.0266666666666666</v>
      </c>
      <c r="Q3517" s="5" t="str">
        <f t="shared" si="271"/>
        <v>Funded</v>
      </c>
      <c r="R3517" s="7">
        <f t="shared" si="272"/>
        <v>66.956521739130437</v>
      </c>
      <c r="S3517" t="s">
        <v>8316</v>
      </c>
      <c r="T3517" t="s">
        <v>8317</v>
      </c>
      <c r="U3517" s="17">
        <f t="shared" si="273"/>
        <v>42155.564479166664</v>
      </c>
      <c r="V3517" s="17">
        <f t="shared" si="274"/>
        <v>42125.564479166664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tr">
        <f>VLOOKUP(G3518,'Country Codes'!C:D,2,FALSE)</f>
        <v>United States</v>
      </c>
      <c r="I3518" t="s">
        <v>8246</v>
      </c>
      <c r="J3518" s="15">
        <v>1410145200</v>
      </c>
      <c r="K3518" s="15">
        <v>1407197670</v>
      </c>
      <c r="L3518" t="b">
        <v>0</v>
      </c>
      <c r="M3518">
        <v>11</v>
      </c>
      <c r="N3518" t="b">
        <v>1</v>
      </c>
      <c r="O3518" t="s">
        <v>8271</v>
      </c>
      <c r="P3518" s="5">
        <f t="shared" si="270"/>
        <v>1</v>
      </c>
      <c r="Q3518" s="5" t="str">
        <f t="shared" si="271"/>
        <v>Funded</v>
      </c>
      <c r="R3518" s="7">
        <f t="shared" si="272"/>
        <v>227.27272727272728</v>
      </c>
      <c r="S3518" t="s">
        <v>8316</v>
      </c>
      <c r="T3518" t="s">
        <v>8317</v>
      </c>
      <c r="U3518" s="17">
        <f t="shared" si="273"/>
        <v>41889.916666666664</v>
      </c>
      <c r="V3518" s="17">
        <f t="shared" si="274"/>
        <v>41855.801736111105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tr">
        <f>VLOOKUP(G3519,'Country Codes'!C:D,2,FALSE)</f>
        <v>United Kingdom</v>
      </c>
      <c r="I3519" t="s">
        <v>8247</v>
      </c>
      <c r="J3519" s="15">
        <v>1404471600</v>
      </c>
      <c r="K3519" s="15">
        <v>1401910634</v>
      </c>
      <c r="L3519" t="b">
        <v>0</v>
      </c>
      <c r="M3519">
        <v>13</v>
      </c>
      <c r="N3519" t="b">
        <v>1</v>
      </c>
      <c r="O3519" t="s">
        <v>8271</v>
      </c>
      <c r="P3519" s="5">
        <f t="shared" si="270"/>
        <v>1</v>
      </c>
      <c r="Q3519" s="5" t="str">
        <f t="shared" si="271"/>
        <v>Funded</v>
      </c>
      <c r="R3519" s="7">
        <f t="shared" si="272"/>
        <v>307.69230769230768</v>
      </c>
      <c r="S3519" t="s">
        <v>8316</v>
      </c>
      <c r="T3519" t="s">
        <v>8317</v>
      </c>
      <c r="U3519" s="17">
        <f t="shared" si="273"/>
        <v>41824.25</v>
      </c>
      <c r="V3519" s="17">
        <f t="shared" si="274"/>
        <v>41794.609189814815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tr">
        <f>VLOOKUP(G3520,'Country Codes'!C:D,2,FALSE)</f>
        <v>United States</v>
      </c>
      <c r="I3520" t="s">
        <v>8246</v>
      </c>
      <c r="J3520" s="15">
        <v>1412259660</v>
      </c>
      <c r="K3520" s="15">
        <v>1410461299</v>
      </c>
      <c r="L3520" t="b">
        <v>0</v>
      </c>
      <c r="M3520">
        <v>33</v>
      </c>
      <c r="N3520" t="b">
        <v>1</v>
      </c>
      <c r="O3520" t="s">
        <v>8271</v>
      </c>
      <c r="P3520" s="5">
        <f t="shared" si="270"/>
        <v>1.10046</v>
      </c>
      <c r="Q3520" s="5" t="str">
        <f t="shared" si="271"/>
        <v>Funded</v>
      </c>
      <c r="R3520" s="7">
        <f t="shared" si="272"/>
        <v>50.020909090909093</v>
      </c>
      <c r="S3520" t="s">
        <v>8316</v>
      </c>
      <c r="T3520" t="s">
        <v>8317</v>
      </c>
      <c r="U3520" s="17">
        <f t="shared" si="273"/>
        <v>41914.38958333333</v>
      </c>
      <c r="V3520" s="17">
        <f t="shared" si="274"/>
        <v>41893.575219907405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tr">
        <f>VLOOKUP(G3521,'Country Codes'!C:D,2,FALSE)</f>
        <v>United Kingdom</v>
      </c>
      <c r="I3521" t="s">
        <v>8247</v>
      </c>
      <c r="J3521" s="15">
        <v>1425478950</v>
      </c>
      <c r="K3521" s="15">
        <v>1422886950</v>
      </c>
      <c r="L3521" t="b">
        <v>0</v>
      </c>
      <c r="M3521">
        <v>28</v>
      </c>
      <c r="N3521" t="b">
        <v>1</v>
      </c>
      <c r="O3521" t="s">
        <v>8271</v>
      </c>
      <c r="P3521" s="5">
        <f t="shared" si="270"/>
        <v>1.0135000000000001</v>
      </c>
      <c r="Q3521" s="5" t="str">
        <f t="shared" si="271"/>
        <v>Funded</v>
      </c>
      <c r="R3521" s="7">
        <f t="shared" si="272"/>
        <v>72.392857142857139</v>
      </c>
      <c r="S3521" t="s">
        <v>8316</v>
      </c>
      <c r="T3521" t="s">
        <v>8317</v>
      </c>
      <c r="U3521" s="17">
        <f t="shared" si="273"/>
        <v>42067.390624999993</v>
      </c>
      <c r="V3521" s="17">
        <f t="shared" si="274"/>
        <v>42037.390624999993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tr">
        <f>VLOOKUP(G3522,'Country Codes'!C:D,2,FALSE)</f>
        <v>United Kingdom</v>
      </c>
      <c r="I3522" t="s">
        <v>8247</v>
      </c>
      <c r="J3522" s="15">
        <v>1441547220</v>
      </c>
      <c r="K3522" s="15">
        <v>1439322412</v>
      </c>
      <c r="L3522" t="b">
        <v>0</v>
      </c>
      <c r="M3522">
        <v>21</v>
      </c>
      <c r="N3522" t="b">
        <v>1</v>
      </c>
      <c r="O3522" t="s">
        <v>8271</v>
      </c>
      <c r="P3522" s="5">
        <f t="shared" si="270"/>
        <v>1.0075000000000001</v>
      </c>
      <c r="Q3522" s="5" t="str">
        <f t="shared" si="271"/>
        <v>Funded</v>
      </c>
      <c r="R3522" s="7">
        <f t="shared" si="272"/>
        <v>95.952380952380949</v>
      </c>
      <c r="S3522" t="s">
        <v>8316</v>
      </c>
      <c r="T3522" t="s">
        <v>8317</v>
      </c>
      <c r="U3522" s="17">
        <f t="shared" si="273"/>
        <v>42253.365972222215</v>
      </c>
      <c r="V3522" s="17">
        <f t="shared" si="274"/>
        <v>42227.615879629629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tr">
        <f>VLOOKUP(G3523,'Country Codes'!C:D,2,FALSE)</f>
        <v>United States</v>
      </c>
      <c r="I3523" t="s">
        <v>8246</v>
      </c>
      <c r="J3523" s="15">
        <v>1411980020</v>
      </c>
      <c r="K3523" s="15">
        <v>1409388020</v>
      </c>
      <c r="L3523" t="b">
        <v>0</v>
      </c>
      <c r="M3523">
        <v>13</v>
      </c>
      <c r="N3523" t="b">
        <v>1</v>
      </c>
      <c r="O3523" t="s">
        <v>8271</v>
      </c>
      <c r="P3523" s="5">
        <f t="shared" ref="P3523:P3586" si="275">(E3523/D3523)</f>
        <v>1.6942857142857144</v>
      </c>
      <c r="Q3523" s="5" t="str">
        <f t="shared" ref="Q3523:Q3586" si="276">IF(P3523&gt;=1,"Funded","Not Funded")</f>
        <v>Funded</v>
      </c>
      <c r="R3523" s="7">
        <f t="shared" ref="R3523:R3586" si="277">(E3523/M3523)</f>
        <v>45.615384615384613</v>
      </c>
      <c r="S3523" t="s">
        <v>8316</v>
      </c>
      <c r="T3523" t="s">
        <v>8317</v>
      </c>
      <c r="U3523" s="17">
        <f t="shared" ref="U3523:U3586" si="278">(((J3523/60)/60)/24)+DATE(1970,1,1)+(-5/24)</f>
        <v>41911.153009259258</v>
      </c>
      <c r="V3523" s="17">
        <f t="shared" ref="V3523:V3586" si="279">(((K3523/60)/60)/24)+DATE(1970,1,1)+(-5/24)</f>
        <v>41881.153009259258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tr">
        <f>VLOOKUP(G3524,'Country Codes'!C:D,2,FALSE)</f>
        <v>United Kingdom</v>
      </c>
      <c r="I3524" t="s">
        <v>8247</v>
      </c>
      <c r="J3524" s="15">
        <v>1442311560</v>
      </c>
      <c r="K3524" s="15">
        <v>1439924246</v>
      </c>
      <c r="L3524" t="b">
        <v>0</v>
      </c>
      <c r="M3524">
        <v>34</v>
      </c>
      <c r="N3524" t="b">
        <v>1</v>
      </c>
      <c r="O3524" t="s">
        <v>8271</v>
      </c>
      <c r="P3524" s="5">
        <f t="shared" si="275"/>
        <v>1</v>
      </c>
      <c r="Q3524" s="5" t="str">
        <f t="shared" si="276"/>
        <v>Funded</v>
      </c>
      <c r="R3524" s="7">
        <f t="shared" si="277"/>
        <v>41.029411764705884</v>
      </c>
      <c r="S3524" t="s">
        <v>8316</v>
      </c>
      <c r="T3524" t="s">
        <v>8317</v>
      </c>
      <c r="U3524" s="17">
        <f t="shared" si="278"/>
        <v>42262.212500000001</v>
      </c>
      <c r="V3524" s="17">
        <f t="shared" si="279"/>
        <v>42234.581550925919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tr">
        <f>VLOOKUP(G3525,'Country Codes'!C:D,2,FALSE)</f>
        <v>United Kingdom</v>
      </c>
      <c r="I3525" t="s">
        <v>8247</v>
      </c>
      <c r="J3525" s="15">
        <v>1474844400</v>
      </c>
      <c r="K3525" s="15">
        <v>1469871148</v>
      </c>
      <c r="L3525" t="b">
        <v>0</v>
      </c>
      <c r="M3525">
        <v>80</v>
      </c>
      <c r="N3525" t="b">
        <v>1</v>
      </c>
      <c r="O3525" t="s">
        <v>8271</v>
      </c>
      <c r="P3525" s="5">
        <f t="shared" si="275"/>
        <v>1.1365000000000001</v>
      </c>
      <c r="Q3525" s="5" t="str">
        <f t="shared" si="276"/>
        <v>Funded</v>
      </c>
      <c r="R3525" s="7">
        <f t="shared" si="277"/>
        <v>56.825000000000003</v>
      </c>
      <c r="S3525" t="s">
        <v>8316</v>
      </c>
      <c r="T3525" t="s">
        <v>8317</v>
      </c>
      <c r="U3525" s="17">
        <f t="shared" si="278"/>
        <v>42638.749999999993</v>
      </c>
      <c r="V3525" s="17">
        <f t="shared" si="279"/>
        <v>42581.189212962963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tr">
        <f>VLOOKUP(G3526,'Country Codes'!C:D,2,FALSE)</f>
        <v>United States</v>
      </c>
      <c r="I3526" t="s">
        <v>8246</v>
      </c>
      <c r="J3526" s="15">
        <v>1410580800</v>
      </c>
      <c r="K3526" s="15">
        <v>1409336373</v>
      </c>
      <c r="L3526" t="b">
        <v>0</v>
      </c>
      <c r="M3526">
        <v>74</v>
      </c>
      <c r="N3526" t="b">
        <v>1</v>
      </c>
      <c r="O3526" t="s">
        <v>8271</v>
      </c>
      <c r="P3526" s="5">
        <f t="shared" si="275"/>
        <v>1.0156000000000001</v>
      </c>
      <c r="Q3526" s="5" t="str">
        <f t="shared" si="276"/>
        <v>Funded</v>
      </c>
      <c r="R3526" s="7">
        <f t="shared" si="277"/>
        <v>137.24324324324326</v>
      </c>
      <c r="S3526" t="s">
        <v>8316</v>
      </c>
      <c r="T3526" t="s">
        <v>8317</v>
      </c>
      <c r="U3526" s="17">
        <f t="shared" si="278"/>
        <v>41894.958333333328</v>
      </c>
      <c r="V3526" s="17">
        <f t="shared" si="279"/>
        <v>41880.555243055554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tr">
        <f>VLOOKUP(G3527,'Country Codes'!C:D,2,FALSE)</f>
        <v>United States</v>
      </c>
      <c r="I3527" t="s">
        <v>8246</v>
      </c>
      <c r="J3527" s="15">
        <v>1439136000</v>
      </c>
      <c r="K3527" s="15">
        <v>1438188106</v>
      </c>
      <c r="L3527" t="b">
        <v>0</v>
      </c>
      <c r="M3527">
        <v>7</v>
      </c>
      <c r="N3527" t="b">
        <v>1</v>
      </c>
      <c r="O3527" t="s">
        <v>8271</v>
      </c>
      <c r="P3527" s="5">
        <f t="shared" si="275"/>
        <v>1.06</v>
      </c>
      <c r="Q3527" s="5" t="str">
        <f t="shared" si="276"/>
        <v>Funded</v>
      </c>
      <c r="R3527" s="7">
        <f t="shared" si="277"/>
        <v>75.714285714285708</v>
      </c>
      <c r="S3527" t="s">
        <v>8316</v>
      </c>
      <c r="T3527" t="s">
        <v>8317</v>
      </c>
      <c r="U3527" s="17">
        <f t="shared" si="278"/>
        <v>42225.458333333336</v>
      </c>
      <c r="V3527" s="17">
        <f t="shared" si="279"/>
        <v>42214.487337962964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tr">
        <f>VLOOKUP(G3528,'Country Codes'!C:D,2,FALSE)</f>
        <v>United States</v>
      </c>
      <c r="I3528" t="s">
        <v>8246</v>
      </c>
      <c r="J3528" s="15">
        <v>1461823140</v>
      </c>
      <c r="K3528" s="15">
        <v>1459411371</v>
      </c>
      <c r="L3528" t="b">
        <v>0</v>
      </c>
      <c r="M3528">
        <v>34</v>
      </c>
      <c r="N3528" t="b">
        <v>1</v>
      </c>
      <c r="O3528" t="s">
        <v>8271</v>
      </c>
      <c r="P3528" s="5">
        <f t="shared" si="275"/>
        <v>1.02</v>
      </c>
      <c r="Q3528" s="5" t="str">
        <f t="shared" si="276"/>
        <v>Funded</v>
      </c>
      <c r="R3528" s="7">
        <f t="shared" si="277"/>
        <v>99</v>
      </c>
      <c r="S3528" t="s">
        <v>8316</v>
      </c>
      <c r="T3528" t="s">
        <v>8317</v>
      </c>
      <c r="U3528" s="17">
        <f t="shared" si="278"/>
        <v>42488.040972222218</v>
      </c>
      <c r="V3528" s="17">
        <f t="shared" si="279"/>
        <v>42460.126979166664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tr">
        <f>VLOOKUP(G3529,'Country Codes'!C:D,2,FALSE)</f>
        <v>United States</v>
      </c>
      <c r="I3529" t="s">
        <v>8246</v>
      </c>
      <c r="J3529" s="15">
        <v>1436587140</v>
      </c>
      <c r="K3529" s="15">
        <v>1434069205</v>
      </c>
      <c r="L3529" t="b">
        <v>0</v>
      </c>
      <c r="M3529">
        <v>86</v>
      </c>
      <c r="N3529" t="b">
        <v>1</v>
      </c>
      <c r="O3529" t="s">
        <v>8271</v>
      </c>
      <c r="P3529" s="5">
        <f t="shared" si="275"/>
        <v>1.1691666666666667</v>
      </c>
      <c r="Q3529" s="5" t="str">
        <f t="shared" si="276"/>
        <v>Funded</v>
      </c>
      <c r="R3529" s="7">
        <f t="shared" si="277"/>
        <v>81.569767441860463</v>
      </c>
      <c r="S3529" t="s">
        <v>8316</v>
      </c>
      <c r="T3529" t="s">
        <v>8317</v>
      </c>
      <c r="U3529" s="17">
        <f t="shared" si="278"/>
        <v>42195.957638888889</v>
      </c>
      <c r="V3529" s="17">
        <f t="shared" si="279"/>
        <v>42166.814872685187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tr">
        <f>VLOOKUP(G3530,'Country Codes'!C:D,2,FALSE)</f>
        <v>United Kingdom</v>
      </c>
      <c r="I3530" t="s">
        <v>8247</v>
      </c>
      <c r="J3530" s="15">
        <v>1484740918</v>
      </c>
      <c r="K3530" s="15">
        <v>1483012918</v>
      </c>
      <c r="L3530" t="b">
        <v>0</v>
      </c>
      <c r="M3530">
        <v>37</v>
      </c>
      <c r="N3530" t="b">
        <v>1</v>
      </c>
      <c r="O3530" t="s">
        <v>8271</v>
      </c>
      <c r="P3530" s="5">
        <f t="shared" si="275"/>
        <v>1.0115151515151515</v>
      </c>
      <c r="Q3530" s="5" t="str">
        <f t="shared" si="276"/>
        <v>Funded</v>
      </c>
      <c r="R3530" s="7">
        <f t="shared" si="277"/>
        <v>45.108108108108105</v>
      </c>
      <c r="S3530" t="s">
        <v>8316</v>
      </c>
      <c r="T3530" t="s">
        <v>8317</v>
      </c>
      <c r="U3530" s="17">
        <f t="shared" si="278"/>
        <v>42753.293032407404</v>
      </c>
      <c r="V3530" s="17">
        <f t="shared" si="279"/>
        <v>42733.293032407404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tr">
        <f>VLOOKUP(G3531,'Country Codes'!C:D,2,FALSE)</f>
        <v>United States</v>
      </c>
      <c r="I3531" t="s">
        <v>8246</v>
      </c>
      <c r="J3531" s="15">
        <v>1436749200</v>
      </c>
      <c r="K3531" s="15">
        <v>1434997018</v>
      </c>
      <c r="L3531" t="b">
        <v>0</v>
      </c>
      <c r="M3531">
        <v>18</v>
      </c>
      <c r="N3531" t="b">
        <v>1</v>
      </c>
      <c r="O3531" t="s">
        <v>8271</v>
      </c>
      <c r="P3531" s="5">
        <f t="shared" si="275"/>
        <v>1.32</v>
      </c>
      <c r="Q3531" s="5" t="str">
        <f t="shared" si="276"/>
        <v>Funded</v>
      </c>
      <c r="R3531" s="7">
        <f t="shared" si="277"/>
        <v>36.666666666666664</v>
      </c>
      <c r="S3531" t="s">
        <v>8316</v>
      </c>
      <c r="T3531" t="s">
        <v>8317</v>
      </c>
      <c r="U3531" s="17">
        <f t="shared" si="278"/>
        <v>42197.833333333336</v>
      </c>
      <c r="V3531" s="17">
        <f t="shared" si="279"/>
        <v>42177.553449074076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tr">
        <f>VLOOKUP(G3532,'Country Codes'!C:D,2,FALSE)</f>
        <v>United Kingdom</v>
      </c>
      <c r="I3532" t="s">
        <v>8247</v>
      </c>
      <c r="J3532" s="15">
        <v>1460318400</v>
      </c>
      <c r="K3532" s="15">
        <v>1457881057</v>
      </c>
      <c r="L3532" t="b">
        <v>0</v>
      </c>
      <c r="M3532">
        <v>22</v>
      </c>
      <c r="N3532" t="b">
        <v>1</v>
      </c>
      <c r="O3532" t="s">
        <v>8271</v>
      </c>
      <c r="P3532" s="5">
        <f t="shared" si="275"/>
        <v>1</v>
      </c>
      <c r="Q3532" s="5" t="str">
        <f t="shared" si="276"/>
        <v>Funded</v>
      </c>
      <c r="R3532" s="7">
        <f t="shared" si="277"/>
        <v>125</v>
      </c>
      <c r="S3532" t="s">
        <v>8316</v>
      </c>
      <c r="T3532" t="s">
        <v>8317</v>
      </c>
      <c r="U3532" s="17">
        <f t="shared" si="278"/>
        <v>42470.624999999993</v>
      </c>
      <c r="V3532" s="17">
        <f t="shared" si="279"/>
        <v>42442.41501157407</v>
      </c>
    </row>
    <row r="3533" spans="1:22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tr">
        <f>VLOOKUP(G3533,'Country Codes'!C:D,2,FALSE)</f>
        <v>United States</v>
      </c>
      <c r="I3533" t="s">
        <v>8246</v>
      </c>
      <c r="J3533" s="15">
        <v>1467301334</v>
      </c>
      <c r="K3533" s="15">
        <v>1464709334</v>
      </c>
      <c r="L3533" t="b">
        <v>0</v>
      </c>
      <c r="M3533">
        <v>26</v>
      </c>
      <c r="N3533" t="b">
        <v>1</v>
      </c>
      <c r="O3533" t="s">
        <v>8271</v>
      </c>
      <c r="P3533" s="5">
        <f t="shared" si="275"/>
        <v>1.28</v>
      </c>
      <c r="Q3533" s="5" t="str">
        <f t="shared" si="276"/>
        <v>Funded</v>
      </c>
      <c r="R3533" s="7">
        <f t="shared" si="277"/>
        <v>49.230769230769234</v>
      </c>
      <c r="S3533" t="s">
        <v>8316</v>
      </c>
      <c r="T3533" t="s">
        <v>8317</v>
      </c>
      <c r="U3533" s="17">
        <f t="shared" si="278"/>
        <v>42551.44599537037</v>
      </c>
      <c r="V3533" s="17">
        <f t="shared" si="279"/>
        <v>42521.44599537037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tr">
        <f>VLOOKUP(G3534,'Country Codes'!C:D,2,FALSE)</f>
        <v>United States</v>
      </c>
      <c r="I3534" t="s">
        <v>8246</v>
      </c>
      <c r="J3534" s="15">
        <v>1411012740</v>
      </c>
      <c r="K3534" s="15">
        <v>1409667827</v>
      </c>
      <c r="L3534" t="b">
        <v>0</v>
      </c>
      <c r="M3534">
        <v>27</v>
      </c>
      <c r="N3534" t="b">
        <v>1</v>
      </c>
      <c r="O3534" t="s">
        <v>8271</v>
      </c>
      <c r="P3534" s="5">
        <f t="shared" si="275"/>
        <v>1.1895833333333334</v>
      </c>
      <c r="Q3534" s="5" t="str">
        <f t="shared" si="276"/>
        <v>Funded</v>
      </c>
      <c r="R3534" s="7">
        <f t="shared" si="277"/>
        <v>42.296296296296298</v>
      </c>
      <c r="S3534" t="s">
        <v>8316</v>
      </c>
      <c r="T3534" t="s">
        <v>8317</v>
      </c>
      <c r="U3534" s="17">
        <f t="shared" si="278"/>
        <v>41899.957638888889</v>
      </c>
      <c r="V3534" s="17">
        <f t="shared" si="279"/>
        <v>41884.391516203701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tr">
        <f>VLOOKUP(G3535,'Country Codes'!C:D,2,FALSE)</f>
        <v>United States</v>
      </c>
      <c r="I3535" t="s">
        <v>8246</v>
      </c>
      <c r="J3535" s="15">
        <v>1447269367</v>
      </c>
      <c r="K3535" s="15">
        <v>1444673767</v>
      </c>
      <c r="L3535" t="b">
        <v>0</v>
      </c>
      <c r="M3535">
        <v>8</v>
      </c>
      <c r="N3535" t="b">
        <v>1</v>
      </c>
      <c r="O3535" t="s">
        <v>8271</v>
      </c>
      <c r="P3535" s="5">
        <f t="shared" si="275"/>
        <v>1.262</v>
      </c>
      <c r="Q3535" s="5" t="str">
        <f t="shared" si="276"/>
        <v>Funded</v>
      </c>
      <c r="R3535" s="7">
        <f t="shared" si="277"/>
        <v>78.875</v>
      </c>
      <c r="S3535" t="s">
        <v>8316</v>
      </c>
      <c r="T3535" t="s">
        <v>8317</v>
      </c>
      <c r="U3535" s="17">
        <f t="shared" si="278"/>
        <v>42319.594525462955</v>
      </c>
      <c r="V3535" s="17">
        <f t="shared" si="279"/>
        <v>42289.552858796298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tr">
        <f>VLOOKUP(G3536,'Country Codes'!C:D,2,FALSE)</f>
        <v>United States</v>
      </c>
      <c r="I3536" t="s">
        <v>8246</v>
      </c>
      <c r="J3536" s="15">
        <v>1443711623</v>
      </c>
      <c r="K3536" s="15">
        <v>1440687623</v>
      </c>
      <c r="L3536" t="b">
        <v>0</v>
      </c>
      <c r="M3536">
        <v>204</v>
      </c>
      <c r="N3536" t="b">
        <v>1</v>
      </c>
      <c r="O3536" t="s">
        <v>8271</v>
      </c>
      <c r="P3536" s="5">
        <f t="shared" si="275"/>
        <v>1.5620000000000001</v>
      </c>
      <c r="Q3536" s="5" t="str">
        <f t="shared" si="276"/>
        <v>Funded</v>
      </c>
      <c r="R3536" s="7">
        <f t="shared" si="277"/>
        <v>38.284313725490193</v>
      </c>
      <c r="S3536" t="s">
        <v>8316</v>
      </c>
      <c r="T3536" t="s">
        <v>8317</v>
      </c>
      <c r="U3536" s="17">
        <f t="shared" si="278"/>
        <v>42278.416932870365</v>
      </c>
      <c r="V3536" s="17">
        <f t="shared" si="279"/>
        <v>42243.416932870365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tr">
        <f>VLOOKUP(G3537,'Country Codes'!C:D,2,FALSE)</f>
        <v>United Kingdom</v>
      </c>
      <c r="I3537" t="s">
        <v>8247</v>
      </c>
      <c r="J3537" s="15">
        <v>1443808800</v>
      </c>
      <c r="K3537" s="15">
        <v>1441120910</v>
      </c>
      <c r="L3537" t="b">
        <v>0</v>
      </c>
      <c r="M3537">
        <v>46</v>
      </c>
      <c r="N3537" t="b">
        <v>1</v>
      </c>
      <c r="O3537" t="s">
        <v>8271</v>
      </c>
      <c r="P3537" s="5">
        <f t="shared" si="275"/>
        <v>1.0315000000000001</v>
      </c>
      <c r="Q3537" s="5" t="str">
        <f t="shared" si="276"/>
        <v>Funded</v>
      </c>
      <c r="R3537" s="7">
        <f t="shared" si="277"/>
        <v>44.847826086956523</v>
      </c>
      <c r="S3537" t="s">
        <v>8316</v>
      </c>
      <c r="T3537" t="s">
        <v>8317</v>
      </c>
      <c r="U3537" s="17">
        <f t="shared" si="278"/>
        <v>42279.541666666664</v>
      </c>
      <c r="V3537" s="17">
        <f t="shared" si="279"/>
        <v>42248.431828703695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tr">
        <f>VLOOKUP(G3538,'Country Codes'!C:D,2,FALSE)</f>
        <v>United Kingdom</v>
      </c>
      <c r="I3538" t="s">
        <v>8247</v>
      </c>
      <c r="J3538" s="15">
        <v>1450612740</v>
      </c>
      <c r="K3538" s="15">
        <v>1448040425</v>
      </c>
      <c r="L3538" t="b">
        <v>0</v>
      </c>
      <c r="M3538">
        <v>17</v>
      </c>
      <c r="N3538" t="b">
        <v>1</v>
      </c>
      <c r="O3538" t="s">
        <v>8271</v>
      </c>
      <c r="P3538" s="5">
        <f t="shared" si="275"/>
        <v>1.5333333333333334</v>
      </c>
      <c r="Q3538" s="5" t="str">
        <f t="shared" si="276"/>
        <v>Funded</v>
      </c>
      <c r="R3538" s="7">
        <f t="shared" si="277"/>
        <v>13.529411764705882</v>
      </c>
      <c r="S3538" t="s">
        <v>8316</v>
      </c>
      <c r="T3538" t="s">
        <v>8317</v>
      </c>
      <c r="U3538" s="17">
        <f t="shared" si="278"/>
        <v>42358.290972222218</v>
      </c>
      <c r="V3538" s="17">
        <f t="shared" si="279"/>
        <v>42328.518807870372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tr">
        <f>VLOOKUP(G3539,'Country Codes'!C:D,2,FALSE)</f>
        <v>Canada</v>
      </c>
      <c r="I3539" t="s">
        <v>8251</v>
      </c>
      <c r="J3539" s="15">
        <v>1416211140</v>
      </c>
      <c r="K3539" s="15">
        <v>1413016216</v>
      </c>
      <c r="L3539" t="b">
        <v>0</v>
      </c>
      <c r="M3539">
        <v>28</v>
      </c>
      <c r="N3539" t="b">
        <v>1</v>
      </c>
      <c r="O3539" t="s">
        <v>8271</v>
      </c>
      <c r="P3539" s="5">
        <f t="shared" si="275"/>
        <v>1.8044444444444445</v>
      </c>
      <c r="Q3539" s="5" t="str">
        <f t="shared" si="276"/>
        <v>Funded</v>
      </c>
      <c r="R3539" s="7">
        <f t="shared" si="277"/>
        <v>43.5</v>
      </c>
      <c r="S3539" t="s">
        <v>8316</v>
      </c>
      <c r="T3539" t="s">
        <v>8317</v>
      </c>
      <c r="U3539" s="17">
        <f t="shared" si="278"/>
        <v>41960.124305555553</v>
      </c>
      <c r="V3539" s="17">
        <f t="shared" si="279"/>
        <v>41923.146018518513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tr">
        <f>VLOOKUP(G3540,'Country Codes'!C:D,2,FALSE)</f>
        <v>United Kingdom</v>
      </c>
      <c r="I3540" t="s">
        <v>8247</v>
      </c>
      <c r="J3540" s="15">
        <v>1471428340</v>
      </c>
      <c r="K3540" s="15">
        <v>1469009140</v>
      </c>
      <c r="L3540" t="b">
        <v>0</v>
      </c>
      <c r="M3540">
        <v>83</v>
      </c>
      <c r="N3540" t="b">
        <v>1</v>
      </c>
      <c r="O3540" t="s">
        <v>8271</v>
      </c>
      <c r="P3540" s="5">
        <f t="shared" si="275"/>
        <v>1.2845</v>
      </c>
      <c r="Q3540" s="5" t="str">
        <f t="shared" si="276"/>
        <v>Funded</v>
      </c>
      <c r="R3540" s="7">
        <f t="shared" si="277"/>
        <v>30.951807228915662</v>
      </c>
      <c r="S3540" t="s">
        <v>8316</v>
      </c>
      <c r="T3540" t="s">
        <v>8317</v>
      </c>
      <c r="U3540" s="17">
        <f t="shared" si="278"/>
        <v>42599.212268518517</v>
      </c>
      <c r="V3540" s="17">
        <f t="shared" si="279"/>
        <v>42571.212268518517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tr">
        <f>VLOOKUP(G3541,'Country Codes'!C:D,2,FALSE)</f>
        <v>United States</v>
      </c>
      <c r="I3541" t="s">
        <v>8246</v>
      </c>
      <c r="J3541" s="15">
        <v>1473358122</v>
      </c>
      <c r="K3541" s="15">
        <v>1471543722</v>
      </c>
      <c r="L3541" t="b">
        <v>0</v>
      </c>
      <c r="M3541">
        <v>13</v>
      </c>
      <c r="N3541" t="b">
        <v>1</v>
      </c>
      <c r="O3541" t="s">
        <v>8271</v>
      </c>
      <c r="P3541" s="5">
        <f t="shared" si="275"/>
        <v>1.1966666666666668</v>
      </c>
      <c r="Q3541" s="5" t="str">
        <f t="shared" si="276"/>
        <v>Funded</v>
      </c>
      <c r="R3541" s="7">
        <f t="shared" si="277"/>
        <v>55.230769230769234</v>
      </c>
      <c r="S3541" t="s">
        <v>8316</v>
      </c>
      <c r="T3541" t="s">
        <v>8317</v>
      </c>
      <c r="U3541" s="17">
        <f t="shared" si="278"/>
        <v>42621.547708333332</v>
      </c>
      <c r="V3541" s="17">
        <f t="shared" si="279"/>
        <v>42600.547708333332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tr">
        <f>VLOOKUP(G3542,'Country Codes'!C:D,2,FALSE)</f>
        <v>United Kingdom</v>
      </c>
      <c r="I3542" t="s">
        <v>8247</v>
      </c>
      <c r="J3542" s="15">
        <v>1466899491</v>
      </c>
      <c r="K3542" s="15">
        <v>1464307491</v>
      </c>
      <c r="L3542" t="b">
        <v>0</v>
      </c>
      <c r="M3542">
        <v>8</v>
      </c>
      <c r="N3542" t="b">
        <v>1</v>
      </c>
      <c r="O3542" t="s">
        <v>8271</v>
      </c>
      <c r="P3542" s="5">
        <f t="shared" si="275"/>
        <v>1.23</v>
      </c>
      <c r="Q3542" s="5" t="str">
        <f t="shared" si="276"/>
        <v>Funded</v>
      </c>
      <c r="R3542" s="7">
        <f t="shared" si="277"/>
        <v>46.125</v>
      </c>
      <c r="S3542" t="s">
        <v>8316</v>
      </c>
      <c r="T3542" t="s">
        <v>8317</v>
      </c>
      <c r="U3542" s="17">
        <f t="shared" si="278"/>
        <v>42546.795034722221</v>
      </c>
      <c r="V3542" s="17">
        <f t="shared" si="279"/>
        <v>42516.795034722221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tr">
        <f>VLOOKUP(G3543,'Country Codes'!C:D,2,FALSE)</f>
        <v>United Kingdom</v>
      </c>
      <c r="I3543" t="s">
        <v>8247</v>
      </c>
      <c r="J3543" s="15">
        <v>1441042275</v>
      </c>
      <c r="K3543" s="15">
        <v>1438882275</v>
      </c>
      <c r="L3543" t="b">
        <v>0</v>
      </c>
      <c r="M3543">
        <v>32</v>
      </c>
      <c r="N3543" t="b">
        <v>1</v>
      </c>
      <c r="O3543" t="s">
        <v>8271</v>
      </c>
      <c r="P3543" s="5">
        <f t="shared" si="275"/>
        <v>1.05</v>
      </c>
      <c r="Q3543" s="5" t="str">
        <f t="shared" si="276"/>
        <v>Funded</v>
      </c>
      <c r="R3543" s="7">
        <f t="shared" si="277"/>
        <v>39.375</v>
      </c>
      <c r="S3543" t="s">
        <v>8316</v>
      </c>
      <c r="T3543" t="s">
        <v>8317</v>
      </c>
      <c r="U3543" s="17">
        <f t="shared" si="278"/>
        <v>42247.521701388883</v>
      </c>
      <c r="V3543" s="17">
        <f t="shared" si="279"/>
        <v>42222.521701388883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tr">
        <f>VLOOKUP(G3544,'Country Codes'!C:D,2,FALSE)</f>
        <v>United States</v>
      </c>
      <c r="I3544" t="s">
        <v>8246</v>
      </c>
      <c r="J3544" s="15">
        <v>1410099822</v>
      </c>
      <c r="K3544" s="15">
        <v>1404915822</v>
      </c>
      <c r="L3544" t="b">
        <v>0</v>
      </c>
      <c r="M3544">
        <v>85</v>
      </c>
      <c r="N3544" t="b">
        <v>1</v>
      </c>
      <c r="O3544" t="s">
        <v>8271</v>
      </c>
      <c r="P3544" s="5">
        <f t="shared" si="275"/>
        <v>1.0223636363636364</v>
      </c>
      <c r="Q3544" s="5" t="str">
        <f t="shared" si="276"/>
        <v>Funded</v>
      </c>
      <c r="R3544" s="7">
        <f t="shared" si="277"/>
        <v>66.152941176470591</v>
      </c>
      <c r="S3544" t="s">
        <v>8316</v>
      </c>
      <c r="T3544" t="s">
        <v>8317</v>
      </c>
      <c r="U3544" s="17">
        <f t="shared" si="278"/>
        <v>41889.391458333332</v>
      </c>
      <c r="V3544" s="17">
        <f t="shared" si="279"/>
        <v>41829.391458333332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tr">
        <f>VLOOKUP(G3545,'Country Codes'!C:D,2,FALSE)</f>
        <v>Germany</v>
      </c>
      <c r="I3545" t="s">
        <v>8249</v>
      </c>
      <c r="J3545" s="15">
        <v>1435255659</v>
      </c>
      <c r="K3545" s="15">
        <v>1432663659</v>
      </c>
      <c r="L3545" t="b">
        <v>0</v>
      </c>
      <c r="M3545">
        <v>29</v>
      </c>
      <c r="N3545" t="b">
        <v>1</v>
      </c>
      <c r="O3545" t="s">
        <v>8271</v>
      </c>
      <c r="P3545" s="5">
        <f t="shared" si="275"/>
        <v>1.0466666666666666</v>
      </c>
      <c r="Q3545" s="5" t="str">
        <f t="shared" si="276"/>
        <v>Funded</v>
      </c>
      <c r="R3545" s="7">
        <f t="shared" si="277"/>
        <v>54.137931034482762</v>
      </c>
      <c r="S3545" t="s">
        <v>8316</v>
      </c>
      <c r="T3545" t="s">
        <v>8317</v>
      </c>
      <c r="U3545" s="17">
        <f t="shared" si="278"/>
        <v>42180.546979166662</v>
      </c>
      <c r="V3545" s="17">
        <f t="shared" si="279"/>
        <v>42150.546979166662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tr">
        <f>VLOOKUP(G3546,'Country Codes'!C:D,2,FALSE)</f>
        <v>United States</v>
      </c>
      <c r="I3546" t="s">
        <v>8246</v>
      </c>
      <c r="J3546" s="15">
        <v>1425758257</v>
      </c>
      <c r="K3546" s="15">
        <v>1423166257</v>
      </c>
      <c r="L3546" t="b">
        <v>0</v>
      </c>
      <c r="M3546">
        <v>24</v>
      </c>
      <c r="N3546" t="b">
        <v>1</v>
      </c>
      <c r="O3546" t="s">
        <v>8271</v>
      </c>
      <c r="P3546" s="5">
        <f t="shared" si="275"/>
        <v>1</v>
      </c>
      <c r="Q3546" s="5" t="str">
        <f t="shared" si="276"/>
        <v>Funded</v>
      </c>
      <c r="R3546" s="7">
        <f t="shared" si="277"/>
        <v>104.16666666666667</v>
      </c>
      <c r="S3546" t="s">
        <v>8316</v>
      </c>
      <c r="T3546" t="s">
        <v>8317</v>
      </c>
      <c r="U3546" s="17">
        <f t="shared" si="278"/>
        <v>42070.623344907406</v>
      </c>
      <c r="V3546" s="17">
        <f t="shared" si="279"/>
        <v>42040.623344907406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tr">
        <f>VLOOKUP(G3547,'Country Codes'!C:D,2,FALSE)</f>
        <v>United States</v>
      </c>
      <c r="I3547" t="s">
        <v>8246</v>
      </c>
      <c r="J3547" s="15">
        <v>1428780159</v>
      </c>
      <c r="K3547" s="15">
        <v>1426188159</v>
      </c>
      <c r="L3547" t="b">
        <v>0</v>
      </c>
      <c r="M3547">
        <v>8</v>
      </c>
      <c r="N3547" t="b">
        <v>1</v>
      </c>
      <c r="O3547" t="s">
        <v>8271</v>
      </c>
      <c r="P3547" s="5">
        <f t="shared" si="275"/>
        <v>1.004</v>
      </c>
      <c r="Q3547" s="5" t="str">
        <f t="shared" si="276"/>
        <v>Funded</v>
      </c>
      <c r="R3547" s="7">
        <f t="shared" si="277"/>
        <v>31.375</v>
      </c>
      <c r="S3547" t="s">
        <v>8316</v>
      </c>
      <c r="T3547" t="s">
        <v>8317</v>
      </c>
      <c r="U3547" s="17">
        <f t="shared" si="278"/>
        <v>42105.599062499998</v>
      </c>
      <c r="V3547" s="17">
        <f t="shared" si="279"/>
        <v>42075.599062499998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tr">
        <f>VLOOKUP(G3548,'Country Codes'!C:D,2,FALSE)</f>
        <v>United States</v>
      </c>
      <c r="I3548" t="s">
        <v>8246</v>
      </c>
      <c r="J3548" s="15">
        <v>1427860740</v>
      </c>
      <c r="K3548" s="15">
        <v>1426002684</v>
      </c>
      <c r="L3548" t="b">
        <v>0</v>
      </c>
      <c r="M3548">
        <v>19</v>
      </c>
      <c r="N3548" t="b">
        <v>1</v>
      </c>
      <c r="O3548" t="s">
        <v>8271</v>
      </c>
      <c r="P3548" s="5">
        <f t="shared" si="275"/>
        <v>1.0227272727272727</v>
      </c>
      <c r="Q3548" s="5" t="str">
        <f t="shared" si="276"/>
        <v>Funded</v>
      </c>
      <c r="R3548" s="7">
        <f t="shared" si="277"/>
        <v>59.210526315789473</v>
      </c>
      <c r="S3548" t="s">
        <v>8316</v>
      </c>
      <c r="T3548" t="s">
        <v>8317</v>
      </c>
      <c r="U3548" s="17">
        <f t="shared" si="278"/>
        <v>42094.957638888889</v>
      </c>
      <c r="V3548" s="17">
        <f t="shared" si="279"/>
        <v>42073.452361111107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tr">
        <f>VLOOKUP(G3549,'Country Codes'!C:D,2,FALSE)</f>
        <v>United States</v>
      </c>
      <c r="I3549" t="s">
        <v>8246</v>
      </c>
      <c r="J3549" s="15">
        <v>1463198340</v>
      </c>
      <c r="K3549" s="15">
        <v>1461117201</v>
      </c>
      <c r="L3549" t="b">
        <v>0</v>
      </c>
      <c r="M3549">
        <v>336</v>
      </c>
      <c r="N3549" t="b">
        <v>1</v>
      </c>
      <c r="O3549" t="s">
        <v>8271</v>
      </c>
      <c r="P3549" s="5">
        <f t="shared" si="275"/>
        <v>1.1440928571428572</v>
      </c>
      <c r="Q3549" s="5" t="str">
        <f t="shared" si="276"/>
        <v>Funded</v>
      </c>
      <c r="R3549" s="7">
        <f t="shared" si="277"/>
        <v>119.17633928571429</v>
      </c>
      <c r="S3549" t="s">
        <v>8316</v>
      </c>
      <c r="T3549" t="s">
        <v>8317</v>
      </c>
      <c r="U3549" s="17">
        <f t="shared" si="278"/>
        <v>42503.957638888889</v>
      </c>
      <c r="V3549" s="17">
        <f t="shared" si="279"/>
        <v>42479.870381944442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tr">
        <f>VLOOKUP(G3550,'Country Codes'!C:D,2,FALSE)</f>
        <v>United States</v>
      </c>
      <c r="I3550" t="s">
        <v>8246</v>
      </c>
      <c r="J3550" s="15">
        <v>1457139600</v>
      </c>
      <c r="K3550" s="15">
        <v>1455230214</v>
      </c>
      <c r="L3550" t="b">
        <v>0</v>
      </c>
      <c r="M3550">
        <v>13</v>
      </c>
      <c r="N3550" t="b">
        <v>1</v>
      </c>
      <c r="O3550" t="s">
        <v>8271</v>
      </c>
      <c r="P3550" s="5">
        <f t="shared" si="275"/>
        <v>1.019047619047619</v>
      </c>
      <c r="Q3550" s="5" t="str">
        <f t="shared" si="276"/>
        <v>Funded</v>
      </c>
      <c r="R3550" s="7">
        <f t="shared" si="277"/>
        <v>164.61538461538461</v>
      </c>
      <c r="S3550" t="s">
        <v>8316</v>
      </c>
      <c r="T3550" t="s">
        <v>8317</v>
      </c>
      <c r="U3550" s="17">
        <f t="shared" si="278"/>
        <v>42433.833333333336</v>
      </c>
      <c r="V3550" s="17">
        <f t="shared" si="279"/>
        <v>42411.733958333331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tr">
        <f>VLOOKUP(G3551,'Country Codes'!C:D,2,FALSE)</f>
        <v>United Kingdom</v>
      </c>
      <c r="I3551" t="s">
        <v>8247</v>
      </c>
      <c r="J3551" s="15">
        <v>1441358873</v>
      </c>
      <c r="K3551" s="15">
        <v>1438939673</v>
      </c>
      <c r="L3551" t="b">
        <v>0</v>
      </c>
      <c r="M3551">
        <v>42</v>
      </c>
      <c r="N3551" t="b">
        <v>1</v>
      </c>
      <c r="O3551" t="s">
        <v>8271</v>
      </c>
      <c r="P3551" s="5">
        <f t="shared" si="275"/>
        <v>1.02</v>
      </c>
      <c r="Q3551" s="5" t="str">
        <f t="shared" si="276"/>
        <v>Funded</v>
      </c>
      <c r="R3551" s="7">
        <f t="shared" si="277"/>
        <v>24.285714285714285</v>
      </c>
      <c r="S3551" t="s">
        <v>8316</v>
      </c>
      <c r="T3551" t="s">
        <v>8317</v>
      </c>
      <c r="U3551" s="17">
        <f t="shared" si="278"/>
        <v>42251.186030092591</v>
      </c>
      <c r="V3551" s="17">
        <f t="shared" si="279"/>
        <v>42223.186030092591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tr">
        <f>VLOOKUP(G3552,'Country Codes'!C:D,2,FALSE)</f>
        <v>United Kingdom</v>
      </c>
      <c r="I3552" t="s">
        <v>8247</v>
      </c>
      <c r="J3552" s="15">
        <v>1462224398</v>
      </c>
      <c r="K3552" s="15">
        <v>1459632398</v>
      </c>
      <c r="L3552" t="b">
        <v>0</v>
      </c>
      <c r="M3552">
        <v>64</v>
      </c>
      <c r="N3552" t="b">
        <v>1</v>
      </c>
      <c r="O3552" t="s">
        <v>8271</v>
      </c>
      <c r="P3552" s="5">
        <f t="shared" si="275"/>
        <v>1.048</v>
      </c>
      <c r="Q3552" s="5" t="str">
        <f t="shared" si="276"/>
        <v>Funded</v>
      </c>
      <c r="R3552" s="7">
        <f t="shared" si="277"/>
        <v>40.9375</v>
      </c>
      <c r="S3552" t="s">
        <v>8316</v>
      </c>
      <c r="T3552" t="s">
        <v>8317</v>
      </c>
      <c r="U3552" s="17">
        <f t="shared" si="278"/>
        <v>42492.685162037036</v>
      </c>
      <c r="V3552" s="17">
        <f t="shared" si="279"/>
        <v>42462.685162037036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tr">
        <f>VLOOKUP(G3553,'Country Codes'!C:D,2,FALSE)</f>
        <v>United States</v>
      </c>
      <c r="I3553" t="s">
        <v>8246</v>
      </c>
      <c r="J3553" s="15">
        <v>1400796420</v>
      </c>
      <c r="K3553" s="15">
        <v>1398342170</v>
      </c>
      <c r="L3553" t="b">
        <v>0</v>
      </c>
      <c r="M3553">
        <v>25</v>
      </c>
      <c r="N3553" t="b">
        <v>1</v>
      </c>
      <c r="O3553" t="s">
        <v>8271</v>
      </c>
      <c r="P3553" s="5">
        <f t="shared" si="275"/>
        <v>1.0183333333333333</v>
      </c>
      <c r="Q3553" s="5" t="str">
        <f t="shared" si="276"/>
        <v>Funded</v>
      </c>
      <c r="R3553" s="7">
        <f t="shared" si="277"/>
        <v>61.1</v>
      </c>
      <c r="S3553" t="s">
        <v>8316</v>
      </c>
      <c r="T3553" t="s">
        <v>8317</v>
      </c>
      <c r="U3553" s="17">
        <f t="shared" si="278"/>
        <v>41781.713194444441</v>
      </c>
      <c r="V3553" s="17">
        <f t="shared" si="279"/>
        <v>41753.307523148142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tr">
        <f>VLOOKUP(G3554,'Country Codes'!C:D,2,FALSE)</f>
        <v>United Kingdom</v>
      </c>
      <c r="I3554" t="s">
        <v>8247</v>
      </c>
      <c r="J3554" s="15">
        <v>1403964324</v>
      </c>
      <c r="K3554" s="15">
        <v>1401372324</v>
      </c>
      <c r="L3554" t="b">
        <v>0</v>
      </c>
      <c r="M3554">
        <v>20</v>
      </c>
      <c r="N3554" t="b">
        <v>1</v>
      </c>
      <c r="O3554" t="s">
        <v>8271</v>
      </c>
      <c r="P3554" s="5">
        <f t="shared" si="275"/>
        <v>1</v>
      </c>
      <c r="Q3554" s="5" t="str">
        <f t="shared" si="276"/>
        <v>Funded</v>
      </c>
      <c r="R3554" s="7">
        <f t="shared" si="277"/>
        <v>38.65</v>
      </c>
      <c r="S3554" t="s">
        <v>8316</v>
      </c>
      <c r="T3554" t="s">
        <v>8317</v>
      </c>
      <c r="U3554" s="17">
        <f t="shared" si="278"/>
        <v>41818.378749999996</v>
      </c>
      <c r="V3554" s="17">
        <f t="shared" si="279"/>
        <v>41788.378749999996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tr">
        <f>VLOOKUP(G3555,'Country Codes'!C:D,2,FALSE)</f>
        <v>United States</v>
      </c>
      <c r="I3555" t="s">
        <v>8246</v>
      </c>
      <c r="J3555" s="15">
        <v>1439337600</v>
      </c>
      <c r="K3555" s="15">
        <v>1436575280</v>
      </c>
      <c r="L3555" t="b">
        <v>0</v>
      </c>
      <c r="M3555">
        <v>104</v>
      </c>
      <c r="N3555" t="b">
        <v>1</v>
      </c>
      <c r="O3555" t="s">
        <v>8271</v>
      </c>
      <c r="P3555" s="5">
        <f t="shared" si="275"/>
        <v>1.0627272727272727</v>
      </c>
      <c r="Q3555" s="5" t="str">
        <f t="shared" si="276"/>
        <v>Funded</v>
      </c>
      <c r="R3555" s="7">
        <f t="shared" si="277"/>
        <v>56.20192307692308</v>
      </c>
      <c r="S3555" t="s">
        <v>8316</v>
      </c>
      <c r="T3555" t="s">
        <v>8317</v>
      </c>
      <c r="U3555" s="17">
        <f t="shared" si="278"/>
        <v>42227.791666666664</v>
      </c>
      <c r="V3555" s="17">
        <f t="shared" si="279"/>
        <v>42195.820370370369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tr">
        <f>VLOOKUP(G3556,'Country Codes'!C:D,2,FALSE)</f>
        <v>United States</v>
      </c>
      <c r="I3556" t="s">
        <v>8246</v>
      </c>
      <c r="J3556" s="15">
        <v>1423674000</v>
      </c>
      <c r="K3556" s="15">
        <v>1421025159</v>
      </c>
      <c r="L3556" t="b">
        <v>0</v>
      </c>
      <c r="M3556">
        <v>53</v>
      </c>
      <c r="N3556" t="b">
        <v>1</v>
      </c>
      <c r="O3556" t="s">
        <v>8271</v>
      </c>
      <c r="P3556" s="5">
        <f t="shared" si="275"/>
        <v>1.1342219999999998</v>
      </c>
      <c r="Q3556" s="5" t="str">
        <f t="shared" si="276"/>
        <v>Funded</v>
      </c>
      <c r="R3556" s="7">
        <f t="shared" si="277"/>
        <v>107.00207547169811</v>
      </c>
      <c r="S3556" t="s">
        <v>8316</v>
      </c>
      <c r="T3556" t="s">
        <v>8317</v>
      </c>
      <c r="U3556" s="17">
        <f t="shared" si="278"/>
        <v>42046.499999999993</v>
      </c>
      <c r="V3556" s="17">
        <f t="shared" si="279"/>
        <v>42015.842118055552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tr">
        <f>VLOOKUP(G3557,'Country Codes'!C:D,2,FALSE)</f>
        <v>Italy</v>
      </c>
      <c r="I3557" t="s">
        <v>8249</v>
      </c>
      <c r="J3557" s="15">
        <v>1479382594</v>
      </c>
      <c r="K3557" s="15">
        <v>1476786994</v>
      </c>
      <c r="L3557" t="b">
        <v>0</v>
      </c>
      <c r="M3557">
        <v>14</v>
      </c>
      <c r="N3557" t="b">
        <v>1</v>
      </c>
      <c r="O3557" t="s">
        <v>8271</v>
      </c>
      <c r="P3557" s="5">
        <f t="shared" si="275"/>
        <v>1</v>
      </c>
      <c r="Q3557" s="5" t="str">
        <f t="shared" si="276"/>
        <v>Funded</v>
      </c>
      <c r="R3557" s="7">
        <f t="shared" si="277"/>
        <v>171.42857142857142</v>
      </c>
      <c r="S3557" t="s">
        <v>8316</v>
      </c>
      <c r="T3557" t="s">
        <v>8317</v>
      </c>
      <c r="U3557" s="17">
        <f t="shared" si="278"/>
        <v>42691.27539351851</v>
      </c>
      <c r="V3557" s="17">
        <f t="shared" si="279"/>
        <v>42661.233726851853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tr">
        <f>VLOOKUP(G3558,'Country Codes'!C:D,2,FALSE)</f>
        <v>United Kingdom</v>
      </c>
      <c r="I3558" t="s">
        <v>8247</v>
      </c>
      <c r="J3558" s="15">
        <v>1408289724</v>
      </c>
      <c r="K3558" s="15">
        <v>1403105724</v>
      </c>
      <c r="L3558" t="b">
        <v>0</v>
      </c>
      <c r="M3558">
        <v>20</v>
      </c>
      <c r="N3558" t="b">
        <v>1</v>
      </c>
      <c r="O3558" t="s">
        <v>8271</v>
      </c>
      <c r="P3558" s="5">
        <f t="shared" si="275"/>
        <v>1.0045454545454546</v>
      </c>
      <c r="Q3558" s="5" t="str">
        <f t="shared" si="276"/>
        <v>Funded</v>
      </c>
      <c r="R3558" s="7">
        <f t="shared" si="277"/>
        <v>110.5</v>
      </c>
      <c r="S3558" t="s">
        <v>8316</v>
      </c>
      <c r="T3558" t="s">
        <v>8317</v>
      </c>
      <c r="U3558" s="17">
        <f t="shared" si="278"/>
        <v>41868.441249999996</v>
      </c>
      <c r="V3558" s="17">
        <f t="shared" si="279"/>
        <v>41808.441249999996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tr">
        <f>VLOOKUP(G3559,'Country Codes'!C:D,2,FALSE)</f>
        <v>United States</v>
      </c>
      <c r="I3559" t="s">
        <v>8246</v>
      </c>
      <c r="J3559" s="15">
        <v>1399271911</v>
      </c>
      <c r="K3559" s="15">
        <v>1396334311</v>
      </c>
      <c r="L3559" t="b">
        <v>0</v>
      </c>
      <c r="M3559">
        <v>558</v>
      </c>
      <c r="N3559" t="b">
        <v>1</v>
      </c>
      <c r="O3559" t="s">
        <v>8271</v>
      </c>
      <c r="P3559" s="5">
        <f t="shared" si="275"/>
        <v>1.0003599999999999</v>
      </c>
      <c r="Q3559" s="5" t="str">
        <f t="shared" si="276"/>
        <v>Funded</v>
      </c>
      <c r="R3559" s="7">
        <f t="shared" si="277"/>
        <v>179.27598566308242</v>
      </c>
      <c r="S3559" t="s">
        <v>8316</v>
      </c>
      <c r="T3559" t="s">
        <v>8317</v>
      </c>
      <c r="U3559" s="17">
        <f t="shared" si="278"/>
        <v>41764.068414351852</v>
      </c>
      <c r="V3559" s="17">
        <f t="shared" si="279"/>
        <v>41730.068414351852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tr">
        <f>VLOOKUP(G3560,'Country Codes'!C:D,2,FALSE)</f>
        <v>United Kingdom</v>
      </c>
      <c r="I3560" t="s">
        <v>8247</v>
      </c>
      <c r="J3560" s="15">
        <v>1435352400</v>
      </c>
      <c r="K3560" s="15">
        <v>1431718575</v>
      </c>
      <c r="L3560" t="b">
        <v>0</v>
      </c>
      <c r="M3560">
        <v>22</v>
      </c>
      <c r="N3560" t="b">
        <v>1</v>
      </c>
      <c r="O3560" t="s">
        <v>8271</v>
      </c>
      <c r="P3560" s="5">
        <f t="shared" si="275"/>
        <v>1.44</v>
      </c>
      <c r="Q3560" s="5" t="str">
        <f t="shared" si="276"/>
        <v>Funded</v>
      </c>
      <c r="R3560" s="7">
        <f t="shared" si="277"/>
        <v>22.90909090909091</v>
      </c>
      <c r="S3560" t="s">
        <v>8316</v>
      </c>
      <c r="T3560" t="s">
        <v>8317</v>
      </c>
      <c r="U3560" s="17">
        <f t="shared" si="278"/>
        <v>42181.666666666664</v>
      </c>
      <c r="V3560" s="17">
        <f t="shared" si="279"/>
        <v>42139.608506944445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tr">
        <f>VLOOKUP(G3561,'Country Codes'!C:D,2,FALSE)</f>
        <v>Australia</v>
      </c>
      <c r="I3561" t="s">
        <v>8248</v>
      </c>
      <c r="J3561" s="15">
        <v>1438333080</v>
      </c>
      <c r="K3561" s="15">
        <v>1436408308</v>
      </c>
      <c r="L3561" t="b">
        <v>0</v>
      </c>
      <c r="M3561">
        <v>24</v>
      </c>
      <c r="N3561" t="b">
        <v>1</v>
      </c>
      <c r="O3561" t="s">
        <v>8271</v>
      </c>
      <c r="P3561" s="5">
        <f t="shared" si="275"/>
        <v>1.0349999999999999</v>
      </c>
      <c r="Q3561" s="5" t="str">
        <f t="shared" si="276"/>
        <v>Funded</v>
      </c>
      <c r="R3561" s="7">
        <f t="shared" si="277"/>
        <v>43.125</v>
      </c>
      <c r="S3561" t="s">
        <v>8316</v>
      </c>
      <c r="T3561" t="s">
        <v>8317</v>
      </c>
      <c r="U3561" s="17">
        <f t="shared" si="278"/>
        <v>42216.165277777771</v>
      </c>
      <c r="V3561" s="17">
        <f t="shared" si="279"/>
        <v>42193.887824074067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tr">
        <f>VLOOKUP(G3562,'Country Codes'!C:D,2,FALSE)</f>
        <v>Canada</v>
      </c>
      <c r="I3562" t="s">
        <v>8251</v>
      </c>
      <c r="J3562" s="15">
        <v>1432694700</v>
      </c>
      <c r="K3562" s="15">
        <v>1429651266</v>
      </c>
      <c r="L3562" t="b">
        <v>0</v>
      </c>
      <c r="M3562">
        <v>74</v>
      </c>
      <c r="N3562" t="b">
        <v>1</v>
      </c>
      <c r="O3562" t="s">
        <v>8271</v>
      </c>
      <c r="P3562" s="5">
        <f t="shared" si="275"/>
        <v>1.0843750000000001</v>
      </c>
      <c r="Q3562" s="5" t="str">
        <f t="shared" si="276"/>
        <v>Funded</v>
      </c>
      <c r="R3562" s="7">
        <f t="shared" si="277"/>
        <v>46.891891891891895</v>
      </c>
      <c r="S3562" t="s">
        <v>8316</v>
      </c>
      <c r="T3562" t="s">
        <v>8317</v>
      </c>
      <c r="U3562" s="17">
        <f t="shared" si="278"/>
        <v>42150.906249999993</v>
      </c>
      <c r="V3562" s="17">
        <f t="shared" si="279"/>
        <v>42115.681319444448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tr">
        <f>VLOOKUP(G3563,'Country Codes'!C:D,2,FALSE)</f>
        <v>United States</v>
      </c>
      <c r="I3563" t="s">
        <v>8246</v>
      </c>
      <c r="J3563" s="15">
        <v>1438799760</v>
      </c>
      <c r="K3563" s="15">
        <v>1437236378</v>
      </c>
      <c r="L3563" t="b">
        <v>0</v>
      </c>
      <c r="M3563">
        <v>54</v>
      </c>
      <c r="N3563" t="b">
        <v>1</v>
      </c>
      <c r="O3563" t="s">
        <v>8271</v>
      </c>
      <c r="P3563" s="5">
        <f t="shared" si="275"/>
        <v>1.024</v>
      </c>
      <c r="Q3563" s="5" t="str">
        <f t="shared" si="276"/>
        <v>Funded</v>
      </c>
      <c r="R3563" s="7">
        <f t="shared" si="277"/>
        <v>47.407407407407405</v>
      </c>
      <c r="S3563" t="s">
        <v>8316</v>
      </c>
      <c r="T3563" t="s">
        <v>8317</v>
      </c>
      <c r="U3563" s="17">
        <f t="shared" si="278"/>
        <v>42221.566666666658</v>
      </c>
      <c r="V3563" s="17">
        <f t="shared" si="279"/>
        <v>42203.471967592595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tr">
        <f>VLOOKUP(G3564,'Country Codes'!C:D,2,FALSE)</f>
        <v>United Kingdom</v>
      </c>
      <c r="I3564" t="s">
        <v>8247</v>
      </c>
      <c r="J3564" s="15">
        <v>1457906400</v>
      </c>
      <c r="K3564" s="15">
        <v>1457115427</v>
      </c>
      <c r="L3564" t="b">
        <v>0</v>
      </c>
      <c r="M3564">
        <v>31</v>
      </c>
      <c r="N3564" t="b">
        <v>1</v>
      </c>
      <c r="O3564" t="s">
        <v>8271</v>
      </c>
      <c r="P3564" s="5">
        <f t="shared" si="275"/>
        <v>1.4888888888888889</v>
      </c>
      <c r="Q3564" s="5" t="str">
        <f t="shared" si="276"/>
        <v>Funded</v>
      </c>
      <c r="R3564" s="7">
        <f t="shared" si="277"/>
        <v>15.129032258064516</v>
      </c>
      <c r="S3564" t="s">
        <v>8316</v>
      </c>
      <c r="T3564" t="s">
        <v>8317</v>
      </c>
      <c r="U3564" s="17">
        <f t="shared" si="278"/>
        <v>42442.708333333336</v>
      </c>
      <c r="V3564" s="17">
        <f t="shared" si="279"/>
        <v>42433.553553240738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tr">
        <f>VLOOKUP(G3565,'Country Codes'!C:D,2,FALSE)</f>
        <v>United Kingdom</v>
      </c>
      <c r="I3565" t="s">
        <v>8247</v>
      </c>
      <c r="J3565" s="15">
        <v>1470078000</v>
      </c>
      <c r="K3565" s="15">
        <v>1467648456</v>
      </c>
      <c r="L3565" t="b">
        <v>0</v>
      </c>
      <c r="M3565">
        <v>25</v>
      </c>
      <c r="N3565" t="b">
        <v>1</v>
      </c>
      <c r="O3565" t="s">
        <v>8271</v>
      </c>
      <c r="P3565" s="5">
        <f t="shared" si="275"/>
        <v>1.0549000000000002</v>
      </c>
      <c r="Q3565" s="5" t="str">
        <f t="shared" si="276"/>
        <v>Funded</v>
      </c>
      <c r="R3565" s="7">
        <f t="shared" si="277"/>
        <v>21.098000000000003</v>
      </c>
      <c r="S3565" t="s">
        <v>8316</v>
      </c>
      <c r="T3565" t="s">
        <v>8317</v>
      </c>
      <c r="U3565" s="17">
        <f t="shared" si="278"/>
        <v>42583.583333333336</v>
      </c>
      <c r="V3565" s="17">
        <f t="shared" si="279"/>
        <v>42555.46361111111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tr">
        <f>VLOOKUP(G3566,'Country Codes'!C:D,2,FALSE)</f>
        <v>United Kingdom</v>
      </c>
      <c r="I3566" t="s">
        <v>8247</v>
      </c>
      <c r="J3566" s="15">
        <v>1444060800</v>
      </c>
      <c r="K3566" s="15">
        <v>1440082649</v>
      </c>
      <c r="L3566" t="b">
        <v>0</v>
      </c>
      <c r="M3566">
        <v>17</v>
      </c>
      <c r="N3566" t="b">
        <v>1</v>
      </c>
      <c r="O3566" t="s">
        <v>8271</v>
      </c>
      <c r="P3566" s="5">
        <f t="shared" si="275"/>
        <v>1.0049999999999999</v>
      </c>
      <c r="Q3566" s="5" t="str">
        <f t="shared" si="276"/>
        <v>Funded</v>
      </c>
      <c r="R3566" s="7">
        <f t="shared" si="277"/>
        <v>59.117647058823529</v>
      </c>
      <c r="S3566" t="s">
        <v>8316</v>
      </c>
      <c r="T3566" t="s">
        <v>8317</v>
      </c>
      <c r="U3566" s="17">
        <f t="shared" si="278"/>
        <v>42282.458333333336</v>
      </c>
      <c r="V3566" s="17">
        <f t="shared" si="279"/>
        <v>42236.414918981485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tr">
        <f>VLOOKUP(G3567,'Country Codes'!C:D,2,FALSE)</f>
        <v>United States</v>
      </c>
      <c r="I3567" t="s">
        <v>8246</v>
      </c>
      <c r="J3567" s="15">
        <v>1420048208</v>
      </c>
      <c r="K3567" s="15">
        <v>1417456208</v>
      </c>
      <c r="L3567" t="b">
        <v>0</v>
      </c>
      <c r="M3567">
        <v>12</v>
      </c>
      <c r="N3567" t="b">
        <v>1</v>
      </c>
      <c r="O3567" t="s">
        <v>8271</v>
      </c>
      <c r="P3567" s="5">
        <f t="shared" si="275"/>
        <v>1.3055555555555556</v>
      </c>
      <c r="Q3567" s="5" t="str">
        <f t="shared" si="276"/>
        <v>Funded</v>
      </c>
      <c r="R3567" s="7">
        <f t="shared" si="277"/>
        <v>97.916666666666671</v>
      </c>
      <c r="S3567" t="s">
        <v>8316</v>
      </c>
      <c r="T3567" t="s">
        <v>8317</v>
      </c>
      <c r="U3567" s="17">
        <f t="shared" si="278"/>
        <v>42004.534814814811</v>
      </c>
      <c r="V3567" s="17">
        <f t="shared" si="279"/>
        <v>41974.534814814811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tr">
        <f>VLOOKUP(G3568,'Country Codes'!C:D,2,FALSE)</f>
        <v>United Kingdom</v>
      </c>
      <c r="I3568" t="s">
        <v>8247</v>
      </c>
      <c r="J3568" s="15">
        <v>1422015083</v>
      </c>
      <c r="K3568" s="15">
        <v>1419423083</v>
      </c>
      <c r="L3568" t="b">
        <v>0</v>
      </c>
      <c r="M3568">
        <v>38</v>
      </c>
      <c r="N3568" t="b">
        <v>1</v>
      </c>
      <c r="O3568" t="s">
        <v>8271</v>
      </c>
      <c r="P3568" s="5">
        <f t="shared" si="275"/>
        <v>1.0475000000000001</v>
      </c>
      <c r="Q3568" s="5" t="str">
        <f t="shared" si="276"/>
        <v>Funded</v>
      </c>
      <c r="R3568" s="7">
        <f t="shared" si="277"/>
        <v>55.131578947368418</v>
      </c>
      <c r="S3568" t="s">
        <v>8316</v>
      </c>
      <c r="T3568" t="s">
        <v>8317</v>
      </c>
      <c r="U3568" s="17">
        <f t="shared" si="278"/>
        <v>42027.299571759257</v>
      </c>
      <c r="V3568" s="17">
        <f t="shared" si="279"/>
        <v>41997.299571759257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tr">
        <f>VLOOKUP(G3569,'Country Codes'!C:D,2,FALSE)</f>
        <v>United Kingdom</v>
      </c>
      <c r="I3569" t="s">
        <v>8247</v>
      </c>
      <c r="J3569" s="15">
        <v>1433964444</v>
      </c>
      <c r="K3569" s="15">
        <v>1431372444</v>
      </c>
      <c r="L3569" t="b">
        <v>0</v>
      </c>
      <c r="M3569">
        <v>41</v>
      </c>
      <c r="N3569" t="b">
        <v>1</v>
      </c>
      <c r="O3569" t="s">
        <v>8271</v>
      </c>
      <c r="P3569" s="5">
        <f t="shared" si="275"/>
        <v>1.0880000000000001</v>
      </c>
      <c r="Q3569" s="5" t="str">
        <f t="shared" si="276"/>
        <v>Funded</v>
      </c>
      <c r="R3569" s="7">
        <f t="shared" si="277"/>
        <v>26.536585365853657</v>
      </c>
      <c r="S3569" t="s">
        <v>8316</v>
      </c>
      <c r="T3569" t="s">
        <v>8317</v>
      </c>
      <c r="U3569" s="17">
        <f t="shared" si="278"/>
        <v>42165.602361111109</v>
      </c>
      <c r="V3569" s="17">
        <f t="shared" si="279"/>
        <v>42135.602361111109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tr">
        <f>VLOOKUP(G3570,'Country Codes'!C:D,2,FALSE)</f>
        <v>United States</v>
      </c>
      <c r="I3570" t="s">
        <v>8246</v>
      </c>
      <c r="J3570" s="15">
        <v>1410975994</v>
      </c>
      <c r="K3570" s="15">
        <v>1408383994</v>
      </c>
      <c r="L3570" t="b">
        <v>0</v>
      </c>
      <c r="M3570">
        <v>19</v>
      </c>
      <c r="N3570" t="b">
        <v>1</v>
      </c>
      <c r="O3570" t="s">
        <v>8271</v>
      </c>
      <c r="P3570" s="5">
        <f t="shared" si="275"/>
        <v>1.1100000000000001</v>
      </c>
      <c r="Q3570" s="5" t="str">
        <f t="shared" si="276"/>
        <v>Funded</v>
      </c>
      <c r="R3570" s="7">
        <f t="shared" si="277"/>
        <v>58.421052631578945</v>
      </c>
      <c r="S3570" t="s">
        <v>8316</v>
      </c>
      <c r="T3570" t="s">
        <v>8317</v>
      </c>
      <c r="U3570" s="17">
        <f t="shared" si="278"/>
        <v>41899.532337962963</v>
      </c>
      <c r="V3570" s="17">
        <f t="shared" si="279"/>
        <v>41869.532337962963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tr">
        <f>VLOOKUP(G3571,'Country Codes'!C:D,2,FALSE)</f>
        <v>United States</v>
      </c>
      <c r="I3571" t="s">
        <v>8246</v>
      </c>
      <c r="J3571" s="15">
        <v>1420734696</v>
      </c>
      <c r="K3571" s="15">
        <v>1418142696</v>
      </c>
      <c r="L3571" t="b">
        <v>0</v>
      </c>
      <c r="M3571">
        <v>41</v>
      </c>
      <c r="N3571" t="b">
        <v>1</v>
      </c>
      <c r="O3571" t="s">
        <v>8271</v>
      </c>
      <c r="P3571" s="5">
        <f t="shared" si="275"/>
        <v>1.0047999999999999</v>
      </c>
      <c r="Q3571" s="5" t="str">
        <f t="shared" si="276"/>
        <v>Funded</v>
      </c>
      <c r="R3571" s="7">
        <f t="shared" si="277"/>
        <v>122.53658536585365</v>
      </c>
      <c r="S3571" t="s">
        <v>8316</v>
      </c>
      <c r="T3571" t="s">
        <v>8317</v>
      </c>
      <c r="U3571" s="17">
        <f t="shared" si="278"/>
        <v>42012.480277777773</v>
      </c>
      <c r="V3571" s="17">
        <f t="shared" si="279"/>
        <v>41982.480277777773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tr">
        <f>VLOOKUP(G3572,'Country Codes'!C:D,2,FALSE)</f>
        <v>United States</v>
      </c>
      <c r="I3572" t="s">
        <v>8246</v>
      </c>
      <c r="J3572" s="15">
        <v>1420009200</v>
      </c>
      <c r="K3572" s="15">
        <v>1417593483</v>
      </c>
      <c r="L3572" t="b">
        <v>0</v>
      </c>
      <c r="M3572">
        <v>26</v>
      </c>
      <c r="N3572" t="b">
        <v>1</v>
      </c>
      <c r="O3572" t="s">
        <v>8271</v>
      </c>
      <c r="P3572" s="5">
        <f t="shared" si="275"/>
        <v>1.1435</v>
      </c>
      <c r="Q3572" s="5" t="str">
        <f t="shared" si="276"/>
        <v>Funded</v>
      </c>
      <c r="R3572" s="7">
        <f t="shared" si="277"/>
        <v>87.961538461538467</v>
      </c>
      <c r="S3572" t="s">
        <v>8316</v>
      </c>
      <c r="T3572" t="s">
        <v>8317</v>
      </c>
      <c r="U3572" s="17">
        <f t="shared" si="278"/>
        <v>42004.083333333336</v>
      </c>
      <c r="V3572" s="17">
        <f t="shared" si="279"/>
        <v>41976.123645833337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tr">
        <f>VLOOKUP(G3573,'Country Codes'!C:D,2,FALSE)</f>
        <v>United Kingdom</v>
      </c>
      <c r="I3573" t="s">
        <v>8247</v>
      </c>
      <c r="J3573" s="15">
        <v>1414701413</v>
      </c>
      <c r="K3573" s="15">
        <v>1412109413</v>
      </c>
      <c r="L3573" t="b">
        <v>0</v>
      </c>
      <c r="M3573">
        <v>25</v>
      </c>
      <c r="N3573" t="b">
        <v>1</v>
      </c>
      <c r="O3573" t="s">
        <v>8271</v>
      </c>
      <c r="P3573" s="5">
        <f t="shared" si="275"/>
        <v>1.2206666666666666</v>
      </c>
      <c r="Q3573" s="5" t="str">
        <f t="shared" si="276"/>
        <v>Funded</v>
      </c>
      <c r="R3573" s="7">
        <f t="shared" si="277"/>
        <v>73.239999999999995</v>
      </c>
      <c r="S3573" t="s">
        <v>8316</v>
      </c>
      <c r="T3573" t="s">
        <v>8317</v>
      </c>
      <c r="U3573" s="17">
        <f t="shared" si="278"/>
        <v>41942.650613425925</v>
      </c>
      <c r="V3573" s="17">
        <f t="shared" si="279"/>
        <v>41912.650613425925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tr">
        <f>VLOOKUP(G3574,'Country Codes'!C:D,2,FALSE)</f>
        <v>United Kingdom</v>
      </c>
      <c r="I3574" t="s">
        <v>8247</v>
      </c>
      <c r="J3574" s="15">
        <v>1434894082</v>
      </c>
      <c r="K3574" s="15">
        <v>1432302082</v>
      </c>
      <c r="L3574" t="b">
        <v>0</v>
      </c>
      <c r="M3574">
        <v>9</v>
      </c>
      <c r="N3574" t="b">
        <v>1</v>
      </c>
      <c r="O3574" t="s">
        <v>8271</v>
      </c>
      <c r="P3574" s="5">
        <f t="shared" si="275"/>
        <v>1</v>
      </c>
      <c r="Q3574" s="5" t="str">
        <f t="shared" si="276"/>
        <v>Funded</v>
      </c>
      <c r="R3574" s="7">
        <f t="shared" si="277"/>
        <v>55.555555555555557</v>
      </c>
      <c r="S3574" t="s">
        <v>8316</v>
      </c>
      <c r="T3574" t="s">
        <v>8317</v>
      </c>
      <c r="U3574" s="17">
        <f t="shared" si="278"/>
        <v>42176.36206018518</v>
      </c>
      <c r="V3574" s="17">
        <f t="shared" si="279"/>
        <v>42146.36206018518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tr">
        <f>VLOOKUP(G3575,'Country Codes'!C:D,2,FALSE)</f>
        <v>United Kingdom</v>
      </c>
      <c r="I3575" t="s">
        <v>8247</v>
      </c>
      <c r="J3575" s="15">
        <v>1415440846</v>
      </c>
      <c r="K3575" s="15">
        <v>1412845246</v>
      </c>
      <c r="L3575" t="b">
        <v>0</v>
      </c>
      <c r="M3575">
        <v>78</v>
      </c>
      <c r="N3575" t="b">
        <v>1</v>
      </c>
      <c r="O3575" t="s">
        <v>8271</v>
      </c>
      <c r="P3575" s="5">
        <f t="shared" si="275"/>
        <v>1.028</v>
      </c>
      <c r="Q3575" s="5" t="str">
        <f t="shared" si="276"/>
        <v>Funded</v>
      </c>
      <c r="R3575" s="7">
        <f t="shared" si="277"/>
        <v>39.53846153846154</v>
      </c>
      <c r="S3575" t="s">
        <v>8316</v>
      </c>
      <c r="T3575" t="s">
        <v>8317</v>
      </c>
      <c r="U3575" s="17">
        <f t="shared" si="278"/>
        <v>41951.208865740737</v>
      </c>
      <c r="V3575" s="17">
        <f t="shared" si="279"/>
        <v>41921.167199074072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tr">
        <f>VLOOKUP(G3576,'Country Codes'!C:D,2,FALSE)</f>
        <v>United States</v>
      </c>
      <c r="I3576" t="s">
        <v>8246</v>
      </c>
      <c r="J3576" s="15">
        <v>1415921848</v>
      </c>
      <c r="K3576" s="15">
        <v>1413326248</v>
      </c>
      <c r="L3576" t="b">
        <v>0</v>
      </c>
      <c r="M3576">
        <v>45</v>
      </c>
      <c r="N3576" t="b">
        <v>1</v>
      </c>
      <c r="O3576" t="s">
        <v>8271</v>
      </c>
      <c r="P3576" s="5">
        <f t="shared" si="275"/>
        <v>1.0612068965517241</v>
      </c>
      <c r="Q3576" s="5" t="str">
        <f t="shared" si="276"/>
        <v>Funded</v>
      </c>
      <c r="R3576" s="7">
        <f t="shared" si="277"/>
        <v>136.77777777777777</v>
      </c>
      <c r="S3576" t="s">
        <v>8316</v>
      </c>
      <c r="T3576" t="s">
        <v>8317</v>
      </c>
      <c r="U3576" s="17">
        <f t="shared" si="278"/>
        <v>41956.776018518511</v>
      </c>
      <c r="V3576" s="17">
        <f t="shared" si="279"/>
        <v>41926.734351851846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tr">
        <f>VLOOKUP(G3577,'Country Codes'!C:D,2,FALSE)</f>
        <v>United States</v>
      </c>
      <c r="I3577" t="s">
        <v>8246</v>
      </c>
      <c r="J3577" s="15">
        <v>1470887940</v>
      </c>
      <c r="K3577" s="15">
        <v>1468176527</v>
      </c>
      <c r="L3577" t="b">
        <v>0</v>
      </c>
      <c r="M3577">
        <v>102</v>
      </c>
      <c r="N3577" t="b">
        <v>1</v>
      </c>
      <c r="O3577" t="s">
        <v>8271</v>
      </c>
      <c r="P3577" s="5">
        <f t="shared" si="275"/>
        <v>1.0133000000000001</v>
      </c>
      <c r="Q3577" s="5" t="str">
        <f t="shared" si="276"/>
        <v>Funded</v>
      </c>
      <c r="R3577" s="7">
        <f t="shared" si="277"/>
        <v>99.343137254901961</v>
      </c>
      <c r="S3577" t="s">
        <v>8316</v>
      </c>
      <c r="T3577" t="s">
        <v>8317</v>
      </c>
      <c r="U3577" s="17">
        <f t="shared" si="278"/>
        <v>42592.957638888889</v>
      </c>
      <c r="V3577" s="17">
        <f t="shared" si="279"/>
        <v>42561.575543981475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tr">
        <f>VLOOKUP(G3578,'Country Codes'!C:D,2,FALSE)</f>
        <v>United States</v>
      </c>
      <c r="I3578" t="s">
        <v>8246</v>
      </c>
      <c r="J3578" s="15">
        <v>1480947054</v>
      </c>
      <c r="K3578" s="15">
        <v>1475759454</v>
      </c>
      <c r="L3578" t="b">
        <v>0</v>
      </c>
      <c r="M3578">
        <v>5</v>
      </c>
      <c r="N3578" t="b">
        <v>1</v>
      </c>
      <c r="O3578" t="s">
        <v>8271</v>
      </c>
      <c r="P3578" s="5">
        <f t="shared" si="275"/>
        <v>1</v>
      </c>
      <c r="Q3578" s="5" t="str">
        <f t="shared" si="276"/>
        <v>Funded</v>
      </c>
      <c r="R3578" s="7">
        <f t="shared" si="277"/>
        <v>20</v>
      </c>
      <c r="S3578" t="s">
        <v>8316</v>
      </c>
      <c r="T3578" t="s">
        <v>8317</v>
      </c>
      <c r="U3578" s="17">
        <f t="shared" si="278"/>
        <v>42709.382569444446</v>
      </c>
      <c r="V3578" s="17">
        <f t="shared" si="279"/>
        <v>42649.340902777774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tr">
        <f>VLOOKUP(G3579,'Country Codes'!C:D,2,FALSE)</f>
        <v>United States</v>
      </c>
      <c r="I3579" t="s">
        <v>8246</v>
      </c>
      <c r="J3579" s="15">
        <v>1430029680</v>
      </c>
      <c r="K3579" s="15">
        <v>1427741583</v>
      </c>
      <c r="L3579" t="b">
        <v>0</v>
      </c>
      <c r="M3579">
        <v>27</v>
      </c>
      <c r="N3579" t="b">
        <v>1</v>
      </c>
      <c r="O3579" t="s">
        <v>8271</v>
      </c>
      <c r="P3579" s="5">
        <f t="shared" si="275"/>
        <v>1.3</v>
      </c>
      <c r="Q3579" s="5" t="str">
        <f t="shared" si="276"/>
        <v>Funded</v>
      </c>
      <c r="R3579" s="7">
        <f t="shared" si="277"/>
        <v>28.888888888888889</v>
      </c>
      <c r="S3579" t="s">
        <v>8316</v>
      </c>
      <c r="T3579" t="s">
        <v>8317</v>
      </c>
      <c r="U3579" s="17">
        <f t="shared" si="278"/>
        <v>42120.061111111114</v>
      </c>
      <c r="V3579" s="17">
        <f t="shared" si="279"/>
        <v>42093.578506944446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tr">
        <f>VLOOKUP(G3580,'Country Codes'!C:D,2,FALSE)</f>
        <v>United Kingdom</v>
      </c>
      <c r="I3580" t="s">
        <v>8247</v>
      </c>
      <c r="J3580" s="15">
        <v>1462037777</v>
      </c>
      <c r="K3580" s="15">
        <v>1459445777</v>
      </c>
      <c r="L3580" t="b">
        <v>0</v>
      </c>
      <c r="M3580">
        <v>37</v>
      </c>
      <c r="N3580" t="b">
        <v>1</v>
      </c>
      <c r="O3580" t="s">
        <v>8271</v>
      </c>
      <c r="P3580" s="5">
        <f t="shared" si="275"/>
        <v>1.0001333333333333</v>
      </c>
      <c r="Q3580" s="5" t="str">
        <f t="shared" si="276"/>
        <v>Funded</v>
      </c>
      <c r="R3580" s="7">
        <f t="shared" si="277"/>
        <v>40.545945945945945</v>
      </c>
      <c r="S3580" t="s">
        <v>8316</v>
      </c>
      <c r="T3580" t="s">
        <v>8317</v>
      </c>
      <c r="U3580" s="17">
        <f t="shared" si="278"/>
        <v>42490.525196759256</v>
      </c>
      <c r="V3580" s="17">
        <f t="shared" si="279"/>
        <v>42460.525196759256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tr">
        <f>VLOOKUP(G3581,'Country Codes'!C:D,2,FALSE)</f>
        <v>United Kingdom</v>
      </c>
      <c r="I3581" t="s">
        <v>8247</v>
      </c>
      <c r="J3581" s="15">
        <v>1459444656</v>
      </c>
      <c r="K3581" s="15">
        <v>1456856256</v>
      </c>
      <c r="L3581" t="b">
        <v>0</v>
      </c>
      <c r="M3581">
        <v>14</v>
      </c>
      <c r="N3581" t="b">
        <v>1</v>
      </c>
      <c r="O3581" t="s">
        <v>8271</v>
      </c>
      <c r="P3581" s="5">
        <f t="shared" si="275"/>
        <v>1</v>
      </c>
      <c r="Q3581" s="5" t="str">
        <f t="shared" si="276"/>
        <v>Funded</v>
      </c>
      <c r="R3581" s="7">
        <f t="shared" si="277"/>
        <v>35.714285714285715</v>
      </c>
      <c r="S3581" t="s">
        <v>8316</v>
      </c>
      <c r="T3581" t="s">
        <v>8317</v>
      </c>
      <c r="U3581" s="17">
        <f t="shared" si="278"/>
        <v>42460.51222222222</v>
      </c>
      <c r="V3581" s="17">
        <f t="shared" si="279"/>
        <v>42430.553888888891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tr">
        <f>VLOOKUP(G3582,'Country Codes'!C:D,2,FALSE)</f>
        <v>United States</v>
      </c>
      <c r="I3582" t="s">
        <v>8246</v>
      </c>
      <c r="J3582" s="15">
        <v>1425185940</v>
      </c>
      <c r="K3582" s="15">
        <v>1421900022</v>
      </c>
      <c r="L3582" t="b">
        <v>0</v>
      </c>
      <c r="M3582">
        <v>27</v>
      </c>
      <c r="N3582" t="b">
        <v>1</v>
      </c>
      <c r="O3582" t="s">
        <v>8271</v>
      </c>
      <c r="P3582" s="5">
        <f t="shared" si="275"/>
        <v>1.1388888888888888</v>
      </c>
      <c r="Q3582" s="5" t="str">
        <f t="shared" si="276"/>
        <v>Funded</v>
      </c>
      <c r="R3582" s="7">
        <f t="shared" si="277"/>
        <v>37.962962962962962</v>
      </c>
      <c r="S3582" t="s">
        <v>8316</v>
      </c>
      <c r="T3582" t="s">
        <v>8317</v>
      </c>
      <c r="U3582" s="17">
        <f t="shared" si="278"/>
        <v>42063.999305555553</v>
      </c>
      <c r="V3582" s="17">
        <f t="shared" si="279"/>
        <v>42025.967847222222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tr">
        <f>VLOOKUP(G3583,'Country Codes'!C:D,2,FALSE)</f>
        <v>United Kingdom</v>
      </c>
      <c r="I3583" t="s">
        <v>8247</v>
      </c>
      <c r="J3583" s="15">
        <v>1406719110</v>
      </c>
      <c r="K3583" s="15">
        <v>1405509510</v>
      </c>
      <c r="L3583" t="b">
        <v>0</v>
      </c>
      <c r="M3583">
        <v>45</v>
      </c>
      <c r="N3583" t="b">
        <v>1</v>
      </c>
      <c r="O3583" t="s">
        <v>8271</v>
      </c>
      <c r="P3583" s="5">
        <f t="shared" si="275"/>
        <v>1</v>
      </c>
      <c r="Q3583" s="5" t="str">
        <f t="shared" si="276"/>
        <v>Funded</v>
      </c>
      <c r="R3583" s="7">
        <f t="shared" si="277"/>
        <v>33.333333333333336</v>
      </c>
      <c r="S3583" t="s">
        <v>8316</v>
      </c>
      <c r="T3583" t="s">
        <v>8317</v>
      </c>
      <c r="U3583" s="17">
        <f t="shared" si="278"/>
        <v>41850.26284722222</v>
      </c>
      <c r="V3583" s="17">
        <f t="shared" si="279"/>
        <v>41836.26284722222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tr">
        <f>VLOOKUP(G3584,'Country Codes'!C:D,2,FALSE)</f>
        <v>United States</v>
      </c>
      <c r="I3584" t="s">
        <v>8246</v>
      </c>
      <c r="J3584" s="15">
        <v>1459822682</v>
      </c>
      <c r="K3584" s="15">
        <v>1458613082</v>
      </c>
      <c r="L3584" t="b">
        <v>0</v>
      </c>
      <c r="M3584">
        <v>49</v>
      </c>
      <c r="N3584" t="b">
        <v>1</v>
      </c>
      <c r="O3584" t="s">
        <v>8271</v>
      </c>
      <c r="P3584" s="5">
        <f t="shared" si="275"/>
        <v>2.87</v>
      </c>
      <c r="Q3584" s="5" t="str">
        <f t="shared" si="276"/>
        <v>Funded</v>
      </c>
      <c r="R3584" s="7">
        <f t="shared" si="277"/>
        <v>58.571428571428569</v>
      </c>
      <c r="S3584" t="s">
        <v>8316</v>
      </c>
      <c r="T3584" t="s">
        <v>8317</v>
      </c>
      <c r="U3584" s="17">
        <f t="shared" si="278"/>
        <v>42464.887523148143</v>
      </c>
      <c r="V3584" s="17">
        <f t="shared" si="279"/>
        <v>42450.887523148143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tr">
        <f>VLOOKUP(G3585,'Country Codes'!C:D,2,FALSE)</f>
        <v>United States</v>
      </c>
      <c r="I3585" t="s">
        <v>8246</v>
      </c>
      <c r="J3585" s="15">
        <v>1460970805</v>
      </c>
      <c r="K3585" s="15">
        <v>1455790405</v>
      </c>
      <c r="L3585" t="b">
        <v>0</v>
      </c>
      <c r="M3585">
        <v>24</v>
      </c>
      <c r="N3585" t="b">
        <v>1</v>
      </c>
      <c r="O3585" t="s">
        <v>8271</v>
      </c>
      <c r="P3585" s="5">
        <f t="shared" si="275"/>
        <v>1.085</v>
      </c>
      <c r="Q3585" s="5" t="str">
        <f t="shared" si="276"/>
        <v>Funded</v>
      </c>
      <c r="R3585" s="7">
        <f t="shared" si="277"/>
        <v>135.625</v>
      </c>
      <c r="S3585" t="s">
        <v>8316</v>
      </c>
      <c r="T3585" t="s">
        <v>8317</v>
      </c>
      <c r="U3585" s="17">
        <f t="shared" si="278"/>
        <v>42478.175983796296</v>
      </c>
      <c r="V3585" s="17">
        <f t="shared" si="279"/>
        <v>42418.217650462961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tr">
        <f>VLOOKUP(G3586,'Country Codes'!C:D,2,FALSE)</f>
        <v>United Kingdom</v>
      </c>
      <c r="I3586" t="s">
        <v>8247</v>
      </c>
      <c r="J3586" s="15">
        <v>1436772944</v>
      </c>
      <c r="K3586" s="15">
        <v>1434180944</v>
      </c>
      <c r="L3586" t="b">
        <v>0</v>
      </c>
      <c r="M3586">
        <v>112</v>
      </c>
      <c r="N3586" t="b">
        <v>1</v>
      </c>
      <c r="O3586" t="s">
        <v>8271</v>
      </c>
      <c r="P3586" s="5">
        <f t="shared" si="275"/>
        <v>1.155</v>
      </c>
      <c r="Q3586" s="5" t="str">
        <f t="shared" si="276"/>
        <v>Funded</v>
      </c>
      <c r="R3586" s="7">
        <f t="shared" si="277"/>
        <v>30.9375</v>
      </c>
      <c r="S3586" t="s">
        <v>8316</v>
      </c>
      <c r="T3586" t="s">
        <v>8317</v>
      </c>
      <c r="U3586" s="17">
        <f t="shared" si="278"/>
        <v>42198.108148148145</v>
      </c>
      <c r="V3586" s="17">
        <f t="shared" si="279"/>
        <v>42168.108148148145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tr">
        <f>VLOOKUP(G3587,'Country Codes'!C:D,2,FALSE)</f>
        <v>United States</v>
      </c>
      <c r="I3587" t="s">
        <v>8246</v>
      </c>
      <c r="J3587" s="15">
        <v>1419181890</v>
      </c>
      <c r="K3587" s="15">
        <v>1416589890</v>
      </c>
      <c r="L3587" t="b">
        <v>0</v>
      </c>
      <c r="M3587">
        <v>23</v>
      </c>
      <c r="N3587" t="b">
        <v>1</v>
      </c>
      <c r="O3587" t="s">
        <v>8271</v>
      </c>
      <c r="P3587" s="5">
        <f t="shared" ref="P3587:P3650" si="280">(E3587/D3587)</f>
        <v>1.1911764705882353</v>
      </c>
      <c r="Q3587" s="5" t="str">
        <f t="shared" ref="Q3587:Q3650" si="281">IF(P3587&gt;=1,"Funded","Not Funded")</f>
        <v>Funded</v>
      </c>
      <c r="R3587" s="7">
        <f t="shared" ref="R3587:R3650" si="282">(E3587/M3587)</f>
        <v>176.08695652173913</v>
      </c>
      <c r="S3587" t="s">
        <v>8316</v>
      </c>
      <c r="T3587" t="s">
        <v>8317</v>
      </c>
      <c r="U3587" s="17">
        <f t="shared" ref="U3587:U3650" si="283">(((J3587/60)/60)/24)+DATE(1970,1,1)+(-5/24)</f>
        <v>41994.507986111108</v>
      </c>
      <c r="V3587" s="17">
        <f t="shared" ref="V3587:V3650" si="284">(((K3587/60)/60)/24)+DATE(1970,1,1)+(-5/24)</f>
        <v>41964.507986111108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tr">
        <f>VLOOKUP(G3588,'Country Codes'!C:D,2,FALSE)</f>
        <v>United States</v>
      </c>
      <c r="I3588" t="s">
        <v>8246</v>
      </c>
      <c r="J3588" s="15">
        <v>1474649070</v>
      </c>
      <c r="K3588" s="15">
        <v>1469465070</v>
      </c>
      <c r="L3588" t="b">
        <v>0</v>
      </c>
      <c r="M3588">
        <v>54</v>
      </c>
      <c r="N3588" t="b">
        <v>1</v>
      </c>
      <c r="O3588" t="s">
        <v>8271</v>
      </c>
      <c r="P3588" s="5">
        <f t="shared" si="280"/>
        <v>1.0942666666666667</v>
      </c>
      <c r="Q3588" s="5" t="str">
        <f t="shared" si="281"/>
        <v>Funded</v>
      </c>
      <c r="R3588" s="7">
        <f t="shared" si="282"/>
        <v>151.9814814814815</v>
      </c>
      <c r="S3588" t="s">
        <v>8316</v>
      </c>
      <c r="T3588" t="s">
        <v>8317</v>
      </c>
      <c r="U3588" s="17">
        <f t="shared" si="283"/>
        <v>42636.489236111105</v>
      </c>
      <c r="V3588" s="17">
        <f t="shared" si="284"/>
        <v>42576.489236111105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tr">
        <f>VLOOKUP(G3589,'Country Codes'!C:D,2,FALSE)</f>
        <v>United Kingdom</v>
      </c>
      <c r="I3589" t="s">
        <v>8247</v>
      </c>
      <c r="J3589" s="15">
        <v>1467054000</v>
      </c>
      <c r="K3589" s="15">
        <v>1463144254</v>
      </c>
      <c r="L3589" t="b">
        <v>0</v>
      </c>
      <c r="M3589">
        <v>28</v>
      </c>
      <c r="N3589" t="b">
        <v>1</v>
      </c>
      <c r="O3589" t="s">
        <v>8271</v>
      </c>
      <c r="P3589" s="5">
        <f t="shared" si="280"/>
        <v>1.266</v>
      </c>
      <c r="Q3589" s="5" t="str">
        <f t="shared" si="281"/>
        <v>Funded</v>
      </c>
      <c r="R3589" s="7">
        <f t="shared" si="282"/>
        <v>22.607142857142858</v>
      </c>
      <c r="S3589" t="s">
        <v>8316</v>
      </c>
      <c r="T3589" t="s">
        <v>8317</v>
      </c>
      <c r="U3589" s="17">
        <f t="shared" si="283"/>
        <v>42548.583333333336</v>
      </c>
      <c r="V3589" s="17">
        <f t="shared" si="284"/>
        <v>42503.331643518519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tr">
        <f>VLOOKUP(G3590,'Country Codes'!C:D,2,FALSE)</f>
        <v>United Kingdom</v>
      </c>
      <c r="I3590" t="s">
        <v>8247</v>
      </c>
      <c r="J3590" s="15">
        <v>1430348400</v>
      </c>
      <c r="K3590" s="15">
        <v>1428436410</v>
      </c>
      <c r="L3590" t="b">
        <v>0</v>
      </c>
      <c r="M3590">
        <v>11</v>
      </c>
      <c r="N3590" t="b">
        <v>1</v>
      </c>
      <c r="O3590" t="s">
        <v>8271</v>
      </c>
      <c r="P3590" s="5">
        <f t="shared" si="280"/>
        <v>1.0049999999999999</v>
      </c>
      <c r="Q3590" s="5" t="str">
        <f t="shared" si="281"/>
        <v>Funded</v>
      </c>
      <c r="R3590" s="7">
        <f t="shared" si="282"/>
        <v>18.272727272727273</v>
      </c>
      <c r="S3590" t="s">
        <v>8316</v>
      </c>
      <c r="T3590" t="s">
        <v>8317</v>
      </c>
      <c r="U3590" s="17">
        <f t="shared" si="283"/>
        <v>42123.749999999993</v>
      </c>
      <c r="V3590" s="17">
        <f t="shared" si="284"/>
        <v>42101.620486111111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tr">
        <f>VLOOKUP(G3591,'Country Codes'!C:D,2,FALSE)</f>
        <v>United States</v>
      </c>
      <c r="I3591" t="s">
        <v>8246</v>
      </c>
      <c r="J3591" s="15">
        <v>1432654347</v>
      </c>
      <c r="K3591" s="15">
        <v>1430494347</v>
      </c>
      <c r="L3591" t="b">
        <v>0</v>
      </c>
      <c r="M3591">
        <v>62</v>
      </c>
      <c r="N3591" t="b">
        <v>1</v>
      </c>
      <c r="O3591" t="s">
        <v>8271</v>
      </c>
      <c r="P3591" s="5">
        <f t="shared" si="280"/>
        <v>1.2749999999999999</v>
      </c>
      <c r="Q3591" s="5" t="str">
        <f t="shared" si="281"/>
        <v>Funded</v>
      </c>
      <c r="R3591" s="7">
        <f t="shared" si="282"/>
        <v>82.258064516129039</v>
      </c>
      <c r="S3591" t="s">
        <v>8316</v>
      </c>
      <c r="T3591" t="s">
        <v>8317</v>
      </c>
      <c r="U3591" s="17">
        <f t="shared" si="283"/>
        <v>42150.439201388886</v>
      </c>
      <c r="V3591" s="17">
        <f t="shared" si="284"/>
        <v>42125.439201388886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tr">
        <f>VLOOKUP(G3592,'Country Codes'!C:D,2,FALSE)</f>
        <v>United Kingdom</v>
      </c>
      <c r="I3592" t="s">
        <v>8247</v>
      </c>
      <c r="J3592" s="15">
        <v>1413792034</v>
      </c>
      <c r="K3592" s="15">
        <v>1411200034</v>
      </c>
      <c r="L3592" t="b">
        <v>0</v>
      </c>
      <c r="M3592">
        <v>73</v>
      </c>
      <c r="N3592" t="b">
        <v>1</v>
      </c>
      <c r="O3592" t="s">
        <v>8271</v>
      </c>
      <c r="P3592" s="5">
        <f t="shared" si="280"/>
        <v>1.0005999999999999</v>
      </c>
      <c r="Q3592" s="5" t="str">
        <f t="shared" si="281"/>
        <v>Funded</v>
      </c>
      <c r="R3592" s="7">
        <f t="shared" si="282"/>
        <v>68.534246575342465</v>
      </c>
      <c r="S3592" t="s">
        <v>8316</v>
      </c>
      <c r="T3592" t="s">
        <v>8317</v>
      </c>
      <c r="U3592" s="17">
        <f t="shared" si="283"/>
        <v>41932.125393518516</v>
      </c>
      <c r="V3592" s="17">
        <f t="shared" si="284"/>
        <v>41902.125393518516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tr">
        <f>VLOOKUP(G3593,'Country Codes'!C:D,2,FALSE)</f>
        <v>United States</v>
      </c>
      <c r="I3593" t="s">
        <v>8246</v>
      </c>
      <c r="J3593" s="15">
        <v>1422075540</v>
      </c>
      <c r="K3593" s="15">
        <v>1419979544</v>
      </c>
      <c r="L3593" t="b">
        <v>0</v>
      </c>
      <c r="M3593">
        <v>18</v>
      </c>
      <c r="N3593" t="b">
        <v>1</v>
      </c>
      <c r="O3593" t="s">
        <v>8271</v>
      </c>
      <c r="P3593" s="5">
        <f t="shared" si="280"/>
        <v>1.75</v>
      </c>
      <c r="Q3593" s="5" t="str">
        <f t="shared" si="281"/>
        <v>Funded</v>
      </c>
      <c r="R3593" s="7">
        <f t="shared" si="282"/>
        <v>68.055555555555557</v>
      </c>
      <c r="S3593" t="s">
        <v>8316</v>
      </c>
      <c r="T3593" t="s">
        <v>8317</v>
      </c>
      <c r="U3593" s="17">
        <f t="shared" si="283"/>
        <v>42027.999305555553</v>
      </c>
      <c r="V3593" s="17">
        <f t="shared" si="284"/>
        <v>42003.74009259259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tr">
        <f>VLOOKUP(G3594,'Country Codes'!C:D,2,FALSE)</f>
        <v>United States</v>
      </c>
      <c r="I3594" t="s">
        <v>8246</v>
      </c>
      <c r="J3594" s="15">
        <v>1423630740</v>
      </c>
      <c r="K3594" s="15">
        <v>1418673307</v>
      </c>
      <c r="L3594" t="b">
        <v>0</v>
      </c>
      <c r="M3594">
        <v>35</v>
      </c>
      <c r="N3594" t="b">
        <v>1</v>
      </c>
      <c r="O3594" t="s">
        <v>8271</v>
      </c>
      <c r="P3594" s="5">
        <f t="shared" si="280"/>
        <v>1.2725</v>
      </c>
      <c r="Q3594" s="5" t="str">
        <f t="shared" si="281"/>
        <v>Funded</v>
      </c>
      <c r="R3594" s="7">
        <f t="shared" si="282"/>
        <v>72.714285714285708</v>
      </c>
      <c r="S3594" t="s">
        <v>8316</v>
      </c>
      <c r="T3594" t="s">
        <v>8317</v>
      </c>
      <c r="U3594" s="17">
        <f t="shared" si="283"/>
        <v>42045.999305555553</v>
      </c>
      <c r="V3594" s="17">
        <f t="shared" si="284"/>
        <v>41988.621608796289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tr">
        <f>VLOOKUP(G3595,'Country Codes'!C:D,2,FALSE)</f>
        <v>United States</v>
      </c>
      <c r="I3595" t="s">
        <v>8246</v>
      </c>
      <c r="J3595" s="15">
        <v>1420489560</v>
      </c>
      <c r="K3595" s="15">
        <v>1417469639</v>
      </c>
      <c r="L3595" t="b">
        <v>0</v>
      </c>
      <c r="M3595">
        <v>43</v>
      </c>
      <c r="N3595" t="b">
        <v>1</v>
      </c>
      <c r="O3595" t="s">
        <v>8271</v>
      </c>
      <c r="P3595" s="5">
        <f t="shared" si="280"/>
        <v>1.1063333333333334</v>
      </c>
      <c r="Q3595" s="5" t="str">
        <f t="shared" si="281"/>
        <v>Funded</v>
      </c>
      <c r="R3595" s="7">
        <f t="shared" si="282"/>
        <v>77.186046511627907</v>
      </c>
      <c r="S3595" t="s">
        <v>8316</v>
      </c>
      <c r="T3595" t="s">
        <v>8317</v>
      </c>
      <c r="U3595" s="17">
        <f t="shared" si="283"/>
        <v>42009.643055555549</v>
      </c>
      <c r="V3595" s="17">
        <f t="shared" si="284"/>
        <v>41974.690266203703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tr">
        <f>VLOOKUP(G3596,'Country Codes'!C:D,2,FALSE)</f>
        <v>United States</v>
      </c>
      <c r="I3596" t="s">
        <v>8246</v>
      </c>
      <c r="J3596" s="15">
        <v>1472952982</v>
      </c>
      <c r="K3596" s="15">
        <v>1470792982</v>
      </c>
      <c r="L3596" t="b">
        <v>0</v>
      </c>
      <c r="M3596">
        <v>36</v>
      </c>
      <c r="N3596" t="b">
        <v>1</v>
      </c>
      <c r="O3596" t="s">
        <v>8271</v>
      </c>
      <c r="P3596" s="5">
        <f t="shared" si="280"/>
        <v>1.2593749999999999</v>
      </c>
      <c r="Q3596" s="5" t="str">
        <f t="shared" si="281"/>
        <v>Funded</v>
      </c>
      <c r="R3596" s="7">
        <f t="shared" si="282"/>
        <v>55.972222222222221</v>
      </c>
      <c r="S3596" t="s">
        <v>8316</v>
      </c>
      <c r="T3596" t="s">
        <v>8317</v>
      </c>
      <c r="U3596" s="17">
        <f t="shared" si="283"/>
        <v>42616.858587962961</v>
      </c>
      <c r="V3596" s="17">
        <f t="shared" si="284"/>
        <v>42591.858587962961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tr">
        <f>VLOOKUP(G3597,'Country Codes'!C:D,2,FALSE)</f>
        <v>United States</v>
      </c>
      <c r="I3597" t="s">
        <v>8246</v>
      </c>
      <c r="J3597" s="15">
        <v>1426229940</v>
      </c>
      <c r="K3597" s="15">
        <v>1423959123</v>
      </c>
      <c r="L3597" t="b">
        <v>0</v>
      </c>
      <c r="M3597">
        <v>62</v>
      </c>
      <c r="N3597" t="b">
        <v>1</v>
      </c>
      <c r="O3597" t="s">
        <v>8271</v>
      </c>
      <c r="P3597" s="5">
        <f t="shared" si="280"/>
        <v>1.1850000000000001</v>
      </c>
      <c r="Q3597" s="5" t="str">
        <f t="shared" si="281"/>
        <v>Funded</v>
      </c>
      <c r="R3597" s="7">
        <f t="shared" si="282"/>
        <v>49.693548387096776</v>
      </c>
      <c r="S3597" t="s">
        <v>8316</v>
      </c>
      <c r="T3597" t="s">
        <v>8317</v>
      </c>
      <c r="U3597" s="17">
        <f t="shared" si="283"/>
        <v>42076.082638888889</v>
      </c>
      <c r="V3597" s="17">
        <f t="shared" si="284"/>
        <v>42049.800034722219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tr">
        <f>VLOOKUP(G3598,'Country Codes'!C:D,2,FALSE)</f>
        <v>Canada</v>
      </c>
      <c r="I3598" t="s">
        <v>8251</v>
      </c>
      <c r="J3598" s="15">
        <v>1409072982</v>
      </c>
      <c r="K3598" s="15">
        <v>1407258582</v>
      </c>
      <c r="L3598" t="b">
        <v>0</v>
      </c>
      <c r="M3598">
        <v>15</v>
      </c>
      <c r="N3598" t="b">
        <v>1</v>
      </c>
      <c r="O3598" t="s">
        <v>8271</v>
      </c>
      <c r="P3598" s="5">
        <f t="shared" si="280"/>
        <v>1.0772727272727274</v>
      </c>
      <c r="Q3598" s="5" t="str">
        <f t="shared" si="281"/>
        <v>Funded</v>
      </c>
      <c r="R3598" s="7">
        <f t="shared" si="282"/>
        <v>79</v>
      </c>
      <c r="S3598" t="s">
        <v>8316</v>
      </c>
      <c r="T3598" t="s">
        <v>8317</v>
      </c>
      <c r="U3598" s="17">
        <f t="shared" si="283"/>
        <v>41877.506736111107</v>
      </c>
      <c r="V3598" s="17">
        <f t="shared" si="284"/>
        <v>41856.506736111107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tr">
        <f>VLOOKUP(G3599,'Country Codes'!C:D,2,FALSE)</f>
        <v>United States</v>
      </c>
      <c r="I3599" t="s">
        <v>8246</v>
      </c>
      <c r="J3599" s="15">
        <v>1456984740</v>
      </c>
      <c r="K3599" s="15">
        <v>1455717790</v>
      </c>
      <c r="L3599" t="b">
        <v>0</v>
      </c>
      <c r="M3599">
        <v>33</v>
      </c>
      <c r="N3599" t="b">
        <v>1</v>
      </c>
      <c r="O3599" t="s">
        <v>8271</v>
      </c>
      <c r="P3599" s="5">
        <f t="shared" si="280"/>
        <v>1.026</v>
      </c>
      <c r="Q3599" s="5" t="str">
        <f t="shared" si="281"/>
        <v>Funded</v>
      </c>
      <c r="R3599" s="7">
        <f t="shared" si="282"/>
        <v>77.727272727272734</v>
      </c>
      <c r="S3599" t="s">
        <v>8316</v>
      </c>
      <c r="T3599" t="s">
        <v>8317</v>
      </c>
      <c r="U3599" s="17">
        <f t="shared" si="283"/>
        <v>42432.040972222218</v>
      </c>
      <c r="V3599" s="17">
        <f t="shared" si="284"/>
        <v>42417.377199074072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tr">
        <f>VLOOKUP(G3600,'Country Codes'!C:D,2,FALSE)</f>
        <v>United States</v>
      </c>
      <c r="I3600" t="s">
        <v>8246</v>
      </c>
      <c r="J3600" s="15">
        <v>1409720340</v>
      </c>
      <c r="K3600" s="15">
        <v>1408129822</v>
      </c>
      <c r="L3600" t="b">
        <v>0</v>
      </c>
      <c r="M3600">
        <v>27</v>
      </c>
      <c r="N3600" t="b">
        <v>1</v>
      </c>
      <c r="O3600" t="s">
        <v>8271</v>
      </c>
      <c r="P3600" s="5">
        <f t="shared" si="280"/>
        <v>1.101</v>
      </c>
      <c r="Q3600" s="5" t="str">
        <f t="shared" si="281"/>
        <v>Funded</v>
      </c>
      <c r="R3600" s="7">
        <f t="shared" si="282"/>
        <v>40.777777777777779</v>
      </c>
      <c r="S3600" t="s">
        <v>8316</v>
      </c>
      <c r="T3600" t="s">
        <v>8317</v>
      </c>
      <c r="U3600" s="17">
        <f t="shared" si="283"/>
        <v>41884.999305555553</v>
      </c>
      <c r="V3600" s="17">
        <f t="shared" si="284"/>
        <v>41866.590532407405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tr">
        <f>VLOOKUP(G3601,'Country Codes'!C:D,2,FALSE)</f>
        <v>United States</v>
      </c>
      <c r="I3601" t="s">
        <v>8246</v>
      </c>
      <c r="J3601" s="15">
        <v>1440892800</v>
      </c>
      <c r="K3601" s="15">
        <v>1438715077</v>
      </c>
      <c r="L3601" t="b">
        <v>0</v>
      </c>
      <c r="M3601">
        <v>17</v>
      </c>
      <c r="N3601" t="b">
        <v>1</v>
      </c>
      <c r="O3601" t="s">
        <v>8271</v>
      </c>
      <c r="P3601" s="5">
        <f t="shared" si="280"/>
        <v>2.02</v>
      </c>
      <c r="Q3601" s="5" t="str">
        <f t="shared" si="281"/>
        <v>Funded</v>
      </c>
      <c r="R3601" s="7">
        <f t="shared" si="282"/>
        <v>59.411764705882355</v>
      </c>
      <c r="S3601" t="s">
        <v>8316</v>
      </c>
      <c r="T3601" t="s">
        <v>8317</v>
      </c>
      <c r="U3601" s="17">
        <f t="shared" si="283"/>
        <v>42245.791666666664</v>
      </c>
      <c r="V3601" s="17">
        <f t="shared" si="284"/>
        <v>42220.586539351854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tr">
        <f>VLOOKUP(G3602,'Country Codes'!C:D,2,FALSE)</f>
        <v>United States</v>
      </c>
      <c r="I3602" t="s">
        <v>8246</v>
      </c>
      <c r="J3602" s="15">
        <v>1476390164</v>
      </c>
      <c r="K3602" s="15">
        <v>1473970964</v>
      </c>
      <c r="L3602" t="b">
        <v>0</v>
      </c>
      <c r="M3602">
        <v>4</v>
      </c>
      <c r="N3602" t="b">
        <v>1</v>
      </c>
      <c r="O3602" t="s">
        <v>8271</v>
      </c>
      <c r="P3602" s="5">
        <f t="shared" si="280"/>
        <v>1.3</v>
      </c>
      <c r="Q3602" s="5" t="str">
        <f t="shared" si="281"/>
        <v>Funded</v>
      </c>
      <c r="R3602" s="7">
        <f t="shared" si="282"/>
        <v>3.25</v>
      </c>
      <c r="S3602" t="s">
        <v>8316</v>
      </c>
      <c r="T3602" t="s">
        <v>8317</v>
      </c>
      <c r="U3602" s="17">
        <f t="shared" si="283"/>
        <v>42656.640787037039</v>
      </c>
      <c r="V3602" s="17">
        <f t="shared" si="284"/>
        <v>42628.640787037039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tr">
        <f>VLOOKUP(G3603,'Country Codes'!C:D,2,FALSE)</f>
        <v>United Kingdom</v>
      </c>
      <c r="I3603" t="s">
        <v>8247</v>
      </c>
      <c r="J3603" s="15">
        <v>1421452682</v>
      </c>
      <c r="K3603" s="15">
        <v>1418860682</v>
      </c>
      <c r="L3603" t="b">
        <v>0</v>
      </c>
      <c r="M3603">
        <v>53</v>
      </c>
      <c r="N3603" t="b">
        <v>1</v>
      </c>
      <c r="O3603" t="s">
        <v>8271</v>
      </c>
      <c r="P3603" s="5">
        <f t="shared" si="280"/>
        <v>1.0435000000000001</v>
      </c>
      <c r="Q3603" s="5" t="str">
        <f t="shared" si="281"/>
        <v>Funded</v>
      </c>
      <c r="R3603" s="7">
        <f t="shared" si="282"/>
        <v>39.377358490566039</v>
      </c>
      <c r="S3603" t="s">
        <v>8316</v>
      </c>
      <c r="T3603" t="s">
        <v>8317</v>
      </c>
      <c r="U3603" s="17">
        <f t="shared" si="283"/>
        <v>42020.790300925924</v>
      </c>
      <c r="V3603" s="17">
        <f t="shared" si="284"/>
        <v>41990.790300925924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tr">
        <f>VLOOKUP(G3604,'Country Codes'!C:D,2,FALSE)</f>
        <v>United States</v>
      </c>
      <c r="I3604" t="s">
        <v>8246</v>
      </c>
      <c r="J3604" s="15">
        <v>1463520479</v>
      </c>
      <c r="K3604" s="15">
        <v>1458336479</v>
      </c>
      <c r="L3604" t="b">
        <v>0</v>
      </c>
      <c r="M3604">
        <v>49</v>
      </c>
      <c r="N3604" t="b">
        <v>1</v>
      </c>
      <c r="O3604" t="s">
        <v>8271</v>
      </c>
      <c r="P3604" s="5">
        <f t="shared" si="280"/>
        <v>1.0004999999999999</v>
      </c>
      <c r="Q3604" s="5" t="str">
        <f t="shared" si="281"/>
        <v>Funded</v>
      </c>
      <c r="R3604" s="7">
        <f t="shared" si="282"/>
        <v>81.673469387755105</v>
      </c>
      <c r="S3604" t="s">
        <v>8316</v>
      </c>
      <c r="T3604" t="s">
        <v>8317</v>
      </c>
      <c r="U3604" s="17">
        <f t="shared" si="283"/>
        <v>42507.68609953703</v>
      </c>
      <c r="V3604" s="17">
        <f t="shared" si="284"/>
        <v>42447.68609953703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tr">
        <f>VLOOKUP(G3605,'Country Codes'!C:D,2,FALSE)</f>
        <v>United States</v>
      </c>
      <c r="I3605" t="s">
        <v>8246</v>
      </c>
      <c r="J3605" s="15">
        <v>1446759880</v>
      </c>
      <c r="K3605" s="15">
        <v>1444164280</v>
      </c>
      <c r="L3605" t="b">
        <v>0</v>
      </c>
      <c r="M3605">
        <v>57</v>
      </c>
      <c r="N3605" t="b">
        <v>1</v>
      </c>
      <c r="O3605" t="s">
        <v>8271</v>
      </c>
      <c r="P3605" s="5">
        <f t="shared" si="280"/>
        <v>1.7066666666666668</v>
      </c>
      <c r="Q3605" s="5" t="str">
        <f t="shared" si="281"/>
        <v>Funded</v>
      </c>
      <c r="R3605" s="7">
        <f t="shared" si="282"/>
        <v>44.912280701754383</v>
      </c>
      <c r="S3605" t="s">
        <v>8316</v>
      </c>
      <c r="T3605" t="s">
        <v>8317</v>
      </c>
      <c r="U3605" s="17">
        <f t="shared" si="283"/>
        <v>42313.697685185187</v>
      </c>
      <c r="V3605" s="17">
        <f t="shared" si="284"/>
        <v>42283.656018518515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tr">
        <f>VLOOKUP(G3606,'Country Codes'!C:D,2,FALSE)</f>
        <v>United States</v>
      </c>
      <c r="I3606" t="s">
        <v>8246</v>
      </c>
      <c r="J3606" s="15">
        <v>1461913140</v>
      </c>
      <c r="K3606" s="15">
        <v>1461370956</v>
      </c>
      <c r="L3606" t="b">
        <v>0</v>
      </c>
      <c r="M3606">
        <v>69</v>
      </c>
      <c r="N3606" t="b">
        <v>1</v>
      </c>
      <c r="O3606" t="s">
        <v>8271</v>
      </c>
      <c r="P3606" s="5">
        <f t="shared" si="280"/>
        <v>1.1283333333333334</v>
      </c>
      <c r="Q3606" s="5" t="str">
        <f t="shared" si="281"/>
        <v>Funded</v>
      </c>
      <c r="R3606" s="7">
        <f t="shared" si="282"/>
        <v>49.05797101449275</v>
      </c>
      <c r="S3606" t="s">
        <v>8316</v>
      </c>
      <c r="T3606" t="s">
        <v>8317</v>
      </c>
      <c r="U3606" s="17">
        <f t="shared" si="283"/>
        <v>42489.082638888889</v>
      </c>
      <c r="V3606" s="17">
        <f t="shared" si="284"/>
        <v>42482.80736111111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tr">
        <f>VLOOKUP(G3607,'Country Codes'!C:D,2,FALSE)</f>
        <v>United Kingdom</v>
      </c>
      <c r="I3607" t="s">
        <v>8247</v>
      </c>
      <c r="J3607" s="15">
        <v>1455390126</v>
      </c>
      <c r="K3607" s="15">
        <v>1452798126</v>
      </c>
      <c r="L3607" t="b">
        <v>0</v>
      </c>
      <c r="M3607">
        <v>15</v>
      </c>
      <c r="N3607" t="b">
        <v>1</v>
      </c>
      <c r="O3607" t="s">
        <v>8271</v>
      </c>
      <c r="P3607" s="5">
        <f t="shared" si="280"/>
        <v>1.84</v>
      </c>
      <c r="Q3607" s="5" t="str">
        <f t="shared" si="281"/>
        <v>Funded</v>
      </c>
      <c r="R3607" s="7">
        <f t="shared" si="282"/>
        <v>30.666666666666668</v>
      </c>
      <c r="S3607" t="s">
        <v>8316</v>
      </c>
      <c r="T3607" t="s">
        <v>8317</v>
      </c>
      <c r="U3607" s="17">
        <f t="shared" si="283"/>
        <v>42413.584791666661</v>
      </c>
      <c r="V3607" s="17">
        <f t="shared" si="284"/>
        <v>42383.584791666661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tr">
        <f>VLOOKUP(G3608,'Country Codes'!C:D,2,FALSE)</f>
        <v>United Kingdom</v>
      </c>
      <c r="I3608" t="s">
        <v>8247</v>
      </c>
      <c r="J3608" s="15">
        <v>1471185057</v>
      </c>
      <c r="K3608" s="15">
        <v>1468593057</v>
      </c>
      <c r="L3608" t="b">
        <v>0</v>
      </c>
      <c r="M3608">
        <v>64</v>
      </c>
      <c r="N3608" t="b">
        <v>1</v>
      </c>
      <c r="O3608" t="s">
        <v>8271</v>
      </c>
      <c r="P3608" s="5">
        <f t="shared" si="280"/>
        <v>1.3026666666666666</v>
      </c>
      <c r="Q3608" s="5" t="str">
        <f t="shared" si="281"/>
        <v>Funded</v>
      </c>
      <c r="R3608" s="7">
        <f t="shared" si="282"/>
        <v>61.0625</v>
      </c>
      <c r="S3608" t="s">
        <v>8316</v>
      </c>
      <c r="T3608" t="s">
        <v>8317</v>
      </c>
      <c r="U3608" s="17">
        <f t="shared" si="283"/>
        <v>42596.396493055552</v>
      </c>
      <c r="V3608" s="17">
        <f t="shared" si="284"/>
        <v>42566.396493055552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tr">
        <f>VLOOKUP(G3609,'Country Codes'!C:D,2,FALSE)</f>
        <v>United Kingdom</v>
      </c>
      <c r="I3609" t="s">
        <v>8247</v>
      </c>
      <c r="J3609" s="15">
        <v>1450137600</v>
      </c>
      <c r="K3609" s="15">
        <v>1448924882</v>
      </c>
      <c r="L3609" t="b">
        <v>0</v>
      </c>
      <c r="M3609">
        <v>20</v>
      </c>
      <c r="N3609" t="b">
        <v>1</v>
      </c>
      <c r="O3609" t="s">
        <v>8271</v>
      </c>
      <c r="P3609" s="5">
        <f t="shared" si="280"/>
        <v>1.0545454545454545</v>
      </c>
      <c r="Q3609" s="5" t="str">
        <f t="shared" si="281"/>
        <v>Funded</v>
      </c>
      <c r="R3609" s="7">
        <f t="shared" si="282"/>
        <v>29</v>
      </c>
      <c r="S3609" t="s">
        <v>8316</v>
      </c>
      <c r="T3609" t="s">
        <v>8317</v>
      </c>
      <c r="U3609" s="17">
        <f t="shared" si="283"/>
        <v>42352.791666666664</v>
      </c>
      <c r="V3609" s="17">
        <f t="shared" si="284"/>
        <v>42338.755578703705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tr">
        <f>VLOOKUP(G3610,'Country Codes'!C:D,2,FALSE)</f>
        <v>United Kingdom</v>
      </c>
      <c r="I3610" t="s">
        <v>8247</v>
      </c>
      <c r="J3610" s="15">
        <v>1466172000</v>
      </c>
      <c r="K3610" s="15">
        <v>1463418090</v>
      </c>
      <c r="L3610" t="b">
        <v>0</v>
      </c>
      <c r="M3610">
        <v>27</v>
      </c>
      <c r="N3610" t="b">
        <v>1</v>
      </c>
      <c r="O3610" t="s">
        <v>8271</v>
      </c>
      <c r="P3610" s="5">
        <f t="shared" si="280"/>
        <v>1</v>
      </c>
      <c r="Q3610" s="5" t="str">
        <f t="shared" si="281"/>
        <v>Funded</v>
      </c>
      <c r="R3610" s="7">
        <f t="shared" si="282"/>
        <v>29.62962962962963</v>
      </c>
      <c r="S3610" t="s">
        <v>8316</v>
      </c>
      <c r="T3610" t="s">
        <v>8317</v>
      </c>
      <c r="U3610" s="17">
        <f t="shared" si="283"/>
        <v>42538.374999999993</v>
      </c>
      <c r="V3610" s="17">
        <f t="shared" si="284"/>
        <v>42506.50104166667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tr">
        <f>VLOOKUP(G3611,'Country Codes'!C:D,2,FALSE)</f>
        <v>United Kingdom</v>
      </c>
      <c r="I3611" t="s">
        <v>8247</v>
      </c>
      <c r="J3611" s="15">
        <v>1459378085</v>
      </c>
      <c r="K3611" s="15">
        <v>1456789685</v>
      </c>
      <c r="L3611" t="b">
        <v>0</v>
      </c>
      <c r="M3611">
        <v>21</v>
      </c>
      <c r="N3611" t="b">
        <v>1</v>
      </c>
      <c r="O3611" t="s">
        <v>8271</v>
      </c>
      <c r="P3611" s="5">
        <f t="shared" si="280"/>
        <v>1.5331632653061225</v>
      </c>
      <c r="Q3611" s="5" t="str">
        <f t="shared" si="281"/>
        <v>Funded</v>
      </c>
      <c r="R3611" s="7">
        <f t="shared" si="282"/>
        <v>143.0952380952381</v>
      </c>
      <c r="S3611" t="s">
        <v>8316</v>
      </c>
      <c r="T3611" t="s">
        <v>8317</v>
      </c>
      <c r="U3611" s="17">
        <f t="shared" si="283"/>
        <v>42459.741724537038</v>
      </c>
      <c r="V3611" s="17">
        <f t="shared" si="284"/>
        <v>42429.783391203695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tr">
        <f>VLOOKUP(G3612,'Country Codes'!C:D,2,FALSE)</f>
        <v>United Kingdom</v>
      </c>
      <c r="I3612" t="s">
        <v>8247</v>
      </c>
      <c r="J3612" s="15">
        <v>1439806936</v>
      </c>
      <c r="K3612" s="15">
        <v>1437214936</v>
      </c>
      <c r="L3612" t="b">
        <v>0</v>
      </c>
      <c r="M3612">
        <v>31</v>
      </c>
      <c r="N3612" t="b">
        <v>1</v>
      </c>
      <c r="O3612" t="s">
        <v>8271</v>
      </c>
      <c r="P3612" s="5">
        <f t="shared" si="280"/>
        <v>1.623</v>
      </c>
      <c r="Q3612" s="5" t="str">
        <f t="shared" si="281"/>
        <v>Funded</v>
      </c>
      <c r="R3612" s="7">
        <f t="shared" si="282"/>
        <v>52.354838709677416</v>
      </c>
      <c r="S3612" t="s">
        <v>8316</v>
      </c>
      <c r="T3612" t="s">
        <v>8317</v>
      </c>
      <c r="U3612" s="17">
        <f t="shared" si="283"/>
        <v>42233.22379629629</v>
      </c>
      <c r="V3612" s="17">
        <f t="shared" si="284"/>
        <v>42203.22379629629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tr">
        <f>VLOOKUP(G3613,'Country Codes'!C:D,2,FALSE)</f>
        <v>United Kingdom</v>
      </c>
      <c r="I3613" t="s">
        <v>8247</v>
      </c>
      <c r="J3613" s="15">
        <v>1428483201</v>
      </c>
      <c r="K3613" s="15">
        <v>1425891201</v>
      </c>
      <c r="L3613" t="b">
        <v>0</v>
      </c>
      <c r="M3613">
        <v>51</v>
      </c>
      <c r="N3613" t="b">
        <v>1</v>
      </c>
      <c r="O3613" t="s">
        <v>8271</v>
      </c>
      <c r="P3613" s="5">
        <f t="shared" si="280"/>
        <v>1.36</v>
      </c>
      <c r="Q3613" s="5" t="str">
        <f t="shared" si="281"/>
        <v>Funded</v>
      </c>
      <c r="R3613" s="7">
        <f t="shared" si="282"/>
        <v>66.666666666666671</v>
      </c>
      <c r="S3613" t="s">
        <v>8316</v>
      </c>
      <c r="T3613" t="s">
        <v>8317</v>
      </c>
      <c r="U3613" s="17">
        <f t="shared" si="283"/>
        <v>42102.162048611113</v>
      </c>
      <c r="V3613" s="17">
        <f t="shared" si="284"/>
        <v>42072.162048611113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tr">
        <f>VLOOKUP(G3614,'Country Codes'!C:D,2,FALSE)</f>
        <v>Canada</v>
      </c>
      <c r="I3614" t="s">
        <v>8251</v>
      </c>
      <c r="J3614" s="15">
        <v>1402334811</v>
      </c>
      <c r="K3614" s="15">
        <v>1401470811</v>
      </c>
      <c r="L3614" t="b">
        <v>0</v>
      </c>
      <c r="M3614">
        <v>57</v>
      </c>
      <c r="N3614" t="b">
        <v>1</v>
      </c>
      <c r="O3614" t="s">
        <v>8271</v>
      </c>
      <c r="P3614" s="5">
        <f t="shared" si="280"/>
        <v>1.444</v>
      </c>
      <c r="Q3614" s="5" t="str">
        <f t="shared" si="281"/>
        <v>Funded</v>
      </c>
      <c r="R3614" s="7">
        <f t="shared" si="282"/>
        <v>126.66666666666667</v>
      </c>
      <c r="S3614" t="s">
        <v>8316</v>
      </c>
      <c r="T3614" t="s">
        <v>8317</v>
      </c>
      <c r="U3614" s="17">
        <f t="shared" si="283"/>
        <v>41799.518645833334</v>
      </c>
      <c r="V3614" s="17">
        <f t="shared" si="284"/>
        <v>41789.518645833334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tr">
        <f>VLOOKUP(G3615,'Country Codes'!C:D,2,FALSE)</f>
        <v>United States</v>
      </c>
      <c r="I3615" t="s">
        <v>8246</v>
      </c>
      <c r="J3615" s="15">
        <v>1403964574</v>
      </c>
      <c r="K3615" s="15">
        <v>1401372574</v>
      </c>
      <c r="L3615" t="b">
        <v>0</v>
      </c>
      <c r="M3615">
        <v>20</v>
      </c>
      <c r="N3615" t="b">
        <v>1</v>
      </c>
      <c r="O3615" t="s">
        <v>8271</v>
      </c>
      <c r="P3615" s="5">
        <f t="shared" si="280"/>
        <v>1</v>
      </c>
      <c r="Q3615" s="5" t="str">
        <f t="shared" si="281"/>
        <v>Funded</v>
      </c>
      <c r="R3615" s="7">
        <f t="shared" si="282"/>
        <v>62.5</v>
      </c>
      <c r="S3615" t="s">
        <v>8316</v>
      </c>
      <c r="T3615" t="s">
        <v>8317</v>
      </c>
      <c r="U3615" s="17">
        <f t="shared" si="283"/>
        <v>41818.381643518514</v>
      </c>
      <c r="V3615" s="17">
        <f t="shared" si="284"/>
        <v>41788.381643518514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tr">
        <f>VLOOKUP(G3616,'Country Codes'!C:D,2,FALSE)</f>
        <v>United States</v>
      </c>
      <c r="I3616" t="s">
        <v>8246</v>
      </c>
      <c r="J3616" s="15">
        <v>1434675616</v>
      </c>
      <c r="K3616" s="15">
        <v>1432083616</v>
      </c>
      <c r="L3616" t="b">
        <v>0</v>
      </c>
      <c r="M3616">
        <v>71</v>
      </c>
      <c r="N3616" t="b">
        <v>1</v>
      </c>
      <c r="O3616" t="s">
        <v>8271</v>
      </c>
      <c r="P3616" s="5">
        <f t="shared" si="280"/>
        <v>1.008</v>
      </c>
      <c r="Q3616" s="5" t="str">
        <f t="shared" si="281"/>
        <v>Funded</v>
      </c>
      <c r="R3616" s="7">
        <f t="shared" si="282"/>
        <v>35.492957746478872</v>
      </c>
      <c r="S3616" t="s">
        <v>8316</v>
      </c>
      <c r="T3616" t="s">
        <v>8317</v>
      </c>
      <c r="U3616" s="17">
        <f t="shared" si="283"/>
        <v>42173.833518518521</v>
      </c>
      <c r="V3616" s="17">
        <f t="shared" si="284"/>
        <v>42143.833518518521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tr">
        <f>VLOOKUP(G3617,'Country Codes'!C:D,2,FALSE)</f>
        <v>United Kingdom</v>
      </c>
      <c r="I3617" t="s">
        <v>8247</v>
      </c>
      <c r="J3617" s="15">
        <v>1449756896</v>
      </c>
      <c r="K3617" s="15">
        <v>1447164896</v>
      </c>
      <c r="L3617" t="b">
        <v>0</v>
      </c>
      <c r="M3617">
        <v>72</v>
      </c>
      <c r="N3617" t="b">
        <v>1</v>
      </c>
      <c r="O3617" t="s">
        <v>8271</v>
      </c>
      <c r="P3617" s="5">
        <f t="shared" si="280"/>
        <v>1.0680000000000001</v>
      </c>
      <c r="Q3617" s="5" t="str">
        <f t="shared" si="281"/>
        <v>Funded</v>
      </c>
      <c r="R3617" s="7">
        <f t="shared" si="282"/>
        <v>37.083333333333336</v>
      </c>
      <c r="S3617" t="s">
        <v>8316</v>
      </c>
      <c r="T3617" t="s">
        <v>8317</v>
      </c>
      <c r="U3617" s="17">
        <f t="shared" si="283"/>
        <v>42348.385370370372</v>
      </c>
      <c r="V3617" s="17">
        <f t="shared" si="284"/>
        <v>42318.385370370372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tr">
        <f>VLOOKUP(G3618,'Country Codes'!C:D,2,FALSE)</f>
        <v>United Kingdom</v>
      </c>
      <c r="I3618" t="s">
        <v>8247</v>
      </c>
      <c r="J3618" s="15">
        <v>1426801664</v>
      </c>
      <c r="K3618" s="15">
        <v>1424213264</v>
      </c>
      <c r="L3618" t="b">
        <v>0</v>
      </c>
      <c r="M3618">
        <v>45</v>
      </c>
      <c r="N3618" t="b">
        <v>1</v>
      </c>
      <c r="O3618" t="s">
        <v>8271</v>
      </c>
      <c r="P3618" s="5">
        <f t="shared" si="280"/>
        <v>1.248</v>
      </c>
      <c r="Q3618" s="5" t="str">
        <f t="shared" si="281"/>
        <v>Funded</v>
      </c>
      <c r="R3618" s="7">
        <f t="shared" si="282"/>
        <v>69.333333333333329</v>
      </c>
      <c r="S3618" t="s">
        <v>8316</v>
      </c>
      <c r="T3618" t="s">
        <v>8317</v>
      </c>
      <c r="U3618" s="17">
        <f t="shared" si="283"/>
        <v>42082.699814814812</v>
      </c>
      <c r="V3618" s="17">
        <f t="shared" si="284"/>
        <v>42052.741481481477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tr">
        <f>VLOOKUP(G3619,'Country Codes'!C:D,2,FALSE)</f>
        <v>United Kingdom</v>
      </c>
      <c r="I3619" t="s">
        <v>8247</v>
      </c>
      <c r="J3619" s="15">
        <v>1488240000</v>
      </c>
      <c r="K3619" s="15">
        <v>1486996729</v>
      </c>
      <c r="L3619" t="b">
        <v>0</v>
      </c>
      <c r="M3619">
        <v>51</v>
      </c>
      <c r="N3619" t="b">
        <v>1</v>
      </c>
      <c r="O3619" t="s">
        <v>8271</v>
      </c>
      <c r="P3619" s="5">
        <f t="shared" si="280"/>
        <v>1.1891891891891893</v>
      </c>
      <c r="Q3619" s="5" t="str">
        <f t="shared" si="281"/>
        <v>Funded</v>
      </c>
      <c r="R3619" s="7">
        <f t="shared" si="282"/>
        <v>17.254901960784313</v>
      </c>
      <c r="S3619" t="s">
        <v>8316</v>
      </c>
      <c r="T3619" t="s">
        <v>8317</v>
      </c>
      <c r="U3619" s="17">
        <f t="shared" si="283"/>
        <v>42793.791666666664</v>
      </c>
      <c r="V3619" s="17">
        <f t="shared" si="284"/>
        <v>42779.401956018519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tr">
        <f>VLOOKUP(G3620,'Country Codes'!C:D,2,FALSE)</f>
        <v>United Kingdom</v>
      </c>
      <c r="I3620" t="s">
        <v>8247</v>
      </c>
      <c r="J3620" s="15">
        <v>1433343850</v>
      </c>
      <c r="K3620" s="15">
        <v>1430751850</v>
      </c>
      <c r="L3620" t="b">
        <v>0</v>
      </c>
      <c r="M3620">
        <v>56</v>
      </c>
      <c r="N3620" t="b">
        <v>1</v>
      </c>
      <c r="O3620" t="s">
        <v>8271</v>
      </c>
      <c r="P3620" s="5">
        <f t="shared" si="280"/>
        <v>1.01</v>
      </c>
      <c r="Q3620" s="5" t="str">
        <f t="shared" si="281"/>
        <v>Funded</v>
      </c>
      <c r="R3620" s="7">
        <f t="shared" si="282"/>
        <v>36.071428571428569</v>
      </c>
      <c r="S3620" t="s">
        <v>8316</v>
      </c>
      <c r="T3620" t="s">
        <v>8317</v>
      </c>
      <c r="U3620" s="17">
        <f t="shared" si="283"/>
        <v>42158.419560185182</v>
      </c>
      <c r="V3620" s="17">
        <f t="shared" si="284"/>
        <v>42128.419560185182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tr">
        <f>VLOOKUP(G3621,'Country Codes'!C:D,2,FALSE)</f>
        <v>United States</v>
      </c>
      <c r="I3621" t="s">
        <v>8246</v>
      </c>
      <c r="J3621" s="15">
        <v>1479592800</v>
      </c>
      <c r="K3621" s="15">
        <v>1476760226</v>
      </c>
      <c r="L3621" t="b">
        <v>0</v>
      </c>
      <c r="M3621">
        <v>17</v>
      </c>
      <c r="N3621" t="b">
        <v>1</v>
      </c>
      <c r="O3621" t="s">
        <v>8271</v>
      </c>
      <c r="P3621" s="5">
        <f t="shared" si="280"/>
        <v>1.1299999999999999</v>
      </c>
      <c r="Q3621" s="5" t="str">
        <f t="shared" si="281"/>
        <v>Funded</v>
      </c>
      <c r="R3621" s="7">
        <f t="shared" si="282"/>
        <v>66.470588235294116</v>
      </c>
      <c r="S3621" t="s">
        <v>8316</v>
      </c>
      <c r="T3621" t="s">
        <v>8317</v>
      </c>
      <c r="U3621" s="17">
        <f t="shared" si="283"/>
        <v>42693.708333333336</v>
      </c>
      <c r="V3621" s="17">
        <f t="shared" si="284"/>
        <v>42660.92391203704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tr">
        <f>VLOOKUP(G3622,'Country Codes'!C:D,2,FALSE)</f>
        <v>United States</v>
      </c>
      <c r="I3622" t="s">
        <v>8246</v>
      </c>
      <c r="J3622" s="15">
        <v>1425528000</v>
      </c>
      <c r="K3622" s="15">
        <v>1422916261</v>
      </c>
      <c r="L3622" t="b">
        <v>0</v>
      </c>
      <c r="M3622">
        <v>197</v>
      </c>
      <c r="N3622" t="b">
        <v>1</v>
      </c>
      <c r="O3622" t="s">
        <v>8271</v>
      </c>
      <c r="P3622" s="5">
        <f t="shared" si="280"/>
        <v>1.0519047619047619</v>
      </c>
      <c r="Q3622" s="5" t="str">
        <f t="shared" si="281"/>
        <v>Funded</v>
      </c>
      <c r="R3622" s="7">
        <f t="shared" si="282"/>
        <v>56.065989847715734</v>
      </c>
      <c r="S3622" t="s">
        <v>8316</v>
      </c>
      <c r="T3622" t="s">
        <v>8317</v>
      </c>
      <c r="U3622" s="17">
        <f t="shared" si="283"/>
        <v>42067.958333333336</v>
      </c>
      <c r="V3622" s="17">
        <f t="shared" si="284"/>
        <v>42037.72987268518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tr">
        <f>VLOOKUP(G3623,'Country Codes'!C:D,2,FALSE)</f>
        <v>United States</v>
      </c>
      <c r="I3623" t="s">
        <v>8246</v>
      </c>
      <c r="J3623" s="15">
        <v>1475269200</v>
      </c>
      <c r="K3623" s="15">
        <v>1473200844</v>
      </c>
      <c r="L3623" t="b">
        <v>0</v>
      </c>
      <c r="M3623">
        <v>70</v>
      </c>
      <c r="N3623" t="b">
        <v>1</v>
      </c>
      <c r="O3623" t="s">
        <v>8271</v>
      </c>
      <c r="P3623" s="5">
        <f t="shared" si="280"/>
        <v>1.0973333333333333</v>
      </c>
      <c r="Q3623" s="5" t="str">
        <f t="shared" si="281"/>
        <v>Funded</v>
      </c>
      <c r="R3623" s="7">
        <f t="shared" si="282"/>
        <v>47.028571428571432</v>
      </c>
      <c r="S3623" t="s">
        <v>8316</v>
      </c>
      <c r="T3623" t="s">
        <v>8317</v>
      </c>
      <c r="U3623" s="17">
        <f t="shared" si="283"/>
        <v>42643.666666666664</v>
      </c>
      <c r="V3623" s="17">
        <f t="shared" si="284"/>
        <v>42619.727361111109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tr">
        <f>VLOOKUP(G3624,'Country Codes'!C:D,2,FALSE)</f>
        <v>United States</v>
      </c>
      <c r="I3624" t="s">
        <v>8246</v>
      </c>
      <c r="J3624" s="15">
        <v>1411874580</v>
      </c>
      <c r="K3624" s="15">
        <v>1409030371</v>
      </c>
      <c r="L3624" t="b">
        <v>0</v>
      </c>
      <c r="M3624">
        <v>21</v>
      </c>
      <c r="N3624" t="b">
        <v>1</v>
      </c>
      <c r="O3624" t="s">
        <v>8271</v>
      </c>
      <c r="P3624" s="5">
        <f t="shared" si="280"/>
        <v>1.00099</v>
      </c>
      <c r="Q3624" s="5" t="str">
        <f t="shared" si="281"/>
        <v>Funded</v>
      </c>
      <c r="R3624" s="7">
        <f t="shared" si="282"/>
        <v>47.666190476190479</v>
      </c>
      <c r="S3624" t="s">
        <v>8316</v>
      </c>
      <c r="T3624" t="s">
        <v>8317</v>
      </c>
      <c r="U3624" s="17">
        <f t="shared" si="283"/>
        <v>41909.932638888888</v>
      </c>
      <c r="V3624" s="17">
        <f t="shared" si="284"/>
        <v>41877.013553240737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tr">
        <f>VLOOKUP(G3625,'Country Codes'!C:D,2,FALSE)</f>
        <v>United States</v>
      </c>
      <c r="I3625" t="s">
        <v>8246</v>
      </c>
      <c r="J3625" s="15">
        <v>1406358000</v>
      </c>
      <c r="K3625" s="15">
        <v>1404841270</v>
      </c>
      <c r="L3625" t="b">
        <v>0</v>
      </c>
      <c r="M3625">
        <v>34</v>
      </c>
      <c r="N3625" t="b">
        <v>1</v>
      </c>
      <c r="O3625" t="s">
        <v>8271</v>
      </c>
      <c r="P3625" s="5">
        <f t="shared" si="280"/>
        <v>1.2</v>
      </c>
      <c r="Q3625" s="5" t="str">
        <f t="shared" si="281"/>
        <v>Funded</v>
      </c>
      <c r="R3625" s="7">
        <f t="shared" si="282"/>
        <v>88.235294117647058</v>
      </c>
      <c r="S3625" t="s">
        <v>8316</v>
      </c>
      <c r="T3625" t="s">
        <v>8317</v>
      </c>
      <c r="U3625" s="17">
        <f t="shared" si="283"/>
        <v>41846.083333333328</v>
      </c>
      <c r="V3625" s="17">
        <f t="shared" si="284"/>
        <v>41828.528587962959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tr">
        <f>VLOOKUP(G3626,'Country Codes'!C:D,2,FALSE)</f>
        <v>United States</v>
      </c>
      <c r="I3626" t="s">
        <v>8246</v>
      </c>
      <c r="J3626" s="15">
        <v>1471977290</v>
      </c>
      <c r="K3626" s="15">
        <v>1466793290</v>
      </c>
      <c r="L3626" t="b">
        <v>0</v>
      </c>
      <c r="M3626">
        <v>39</v>
      </c>
      <c r="N3626" t="b">
        <v>1</v>
      </c>
      <c r="O3626" t="s">
        <v>8271</v>
      </c>
      <c r="P3626" s="5">
        <f t="shared" si="280"/>
        <v>1.0493333333333332</v>
      </c>
      <c r="Q3626" s="5" t="str">
        <f t="shared" si="281"/>
        <v>Funded</v>
      </c>
      <c r="R3626" s="7">
        <f t="shared" si="282"/>
        <v>80.717948717948715</v>
      </c>
      <c r="S3626" t="s">
        <v>8316</v>
      </c>
      <c r="T3626" t="s">
        <v>8317</v>
      </c>
      <c r="U3626" s="17">
        <f t="shared" si="283"/>
        <v>42605.565856481473</v>
      </c>
      <c r="V3626" s="17">
        <f t="shared" si="284"/>
        <v>42545.565856481473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tr">
        <f>VLOOKUP(G3627,'Country Codes'!C:D,2,FALSE)</f>
        <v>United Kingdom</v>
      </c>
      <c r="I3627" t="s">
        <v>8247</v>
      </c>
      <c r="J3627" s="15">
        <v>1435851577</v>
      </c>
      <c r="K3627" s="15">
        <v>1433259577</v>
      </c>
      <c r="L3627" t="b">
        <v>0</v>
      </c>
      <c r="M3627">
        <v>78</v>
      </c>
      <c r="N3627" t="b">
        <v>1</v>
      </c>
      <c r="O3627" t="s">
        <v>8271</v>
      </c>
      <c r="P3627" s="5">
        <f t="shared" si="280"/>
        <v>1.0266666666666666</v>
      </c>
      <c r="Q3627" s="5" t="str">
        <f t="shared" si="281"/>
        <v>Funded</v>
      </c>
      <c r="R3627" s="7">
        <f t="shared" si="282"/>
        <v>39.487179487179489</v>
      </c>
      <c r="S3627" t="s">
        <v>8316</v>
      </c>
      <c r="T3627" t="s">
        <v>8317</v>
      </c>
      <c r="U3627" s="17">
        <f t="shared" si="283"/>
        <v>42187.444178240738</v>
      </c>
      <c r="V3627" s="17">
        <f t="shared" si="284"/>
        <v>42157.444178240738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tr">
        <f>VLOOKUP(G3628,'Country Codes'!C:D,2,FALSE)</f>
        <v>United Kingdom</v>
      </c>
      <c r="I3628" t="s">
        <v>8247</v>
      </c>
      <c r="J3628" s="15">
        <v>1408204857</v>
      </c>
      <c r="K3628" s="15">
        <v>1406390457</v>
      </c>
      <c r="L3628" t="b">
        <v>0</v>
      </c>
      <c r="M3628">
        <v>48</v>
      </c>
      <c r="N3628" t="b">
        <v>1</v>
      </c>
      <c r="O3628" t="s">
        <v>8271</v>
      </c>
      <c r="P3628" s="5">
        <f t="shared" si="280"/>
        <v>1.0182500000000001</v>
      </c>
      <c r="Q3628" s="5" t="str">
        <f t="shared" si="281"/>
        <v>Funded</v>
      </c>
      <c r="R3628" s="7">
        <f t="shared" si="282"/>
        <v>84.854166666666671</v>
      </c>
      <c r="S3628" t="s">
        <v>8316</v>
      </c>
      <c r="T3628" t="s">
        <v>8317</v>
      </c>
      <c r="U3628" s="17">
        <f t="shared" si="283"/>
        <v>41867.458993055552</v>
      </c>
      <c r="V3628" s="17">
        <f t="shared" si="284"/>
        <v>41846.458993055552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tr">
        <f>VLOOKUP(G3629,'Country Codes'!C:D,2,FALSE)</f>
        <v>United States</v>
      </c>
      <c r="I3629" t="s">
        <v>8246</v>
      </c>
      <c r="J3629" s="15">
        <v>1463803140</v>
      </c>
      <c r="K3629" s="15">
        <v>1459446487</v>
      </c>
      <c r="L3629" t="b">
        <v>0</v>
      </c>
      <c r="M3629">
        <v>29</v>
      </c>
      <c r="N3629" t="b">
        <v>1</v>
      </c>
      <c r="O3629" t="s">
        <v>8271</v>
      </c>
      <c r="P3629" s="5">
        <f t="shared" si="280"/>
        <v>1</v>
      </c>
      <c r="Q3629" s="5" t="str">
        <f t="shared" si="281"/>
        <v>Funded</v>
      </c>
      <c r="R3629" s="7">
        <f t="shared" si="282"/>
        <v>68.965517241379317</v>
      </c>
      <c r="S3629" t="s">
        <v>8316</v>
      </c>
      <c r="T3629" t="s">
        <v>8317</v>
      </c>
      <c r="U3629" s="17">
        <f t="shared" si="283"/>
        <v>42510.957638888889</v>
      </c>
      <c r="V3629" s="17">
        <f t="shared" si="284"/>
        <v>42460.533414351848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tr">
        <f>VLOOKUP(G3630,'Country Codes'!C:D,2,FALSE)</f>
        <v>United States</v>
      </c>
      <c r="I3630" t="s">
        <v>8246</v>
      </c>
      <c r="J3630" s="15">
        <v>1450040396</v>
      </c>
      <c r="K3630" s="15">
        <v>1444852796</v>
      </c>
      <c r="L3630" t="b">
        <v>0</v>
      </c>
      <c r="M3630">
        <v>0</v>
      </c>
      <c r="N3630" t="b">
        <v>0</v>
      </c>
      <c r="O3630" t="s">
        <v>8305</v>
      </c>
      <c r="P3630" s="5">
        <f t="shared" si="280"/>
        <v>0</v>
      </c>
      <c r="Q3630" s="5" t="str">
        <f t="shared" si="281"/>
        <v>Not Funded</v>
      </c>
      <c r="R3630" s="7" t="e">
        <f t="shared" si="282"/>
        <v>#DIV/0!</v>
      </c>
      <c r="S3630" t="s">
        <v>8316</v>
      </c>
      <c r="T3630" t="s">
        <v>8358</v>
      </c>
      <c r="U3630" s="17">
        <f t="shared" si="283"/>
        <v>42351.666620370372</v>
      </c>
      <c r="V3630" s="17">
        <f t="shared" si="284"/>
        <v>42291.6249537037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tr">
        <f>VLOOKUP(G3631,'Country Codes'!C:D,2,FALSE)</f>
        <v>United States</v>
      </c>
      <c r="I3631" t="s">
        <v>8246</v>
      </c>
      <c r="J3631" s="15">
        <v>1462467600</v>
      </c>
      <c r="K3631" s="15">
        <v>1457403364</v>
      </c>
      <c r="L3631" t="b">
        <v>0</v>
      </c>
      <c r="M3631">
        <v>2</v>
      </c>
      <c r="N3631" t="b">
        <v>0</v>
      </c>
      <c r="O3631" t="s">
        <v>8305</v>
      </c>
      <c r="P3631" s="5">
        <f t="shared" si="280"/>
        <v>1.9999999999999999E-6</v>
      </c>
      <c r="Q3631" s="5" t="str">
        <f t="shared" si="281"/>
        <v>Not Funded</v>
      </c>
      <c r="R3631" s="7">
        <f t="shared" si="282"/>
        <v>1</v>
      </c>
      <c r="S3631" t="s">
        <v>8316</v>
      </c>
      <c r="T3631" t="s">
        <v>8358</v>
      </c>
      <c r="U3631" s="17">
        <f t="shared" si="283"/>
        <v>42495.499999999993</v>
      </c>
      <c r="V3631" s="17">
        <f t="shared" si="284"/>
        <v>42436.886157407404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tr">
        <f>VLOOKUP(G3632,'Country Codes'!C:D,2,FALSE)</f>
        <v>United Kingdom</v>
      </c>
      <c r="I3632" t="s">
        <v>8247</v>
      </c>
      <c r="J3632" s="15">
        <v>1417295990</v>
      </c>
      <c r="K3632" s="15">
        <v>1414700390</v>
      </c>
      <c r="L3632" t="b">
        <v>0</v>
      </c>
      <c r="M3632">
        <v>1</v>
      </c>
      <c r="N3632" t="b">
        <v>0</v>
      </c>
      <c r="O3632" t="s">
        <v>8305</v>
      </c>
      <c r="P3632" s="5">
        <f t="shared" si="280"/>
        <v>3.3333333333333332E-4</v>
      </c>
      <c r="Q3632" s="5" t="str">
        <f t="shared" si="281"/>
        <v>Not Funded</v>
      </c>
      <c r="R3632" s="7">
        <f t="shared" si="282"/>
        <v>1</v>
      </c>
      <c r="S3632" t="s">
        <v>8316</v>
      </c>
      <c r="T3632" t="s">
        <v>8358</v>
      </c>
      <c r="U3632" s="17">
        <f t="shared" si="283"/>
        <v>41972.680439814816</v>
      </c>
      <c r="V3632" s="17">
        <f t="shared" si="284"/>
        <v>41942.638773148145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tr">
        <f>VLOOKUP(G3633,'Country Codes'!C:D,2,FALSE)</f>
        <v>United States</v>
      </c>
      <c r="I3633" t="s">
        <v>8246</v>
      </c>
      <c r="J3633" s="15">
        <v>1411444740</v>
      </c>
      <c r="K3633" s="15">
        <v>1409335497</v>
      </c>
      <c r="L3633" t="b">
        <v>0</v>
      </c>
      <c r="M3633">
        <v>59</v>
      </c>
      <c r="N3633" t="b">
        <v>0</v>
      </c>
      <c r="O3633" t="s">
        <v>8305</v>
      </c>
      <c r="P3633" s="5">
        <f t="shared" si="280"/>
        <v>0.51023391812865493</v>
      </c>
      <c r="Q3633" s="5" t="str">
        <f t="shared" si="281"/>
        <v>Not Funded</v>
      </c>
      <c r="R3633" s="7">
        <f t="shared" si="282"/>
        <v>147.88135593220338</v>
      </c>
      <c r="S3633" t="s">
        <v>8316</v>
      </c>
      <c r="T3633" t="s">
        <v>8358</v>
      </c>
      <c r="U3633" s="17">
        <f t="shared" si="283"/>
        <v>41904.957638888889</v>
      </c>
      <c r="V3633" s="17">
        <f t="shared" si="284"/>
        <v>41880.54510416666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tr">
        <f>VLOOKUP(G3634,'Country Codes'!C:D,2,FALSE)</f>
        <v>United Kingdom</v>
      </c>
      <c r="I3634" t="s">
        <v>8247</v>
      </c>
      <c r="J3634" s="15">
        <v>1416781749</v>
      </c>
      <c r="K3634" s="15">
        <v>1415053749</v>
      </c>
      <c r="L3634" t="b">
        <v>0</v>
      </c>
      <c r="M3634">
        <v>1</v>
      </c>
      <c r="N3634" t="b">
        <v>0</v>
      </c>
      <c r="O3634" t="s">
        <v>8305</v>
      </c>
      <c r="P3634" s="5">
        <f t="shared" si="280"/>
        <v>0.2</v>
      </c>
      <c r="Q3634" s="5" t="str">
        <f t="shared" si="281"/>
        <v>Not Funded</v>
      </c>
      <c r="R3634" s="7">
        <f t="shared" si="282"/>
        <v>100</v>
      </c>
      <c r="S3634" t="s">
        <v>8316</v>
      </c>
      <c r="T3634" t="s">
        <v>8358</v>
      </c>
      <c r="U3634" s="17">
        <f t="shared" si="283"/>
        <v>41966.728576388887</v>
      </c>
      <c r="V3634" s="17">
        <f t="shared" si="284"/>
        <v>41946.728576388887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tr">
        <f>VLOOKUP(G3635,'Country Codes'!C:D,2,FALSE)</f>
        <v>United States</v>
      </c>
      <c r="I3635" t="s">
        <v>8246</v>
      </c>
      <c r="J3635" s="15">
        <v>1479517200</v>
      </c>
      <c r="K3635" s="15">
        <v>1475765867</v>
      </c>
      <c r="L3635" t="b">
        <v>0</v>
      </c>
      <c r="M3635">
        <v>31</v>
      </c>
      <c r="N3635" t="b">
        <v>0</v>
      </c>
      <c r="O3635" t="s">
        <v>8305</v>
      </c>
      <c r="P3635" s="5">
        <f t="shared" si="280"/>
        <v>0.35239999999999999</v>
      </c>
      <c r="Q3635" s="5" t="str">
        <f t="shared" si="281"/>
        <v>Not Funded</v>
      </c>
      <c r="R3635" s="7">
        <f t="shared" si="282"/>
        <v>56.838709677419352</v>
      </c>
      <c r="S3635" t="s">
        <v>8316</v>
      </c>
      <c r="T3635" t="s">
        <v>8358</v>
      </c>
      <c r="U3635" s="17">
        <f t="shared" si="283"/>
        <v>42692.833333333336</v>
      </c>
      <c r="V3635" s="17">
        <f t="shared" si="284"/>
        <v>42649.415127314809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tr">
        <f>VLOOKUP(G3636,'Country Codes'!C:D,2,FALSE)</f>
        <v>Canada</v>
      </c>
      <c r="I3636" t="s">
        <v>8251</v>
      </c>
      <c r="J3636" s="15">
        <v>1484366340</v>
      </c>
      <c r="K3636" s="15">
        <v>1480219174</v>
      </c>
      <c r="L3636" t="b">
        <v>0</v>
      </c>
      <c r="M3636">
        <v>18</v>
      </c>
      <c r="N3636" t="b">
        <v>0</v>
      </c>
      <c r="O3636" t="s">
        <v>8305</v>
      </c>
      <c r="P3636" s="5">
        <f t="shared" si="280"/>
        <v>4.2466666666666666E-2</v>
      </c>
      <c r="Q3636" s="5" t="str">
        <f t="shared" si="281"/>
        <v>Not Funded</v>
      </c>
      <c r="R3636" s="7">
        <f t="shared" si="282"/>
        <v>176.94444444444446</v>
      </c>
      <c r="S3636" t="s">
        <v>8316</v>
      </c>
      <c r="T3636" t="s">
        <v>8358</v>
      </c>
      <c r="U3636" s="17">
        <f t="shared" si="283"/>
        <v>42748.957638888889</v>
      </c>
      <c r="V3636" s="17">
        <f t="shared" si="284"/>
        <v>42700.958032407405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tr">
        <f>VLOOKUP(G3637,'Country Codes'!C:D,2,FALSE)</f>
        <v>United States</v>
      </c>
      <c r="I3637" t="s">
        <v>8246</v>
      </c>
      <c r="J3637" s="15">
        <v>1461186676</v>
      </c>
      <c r="K3637" s="15">
        <v>1458594676</v>
      </c>
      <c r="L3637" t="b">
        <v>0</v>
      </c>
      <c r="M3637">
        <v>10</v>
      </c>
      <c r="N3637" t="b">
        <v>0</v>
      </c>
      <c r="O3637" t="s">
        <v>8305</v>
      </c>
      <c r="P3637" s="5">
        <f t="shared" si="280"/>
        <v>0.36457142857142855</v>
      </c>
      <c r="Q3637" s="5" t="str">
        <f t="shared" si="281"/>
        <v>Not Funded</v>
      </c>
      <c r="R3637" s="7">
        <f t="shared" si="282"/>
        <v>127.6</v>
      </c>
      <c r="S3637" t="s">
        <v>8316</v>
      </c>
      <c r="T3637" t="s">
        <v>8358</v>
      </c>
      <c r="U3637" s="17">
        <f t="shared" si="283"/>
        <v>42480.674490740734</v>
      </c>
      <c r="V3637" s="17">
        <f t="shared" si="284"/>
        <v>42450.674490740734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tr">
        <f>VLOOKUP(G3638,'Country Codes'!C:D,2,FALSE)</f>
        <v>United States</v>
      </c>
      <c r="I3638" t="s">
        <v>8246</v>
      </c>
      <c r="J3638" s="15">
        <v>1442248829</v>
      </c>
      <c r="K3638" s="15">
        <v>1439224829</v>
      </c>
      <c r="L3638" t="b">
        <v>0</v>
      </c>
      <c r="M3638">
        <v>0</v>
      </c>
      <c r="N3638" t="b">
        <v>0</v>
      </c>
      <c r="O3638" t="s">
        <v>8305</v>
      </c>
      <c r="P3638" s="5">
        <f t="shared" si="280"/>
        <v>0</v>
      </c>
      <c r="Q3638" s="5" t="str">
        <f t="shared" si="281"/>
        <v>Not Funded</v>
      </c>
      <c r="R3638" s="7" t="e">
        <f t="shared" si="282"/>
        <v>#DIV/0!</v>
      </c>
      <c r="S3638" t="s">
        <v>8316</v>
      </c>
      <c r="T3638" t="s">
        <v>8358</v>
      </c>
      <c r="U3638" s="17">
        <f t="shared" si="283"/>
        <v>42261.486446759263</v>
      </c>
      <c r="V3638" s="17">
        <f t="shared" si="284"/>
        <v>42226.486446759263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tr">
        <f>VLOOKUP(G3639,'Country Codes'!C:D,2,FALSE)</f>
        <v>United States</v>
      </c>
      <c r="I3639" t="s">
        <v>8246</v>
      </c>
      <c r="J3639" s="15">
        <v>1420130935</v>
      </c>
      <c r="K3639" s="15">
        <v>1417538935</v>
      </c>
      <c r="L3639" t="b">
        <v>0</v>
      </c>
      <c r="M3639">
        <v>14</v>
      </c>
      <c r="N3639" t="b">
        <v>0</v>
      </c>
      <c r="O3639" t="s">
        <v>8305</v>
      </c>
      <c r="P3639" s="5">
        <f t="shared" si="280"/>
        <v>0.30866666666666664</v>
      </c>
      <c r="Q3639" s="5" t="str">
        <f t="shared" si="281"/>
        <v>Not Funded</v>
      </c>
      <c r="R3639" s="7">
        <f t="shared" si="282"/>
        <v>66.142857142857139</v>
      </c>
      <c r="S3639" t="s">
        <v>8316</v>
      </c>
      <c r="T3639" t="s">
        <v>8358</v>
      </c>
      <c r="U3639" s="17">
        <f t="shared" si="283"/>
        <v>42005.492303240739</v>
      </c>
      <c r="V3639" s="17">
        <f t="shared" si="284"/>
        <v>41975.492303240739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tr">
        <f>VLOOKUP(G3640,'Country Codes'!C:D,2,FALSE)</f>
        <v>Canada</v>
      </c>
      <c r="I3640" t="s">
        <v>8251</v>
      </c>
      <c r="J3640" s="15">
        <v>1429456132</v>
      </c>
      <c r="K3640" s="15">
        <v>1424275732</v>
      </c>
      <c r="L3640" t="b">
        <v>0</v>
      </c>
      <c r="M3640">
        <v>2</v>
      </c>
      <c r="N3640" t="b">
        <v>0</v>
      </c>
      <c r="O3640" t="s">
        <v>8305</v>
      </c>
      <c r="P3640" s="5">
        <f t="shared" si="280"/>
        <v>6.545454545454546E-2</v>
      </c>
      <c r="Q3640" s="5" t="str">
        <f t="shared" si="281"/>
        <v>Not Funded</v>
      </c>
      <c r="R3640" s="7">
        <f t="shared" si="282"/>
        <v>108</v>
      </c>
      <c r="S3640" t="s">
        <v>8316</v>
      </c>
      <c r="T3640" t="s">
        <v>8358</v>
      </c>
      <c r="U3640" s="17">
        <f t="shared" si="283"/>
        <v>42113.42282407407</v>
      </c>
      <c r="V3640" s="17">
        <f t="shared" si="284"/>
        <v>42053.464490740742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tr">
        <f>VLOOKUP(G3641,'Country Codes'!C:D,2,FALSE)</f>
        <v>United States</v>
      </c>
      <c r="I3641" t="s">
        <v>8246</v>
      </c>
      <c r="J3641" s="15">
        <v>1475853060</v>
      </c>
      <c r="K3641" s="15">
        <v>1470672906</v>
      </c>
      <c r="L3641" t="b">
        <v>0</v>
      </c>
      <c r="M3641">
        <v>1</v>
      </c>
      <c r="N3641" t="b">
        <v>0</v>
      </c>
      <c r="O3641" t="s">
        <v>8305</v>
      </c>
      <c r="P3641" s="5">
        <f t="shared" si="280"/>
        <v>4.0000000000000003E-5</v>
      </c>
      <c r="Q3641" s="5" t="str">
        <f t="shared" si="281"/>
        <v>Not Funded</v>
      </c>
      <c r="R3641" s="7">
        <f t="shared" si="282"/>
        <v>1</v>
      </c>
      <c r="S3641" t="s">
        <v>8316</v>
      </c>
      <c r="T3641" t="s">
        <v>8358</v>
      </c>
      <c r="U3641" s="17">
        <f t="shared" si="283"/>
        <v>42650.424305555549</v>
      </c>
      <c r="V3641" s="17">
        <f t="shared" si="284"/>
        <v>42590.468819444439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tr">
        <f>VLOOKUP(G3642,'Country Codes'!C:D,2,FALSE)</f>
        <v>United States</v>
      </c>
      <c r="I3642" t="s">
        <v>8246</v>
      </c>
      <c r="J3642" s="15">
        <v>1431283530</v>
      </c>
      <c r="K3642" s="15">
        <v>1428691530</v>
      </c>
      <c r="L3642" t="b">
        <v>0</v>
      </c>
      <c r="M3642">
        <v>3</v>
      </c>
      <c r="N3642" t="b">
        <v>0</v>
      </c>
      <c r="O3642" t="s">
        <v>8305</v>
      </c>
      <c r="P3642" s="5">
        <f t="shared" si="280"/>
        <v>5.5E-2</v>
      </c>
      <c r="Q3642" s="5" t="str">
        <f t="shared" si="281"/>
        <v>Not Funded</v>
      </c>
      <c r="R3642" s="7">
        <f t="shared" si="282"/>
        <v>18.333333333333332</v>
      </c>
      <c r="S3642" t="s">
        <v>8316</v>
      </c>
      <c r="T3642" t="s">
        <v>8358</v>
      </c>
      <c r="U3642" s="17">
        <f t="shared" si="283"/>
        <v>42134.573263888888</v>
      </c>
      <c r="V3642" s="17">
        <f t="shared" si="284"/>
        <v>42104.573263888888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tr">
        <f>VLOOKUP(G3643,'Country Codes'!C:D,2,FALSE)</f>
        <v>United States</v>
      </c>
      <c r="I3643" t="s">
        <v>8246</v>
      </c>
      <c r="J3643" s="15">
        <v>1412485200</v>
      </c>
      <c r="K3643" s="15">
        <v>1410966179</v>
      </c>
      <c r="L3643" t="b">
        <v>0</v>
      </c>
      <c r="M3643">
        <v>0</v>
      </c>
      <c r="N3643" t="b">
        <v>0</v>
      </c>
      <c r="O3643" t="s">
        <v>8305</v>
      </c>
      <c r="P3643" s="5">
        <f t="shared" si="280"/>
        <v>0</v>
      </c>
      <c r="Q3643" s="5" t="str">
        <f t="shared" si="281"/>
        <v>Not Funded</v>
      </c>
      <c r="R3643" s="7" t="e">
        <f t="shared" si="282"/>
        <v>#DIV/0!</v>
      </c>
      <c r="S3643" t="s">
        <v>8316</v>
      </c>
      <c r="T3643" t="s">
        <v>8358</v>
      </c>
      <c r="U3643" s="17">
        <f t="shared" si="283"/>
        <v>41917</v>
      </c>
      <c r="V3643" s="17">
        <f t="shared" si="284"/>
        <v>41899.418738425928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tr">
        <f>VLOOKUP(G3644,'Country Codes'!C:D,2,FALSE)</f>
        <v>Germany</v>
      </c>
      <c r="I3644" t="s">
        <v>8249</v>
      </c>
      <c r="J3644" s="15">
        <v>1448902800</v>
      </c>
      <c r="K3644" s="15">
        <v>1445369727</v>
      </c>
      <c r="L3644" t="b">
        <v>0</v>
      </c>
      <c r="M3644">
        <v>2</v>
      </c>
      <c r="N3644" t="b">
        <v>0</v>
      </c>
      <c r="O3644" t="s">
        <v>8305</v>
      </c>
      <c r="P3644" s="5">
        <f t="shared" si="280"/>
        <v>2.1428571428571429E-2</v>
      </c>
      <c r="Q3644" s="5" t="str">
        <f t="shared" si="281"/>
        <v>Not Funded</v>
      </c>
      <c r="R3644" s="7">
        <f t="shared" si="282"/>
        <v>7.5</v>
      </c>
      <c r="S3644" t="s">
        <v>8316</v>
      </c>
      <c r="T3644" t="s">
        <v>8358</v>
      </c>
      <c r="U3644" s="17">
        <f t="shared" si="283"/>
        <v>42338.499999999993</v>
      </c>
      <c r="V3644" s="17">
        <f t="shared" si="284"/>
        <v>42297.607951388891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tr">
        <f>VLOOKUP(G3645,'Country Codes'!C:D,2,FALSE)</f>
        <v>United States</v>
      </c>
      <c r="I3645" t="s">
        <v>8246</v>
      </c>
      <c r="J3645" s="15">
        <v>1447734439</v>
      </c>
      <c r="K3645" s="15">
        <v>1444274839</v>
      </c>
      <c r="L3645" t="b">
        <v>0</v>
      </c>
      <c r="M3645">
        <v>0</v>
      </c>
      <c r="N3645" t="b">
        <v>0</v>
      </c>
      <c r="O3645" t="s">
        <v>8305</v>
      </c>
      <c r="P3645" s="5">
        <f t="shared" si="280"/>
        <v>0</v>
      </c>
      <c r="Q3645" s="5" t="str">
        <f t="shared" si="281"/>
        <v>Not Funded</v>
      </c>
      <c r="R3645" s="7" t="e">
        <f t="shared" si="282"/>
        <v>#DIV/0!</v>
      </c>
      <c r="S3645" t="s">
        <v>8316</v>
      </c>
      <c r="T3645" t="s">
        <v>8358</v>
      </c>
      <c r="U3645" s="17">
        <f t="shared" si="283"/>
        <v>42324.977303240739</v>
      </c>
      <c r="V3645" s="17">
        <f t="shared" si="284"/>
        <v>42284.935636574075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tr">
        <f>VLOOKUP(G3646,'Country Codes'!C:D,2,FALSE)</f>
        <v>United States</v>
      </c>
      <c r="I3646" t="s">
        <v>8246</v>
      </c>
      <c r="J3646" s="15">
        <v>1457413140</v>
      </c>
      <c r="K3646" s="15">
        <v>1454996887</v>
      </c>
      <c r="L3646" t="b">
        <v>0</v>
      </c>
      <c r="M3646">
        <v>12</v>
      </c>
      <c r="N3646" t="b">
        <v>0</v>
      </c>
      <c r="O3646" t="s">
        <v>8305</v>
      </c>
      <c r="P3646" s="5">
        <f t="shared" si="280"/>
        <v>0.16420000000000001</v>
      </c>
      <c r="Q3646" s="5" t="str">
        <f t="shared" si="281"/>
        <v>Not Funded</v>
      </c>
      <c r="R3646" s="7">
        <f t="shared" si="282"/>
        <v>68.416666666666671</v>
      </c>
      <c r="S3646" t="s">
        <v>8316</v>
      </c>
      <c r="T3646" t="s">
        <v>8358</v>
      </c>
      <c r="U3646" s="17">
        <f t="shared" si="283"/>
        <v>42436.999305555553</v>
      </c>
      <c r="V3646" s="17">
        <f t="shared" si="284"/>
        <v>42409.033414351848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tr">
        <f>VLOOKUP(G3647,'Country Codes'!C:D,2,FALSE)</f>
        <v>Canada</v>
      </c>
      <c r="I3647" t="s">
        <v>8251</v>
      </c>
      <c r="J3647" s="15">
        <v>1479773838</v>
      </c>
      <c r="K3647" s="15">
        <v>1477178238</v>
      </c>
      <c r="L3647" t="b">
        <v>0</v>
      </c>
      <c r="M3647">
        <v>1</v>
      </c>
      <c r="N3647" t="b">
        <v>0</v>
      </c>
      <c r="O3647" t="s">
        <v>8305</v>
      </c>
      <c r="P3647" s="5">
        <f t="shared" si="280"/>
        <v>1E-3</v>
      </c>
      <c r="Q3647" s="5" t="str">
        <f t="shared" si="281"/>
        <v>Not Funded</v>
      </c>
      <c r="R3647" s="7">
        <f t="shared" si="282"/>
        <v>1</v>
      </c>
      <c r="S3647" t="s">
        <v>8316</v>
      </c>
      <c r="T3647" t="s">
        <v>8358</v>
      </c>
      <c r="U3647" s="17">
        <f t="shared" si="283"/>
        <v>42695.803680555553</v>
      </c>
      <c r="V3647" s="17">
        <f t="shared" si="284"/>
        <v>42665.762013888881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tr">
        <f>VLOOKUP(G3648,'Country Codes'!C:D,2,FALSE)</f>
        <v>United States</v>
      </c>
      <c r="I3648" t="s">
        <v>8246</v>
      </c>
      <c r="J3648" s="15">
        <v>1434497400</v>
      </c>
      <c r="K3648" s="15">
        <v>1431770802</v>
      </c>
      <c r="L3648" t="b">
        <v>0</v>
      </c>
      <c r="M3648">
        <v>8</v>
      </c>
      <c r="N3648" t="b">
        <v>0</v>
      </c>
      <c r="O3648" t="s">
        <v>8305</v>
      </c>
      <c r="P3648" s="5">
        <f t="shared" si="280"/>
        <v>4.8099999999999997E-2</v>
      </c>
      <c r="Q3648" s="5" t="str">
        <f t="shared" si="281"/>
        <v>Not Funded</v>
      </c>
      <c r="R3648" s="7">
        <f t="shared" si="282"/>
        <v>60.125</v>
      </c>
      <c r="S3648" t="s">
        <v>8316</v>
      </c>
      <c r="T3648" t="s">
        <v>8358</v>
      </c>
      <c r="U3648" s="17">
        <f t="shared" si="283"/>
        <v>42171.770833333336</v>
      </c>
      <c r="V3648" s="17">
        <f t="shared" si="284"/>
        <v>42140.21298611111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tr">
        <f>VLOOKUP(G3649,'Country Codes'!C:D,2,FALSE)</f>
        <v>United Kingdom</v>
      </c>
      <c r="I3649" t="s">
        <v>8247</v>
      </c>
      <c r="J3649" s="15">
        <v>1475258327</v>
      </c>
      <c r="K3649" s="15">
        <v>1471370327</v>
      </c>
      <c r="L3649" t="b">
        <v>0</v>
      </c>
      <c r="M3649">
        <v>2</v>
      </c>
      <c r="N3649" t="b">
        <v>0</v>
      </c>
      <c r="O3649" t="s">
        <v>8305</v>
      </c>
      <c r="P3649" s="5">
        <f t="shared" si="280"/>
        <v>0.06</v>
      </c>
      <c r="Q3649" s="5" t="str">
        <f t="shared" si="281"/>
        <v>Not Funded</v>
      </c>
      <c r="R3649" s="7">
        <f t="shared" si="282"/>
        <v>15</v>
      </c>
      <c r="S3649" t="s">
        <v>8316</v>
      </c>
      <c r="T3649" t="s">
        <v>8358</v>
      </c>
      <c r="U3649" s="17">
        <f t="shared" si="283"/>
        <v>42643.540821759256</v>
      </c>
      <c r="V3649" s="17">
        <f t="shared" si="284"/>
        <v>42598.540821759256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tr">
        <f>VLOOKUP(G3650,'Country Codes'!C:D,2,FALSE)</f>
        <v>United States</v>
      </c>
      <c r="I3650" t="s">
        <v>8246</v>
      </c>
      <c r="J3650" s="15">
        <v>1412492445</v>
      </c>
      <c r="K3650" s="15">
        <v>1409900445</v>
      </c>
      <c r="L3650" t="b">
        <v>0</v>
      </c>
      <c r="M3650">
        <v>73</v>
      </c>
      <c r="N3650" t="b">
        <v>1</v>
      </c>
      <c r="O3650" t="s">
        <v>8271</v>
      </c>
      <c r="P3650" s="5">
        <f t="shared" si="280"/>
        <v>1.003825</v>
      </c>
      <c r="Q3650" s="5" t="str">
        <f t="shared" si="281"/>
        <v>Funded</v>
      </c>
      <c r="R3650" s="7">
        <f t="shared" si="282"/>
        <v>550.04109589041093</v>
      </c>
      <c r="S3650" t="s">
        <v>8316</v>
      </c>
      <c r="T3650" t="s">
        <v>8317</v>
      </c>
      <c r="U3650" s="17">
        <f t="shared" si="283"/>
        <v>41917.083854166667</v>
      </c>
      <c r="V3650" s="17">
        <f t="shared" si="284"/>
        <v>41887.083854166667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tr">
        <f>VLOOKUP(G3651,'Country Codes'!C:D,2,FALSE)</f>
        <v>Canada</v>
      </c>
      <c r="I3651" t="s">
        <v>8251</v>
      </c>
      <c r="J3651" s="15">
        <v>1402938394</v>
      </c>
      <c r="K3651" s="15">
        <v>1400691994</v>
      </c>
      <c r="L3651" t="b">
        <v>0</v>
      </c>
      <c r="M3651">
        <v>8</v>
      </c>
      <c r="N3651" t="b">
        <v>1</v>
      </c>
      <c r="O3651" t="s">
        <v>8271</v>
      </c>
      <c r="P3651" s="5">
        <f t="shared" ref="P3651:P3714" si="285">(E3651/D3651)</f>
        <v>1.04</v>
      </c>
      <c r="Q3651" s="5" t="str">
        <f t="shared" ref="Q3651:Q3714" si="286">IF(P3651&gt;=1,"Funded","Not Funded")</f>
        <v>Funded</v>
      </c>
      <c r="R3651" s="7">
        <f t="shared" ref="R3651:R3714" si="287">(E3651/M3651)</f>
        <v>97.5</v>
      </c>
      <c r="S3651" t="s">
        <v>8316</v>
      </c>
      <c r="T3651" t="s">
        <v>8317</v>
      </c>
      <c r="U3651" s="17">
        <f t="shared" ref="U3651:U3714" si="288">(((J3651/60)/60)/24)+DATE(1970,1,1)+(-5/24)</f>
        <v>41806.504560185182</v>
      </c>
      <c r="V3651" s="17">
        <f t="shared" ref="V3651:V3714" si="289">(((K3651/60)/60)/24)+DATE(1970,1,1)+(-5/24)</f>
        <v>41780.504560185182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tr">
        <f>VLOOKUP(G3652,'Country Codes'!C:D,2,FALSE)</f>
        <v>United Kingdom</v>
      </c>
      <c r="I3652" t="s">
        <v>8247</v>
      </c>
      <c r="J3652" s="15">
        <v>1454412584</v>
      </c>
      <c r="K3652" s="15">
        <v>1452598184</v>
      </c>
      <c r="L3652" t="b">
        <v>0</v>
      </c>
      <c r="M3652">
        <v>17</v>
      </c>
      <c r="N3652" t="b">
        <v>1</v>
      </c>
      <c r="O3652" t="s">
        <v>8271</v>
      </c>
      <c r="P3652" s="5">
        <f t="shared" si="285"/>
        <v>1</v>
      </c>
      <c r="Q3652" s="5" t="str">
        <f t="shared" si="286"/>
        <v>Funded</v>
      </c>
      <c r="R3652" s="7">
        <f t="shared" si="287"/>
        <v>29.411764705882351</v>
      </c>
      <c r="S3652" t="s">
        <v>8316</v>
      </c>
      <c r="T3652" t="s">
        <v>8317</v>
      </c>
      <c r="U3652" s="17">
        <f t="shared" si="288"/>
        <v>42402.270648148151</v>
      </c>
      <c r="V3652" s="17">
        <f t="shared" si="289"/>
        <v>42381.270648148151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tr">
        <f>VLOOKUP(G3653,'Country Codes'!C:D,2,FALSE)</f>
        <v>United States</v>
      </c>
      <c r="I3653" t="s">
        <v>8246</v>
      </c>
      <c r="J3653" s="15">
        <v>1407686340</v>
      </c>
      <c r="K3653" s="15">
        <v>1404833442</v>
      </c>
      <c r="L3653" t="b">
        <v>0</v>
      </c>
      <c r="M3653">
        <v>9</v>
      </c>
      <c r="N3653" t="b">
        <v>1</v>
      </c>
      <c r="O3653" t="s">
        <v>8271</v>
      </c>
      <c r="P3653" s="5">
        <f t="shared" si="285"/>
        <v>1.04</v>
      </c>
      <c r="Q3653" s="5" t="str">
        <f t="shared" si="286"/>
        <v>Funded</v>
      </c>
      <c r="R3653" s="7">
        <f t="shared" si="287"/>
        <v>57.777777777777779</v>
      </c>
      <c r="S3653" t="s">
        <v>8316</v>
      </c>
      <c r="T3653" t="s">
        <v>8317</v>
      </c>
      <c r="U3653" s="17">
        <f t="shared" si="288"/>
        <v>41861.457638888889</v>
      </c>
      <c r="V3653" s="17">
        <f t="shared" si="289"/>
        <v>41828.437986111108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tr">
        <f>VLOOKUP(G3654,'Country Codes'!C:D,2,FALSE)</f>
        <v>Canada</v>
      </c>
      <c r="I3654" t="s">
        <v>8251</v>
      </c>
      <c r="J3654" s="15">
        <v>1472097540</v>
      </c>
      <c r="K3654" s="15">
        <v>1471188502</v>
      </c>
      <c r="L3654" t="b">
        <v>0</v>
      </c>
      <c r="M3654">
        <v>17</v>
      </c>
      <c r="N3654" t="b">
        <v>1</v>
      </c>
      <c r="O3654" t="s">
        <v>8271</v>
      </c>
      <c r="P3654" s="5">
        <f t="shared" si="285"/>
        <v>2.5066666666666668</v>
      </c>
      <c r="Q3654" s="5" t="str">
        <f t="shared" si="286"/>
        <v>Funded</v>
      </c>
      <c r="R3654" s="7">
        <f t="shared" si="287"/>
        <v>44.235294117647058</v>
      </c>
      <c r="S3654" t="s">
        <v>8316</v>
      </c>
      <c r="T3654" t="s">
        <v>8317</v>
      </c>
      <c r="U3654" s="17">
        <f t="shared" si="288"/>
        <v>42606.957638888889</v>
      </c>
      <c r="V3654" s="17">
        <f t="shared" si="289"/>
        <v>42596.436365740738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tr">
        <f>VLOOKUP(G3655,'Country Codes'!C:D,2,FALSE)</f>
        <v>United Kingdom</v>
      </c>
      <c r="I3655" t="s">
        <v>8247</v>
      </c>
      <c r="J3655" s="15">
        <v>1438764207</v>
      </c>
      <c r="K3655" s="15">
        <v>1436172207</v>
      </c>
      <c r="L3655" t="b">
        <v>0</v>
      </c>
      <c r="M3655">
        <v>33</v>
      </c>
      <c r="N3655" t="b">
        <v>1</v>
      </c>
      <c r="O3655" t="s">
        <v>8271</v>
      </c>
      <c r="P3655" s="5">
        <f t="shared" si="285"/>
        <v>1.0049999999999999</v>
      </c>
      <c r="Q3655" s="5" t="str">
        <f t="shared" si="286"/>
        <v>Funded</v>
      </c>
      <c r="R3655" s="7">
        <f t="shared" si="287"/>
        <v>60.909090909090907</v>
      </c>
      <c r="S3655" t="s">
        <v>8316</v>
      </c>
      <c r="T3655" t="s">
        <v>8317</v>
      </c>
      <c r="U3655" s="17">
        <f t="shared" si="288"/>
        <v>42221.155173611107</v>
      </c>
      <c r="V3655" s="17">
        <f t="shared" si="289"/>
        <v>42191.155173611107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tr">
        <f>VLOOKUP(G3656,'Country Codes'!C:D,2,FALSE)</f>
        <v>United Kingdom</v>
      </c>
      <c r="I3656" t="s">
        <v>8247</v>
      </c>
      <c r="J3656" s="15">
        <v>1459702800</v>
      </c>
      <c r="K3656" s="15">
        <v>1457690386</v>
      </c>
      <c r="L3656" t="b">
        <v>0</v>
      </c>
      <c r="M3656">
        <v>38</v>
      </c>
      <c r="N3656" t="b">
        <v>1</v>
      </c>
      <c r="O3656" t="s">
        <v>8271</v>
      </c>
      <c r="P3656" s="5">
        <f t="shared" si="285"/>
        <v>1.744</v>
      </c>
      <c r="Q3656" s="5" t="str">
        <f t="shared" si="286"/>
        <v>Funded</v>
      </c>
      <c r="R3656" s="7">
        <f t="shared" si="287"/>
        <v>68.84210526315789</v>
      </c>
      <c r="S3656" t="s">
        <v>8316</v>
      </c>
      <c r="T3656" t="s">
        <v>8317</v>
      </c>
      <c r="U3656" s="17">
        <f t="shared" si="288"/>
        <v>42463.499999999993</v>
      </c>
      <c r="V3656" s="17">
        <f t="shared" si="289"/>
        <v>42440.20817129629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tr">
        <f>VLOOKUP(G3657,'Country Codes'!C:D,2,FALSE)</f>
        <v>United States</v>
      </c>
      <c r="I3657" t="s">
        <v>8246</v>
      </c>
      <c r="J3657" s="15">
        <v>1437202740</v>
      </c>
      <c r="K3657" s="15">
        <v>1434654998</v>
      </c>
      <c r="L3657" t="b">
        <v>0</v>
      </c>
      <c r="M3657">
        <v>79</v>
      </c>
      <c r="N3657" t="b">
        <v>1</v>
      </c>
      <c r="O3657" t="s">
        <v>8271</v>
      </c>
      <c r="P3657" s="5">
        <f t="shared" si="285"/>
        <v>1.1626000000000001</v>
      </c>
      <c r="Q3657" s="5" t="str">
        <f t="shared" si="286"/>
        <v>Funded</v>
      </c>
      <c r="R3657" s="7">
        <f t="shared" si="287"/>
        <v>73.582278481012665</v>
      </c>
      <c r="S3657" t="s">
        <v>8316</v>
      </c>
      <c r="T3657" t="s">
        <v>8317</v>
      </c>
      <c r="U3657" s="17">
        <f t="shared" si="288"/>
        <v>42203.082638888889</v>
      </c>
      <c r="V3657" s="17">
        <f t="shared" si="289"/>
        <v>42173.594884259255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tr">
        <f>VLOOKUP(G3658,'Country Codes'!C:D,2,FALSE)</f>
        <v>Switzerland</v>
      </c>
      <c r="I3658" t="s">
        <v>8257</v>
      </c>
      <c r="J3658" s="15">
        <v>1485989940</v>
      </c>
      <c r="K3658" s="15">
        <v>1483393836</v>
      </c>
      <c r="L3658" t="b">
        <v>0</v>
      </c>
      <c r="M3658">
        <v>46</v>
      </c>
      <c r="N3658" t="b">
        <v>1</v>
      </c>
      <c r="O3658" t="s">
        <v>8271</v>
      </c>
      <c r="P3658" s="5">
        <f t="shared" si="285"/>
        <v>1.0582</v>
      </c>
      <c r="Q3658" s="5" t="str">
        <f t="shared" si="286"/>
        <v>Funded</v>
      </c>
      <c r="R3658" s="7">
        <f t="shared" si="287"/>
        <v>115.02173913043478</v>
      </c>
      <c r="S3658" t="s">
        <v>8316</v>
      </c>
      <c r="T3658" t="s">
        <v>8317</v>
      </c>
      <c r="U3658" s="17">
        <f t="shared" si="288"/>
        <v>42767.749305555553</v>
      </c>
      <c r="V3658" s="17">
        <f t="shared" si="289"/>
        <v>42737.70180555556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tr">
        <f>VLOOKUP(G3659,'Country Codes'!C:D,2,FALSE)</f>
        <v>Denmark</v>
      </c>
      <c r="I3659" t="s">
        <v>8253</v>
      </c>
      <c r="J3659" s="15">
        <v>1464817320</v>
      </c>
      <c r="K3659" s="15">
        <v>1462806419</v>
      </c>
      <c r="L3659" t="b">
        <v>0</v>
      </c>
      <c r="M3659">
        <v>20</v>
      </c>
      <c r="N3659" t="b">
        <v>1</v>
      </c>
      <c r="O3659" t="s">
        <v>8271</v>
      </c>
      <c r="P3659" s="5">
        <f t="shared" si="285"/>
        <v>1.1074999999999999</v>
      </c>
      <c r="Q3659" s="5" t="str">
        <f t="shared" si="286"/>
        <v>Funded</v>
      </c>
      <c r="R3659" s="7">
        <f t="shared" si="287"/>
        <v>110.75</v>
      </c>
      <c r="S3659" t="s">
        <v>8316</v>
      </c>
      <c r="T3659" t="s">
        <v>8317</v>
      </c>
      <c r="U3659" s="17">
        <f t="shared" si="288"/>
        <v>42522.695833333331</v>
      </c>
      <c r="V3659" s="17">
        <f t="shared" si="289"/>
        <v>42499.421516203707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tr">
        <f>VLOOKUP(G3660,'Country Codes'!C:D,2,FALSE)</f>
        <v>United States</v>
      </c>
      <c r="I3660" t="s">
        <v>8246</v>
      </c>
      <c r="J3660" s="15">
        <v>1404273540</v>
      </c>
      <c r="K3660" s="15">
        <v>1400272580</v>
      </c>
      <c r="L3660" t="b">
        <v>0</v>
      </c>
      <c r="M3660">
        <v>20</v>
      </c>
      <c r="N3660" t="b">
        <v>1</v>
      </c>
      <c r="O3660" t="s">
        <v>8271</v>
      </c>
      <c r="P3660" s="5">
        <f t="shared" si="285"/>
        <v>1.0066666666666666</v>
      </c>
      <c r="Q3660" s="5" t="str">
        <f t="shared" si="286"/>
        <v>Funded</v>
      </c>
      <c r="R3660" s="7">
        <f t="shared" si="287"/>
        <v>75.5</v>
      </c>
      <c r="S3660" t="s">
        <v>8316</v>
      </c>
      <c r="T3660" t="s">
        <v>8317</v>
      </c>
      <c r="U3660" s="17">
        <f t="shared" si="288"/>
        <v>41821.957638888889</v>
      </c>
      <c r="V3660" s="17">
        <f t="shared" si="289"/>
        <v>41775.650231481479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tr">
        <f>VLOOKUP(G3661,'Country Codes'!C:D,2,FALSE)</f>
        <v>United States</v>
      </c>
      <c r="I3661" t="s">
        <v>8246</v>
      </c>
      <c r="J3661" s="15">
        <v>1426775940</v>
      </c>
      <c r="K3661" s="15">
        <v>1424414350</v>
      </c>
      <c r="L3661" t="b">
        <v>0</v>
      </c>
      <c r="M3661">
        <v>13</v>
      </c>
      <c r="N3661" t="b">
        <v>1</v>
      </c>
      <c r="O3661" t="s">
        <v>8271</v>
      </c>
      <c r="P3661" s="5">
        <f t="shared" si="285"/>
        <v>1.0203333333333333</v>
      </c>
      <c r="Q3661" s="5" t="str">
        <f t="shared" si="286"/>
        <v>Funded</v>
      </c>
      <c r="R3661" s="7">
        <f t="shared" si="287"/>
        <v>235.46153846153845</v>
      </c>
      <c r="S3661" t="s">
        <v>8316</v>
      </c>
      <c r="T3661" t="s">
        <v>8317</v>
      </c>
      <c r="U3661" s="17">
        <f t="shared" si="288"/>
        <v>42082.402083333327</v>
      </c>
      <c r="V3661" s="17">
        <f t="shared" si="289"/>
        <v>42055.068865740737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tr">
        <f>VLOOKUP(G3662,'Country Codes'!C:D,2,FALSE)</f>
        <v>United Kingdom</v>
      </c>
      <c r="I3662" t="s">
        <v>8247</v>
      </c>
      <c r="J3662" s="15">
        <v>1419368925</v>
      </c>
      <c r="K3662" s="15">
        <v>1417208925</v>
      </c>
      <c r="L3662" t="b">
        <v>0</v>
      </c>
      <c r="M3662">
        <v>22</v>
      </c>
      <c r="N3662" t="b">
        <v>1</v>
      </c>
      <c r="O3662" t="s">
        <v>8271</v>
      </c>
      <c r="P3662" s="5">
        <f t="shared" si="285"/>
        <v>1</v>
      </c>
      <c r="Q3662" s="5" t="str">
        <f t="shared" si="286"/>
        <v>Funded</v>
      </c>
      <c r="R3662" s="7">
        <f t="shared" si="287"/>
        <v>11.363636363636363</v>
      </c>
      <c r="S3662" t="s">
        <v>8316</v>
      </c>
      <c r="T3662" t="s">
        <v>8317</v>
      </c>
      <c r="U3662" s="17">
        <f t="shared" si="288"/>
        <v>41996.672743055555</v>
      </c>
      <c r="V3662" s="17">
        <f t="shared" si="289"/>
        <v>41971.672743055555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tr">
        <f>VLOOKUP(G3663,'Country Codes'!C:D,2,FALSE)</f>
        <v>United States</v>
      </c>
      <c r="I3663" t="s">
        <v>8246</v>
      </c>
      <c r="J3663" s="15">
        <v>1460260800</v>
      </c>
      <c r="K3663" s="15">
        <v>1458336672</v>
      </c>
      <c r="L3663" t="b">
        <v>0</v>
      </c>
      <c r="M3663">
        <v>36</v>
      </c>
      <c r="N3663" t="b">
        <v>1</v>
      </c>
      <c r="O3663" t="s">
        <v>8271</v>
      </c>
      <c r="P3663" s="5">
        <f t="shared" si="285"/>
        <v>1.1100000000000001</v>
      </c>
      <c r="Q3663" s="5" t="str">
        <f t="shared" si="286"/>
        <v>Funded</v>
      </c>
      <c r="R3663" s="7">
        <f t="shared" si="287"/>
        <v>92.5</v>
      </c>
      <c r="S3663" t="s">
        <v>8316</v>
      </c>
      <c r="T3663" t="s">
        <v>8317</v>
      </c>
      <c r="U3663" s="17">
        <f t="shared" si="288"/>
        <v>42469.958333333336</v>
      </c>
      <c r="V3663" s="17">
        <f t="shared" si="289"/>
        <v>42447.688333333332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tr">
        <f>VLOOKUP(G3664,'Country Codes'!C:D,2,FALSE)</f>
        <v>Canada</v>
      </c>
      <c r="I3664" t="s">
        <v>8251</v>
      </c>
      <c r="J3664" s="15">
        <v>1427775414</v>
      </c>
      <c r="K3664" s="15">
        <v>1425187014</v>
      </c>
      <c r="L3664" t="b">
        <v>0</v>
      </c>
      <c r="M3664">
        <v>40</v>
      </c>
      <c r="N3664" t="b">
        <v>1</v>
      </c>
      <c r="O3664" t="s">
        <v>8271</v>
      </c>
      <c r="P3664" s="5">
        <f t="shared" si="285"/>
        <v>1.0142500000000001</v>
      </c>
      <c r="Q3664" s="5" t="str">
        <f t="shared" si="286"/>
        <v>Funded</v>
      </c>
      <c r="R3664" s="7">
        <f t="shared" si="287"/>
        <v>202.85</v>
      </c>
      <c r="S3664" t="s">
        <v>8316</v>
      </c>
      <c r="T3664" t="s">
        <v>8317</v>
      </c>
      <c r="U3664" s="17">
        <f t="shared" si="288"/>
        <v>42093.97006944444</v>
      </c>
      <c r="V3664" s="17">
        <f t="shared" si="289"/>
        <v>42064.011736111112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tr">
        <f>VLOOKUP(G3665,'Country Codes'!C:D,2,FALSE)</f>
        <v>United Kingdom</v>
      </c>
      <c r="I3665" t="s">
        <v>8247</v>
      </c>
      <c r="J3665" s="15">
        <v>1482321030</v>
      </c>
      <c r="K3665" s="15">
        <v>1477133430</v>
      </c>
      <c r="L3665" t="b">
        <v>0</v>
      </c>
      <c r="M3665">
        <v>9</v>
      </c>
      <c r="N3665" t="b">
        <v>1</v>
      </c>
      <c r="O3665" t="s">
        <v>8271</v>
      </c>
      <c r="P3665" s="5">
        <f t="shared" si="285"/>
        <v>1.04</v>
      </c>
      <c r="Q3665" s="5" t="str">
        <f t="shared" si="286"/>
        <v>Funded</v>
      </c>
      <c r="R3665" s="7">
        <f t="shared" si="287"/>
        <v>26</v>
      </c>
      <c r="S3665" t="s">
        <v>8316</v>
      </c>
      <c r="T3665" t="s">
        <v>8317</v>
      </c>
      <c r="U3665" s="17">
        <f t="shared" si="288"/>
        <v>42725.285069444442</v>
      </c>
      <c r="V3665" s="17">
        <f t="shared" si="289"/>
        <v>42665.243402777771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tr">
        <f>VLOOKUP(G3666,'Country Codes'!C:D,2,FALSE)</f>
        <v>United States</v>
      </c>
      <c r="I3666" t="s">
        <v>8246</v>
      </c>
      <c r="J3666" s="15">
        <v>1466056689</v>
      </c>
      <c r="K3666" s="15">
        <v>1464847089</v>
      </c>
      <c r="L3666" t="b">
        <v>0</v>
      </c>
      <c r="M3666">
        <v>19</v>
      </c>
      <c r="N3666" t="b">
        <v>1</v>
      </c>
      <c r="O3666" t="s">
        <v>8271</v>
      </c>
      <c r="P3666" s="5">
        <f t="shared" si="285"/>
        <v>1.09375</v>
      </c>
      <c r="Q3666" s="5" t="str">
        <f t="shared" si="286"/>
        <v>Funded</v>
      </c>
      <c r="R3666" s="7">
        <f t="shared" si="287"/>
        <v>46.05263157894737</v>
      </c>
      <c r="S3666" t="s">
        <v>8316</v>
      </c>
      <c r="T3666" t="s">
        <v>8317</v>
      </c>
      <c r="U3666" s="17">
        <f t="shared" si="288"/>
        <v>42537.04038194444</v>
      </c>
      <c r="V3666" s="17">
        <f t="shared" si="289"/>
        <v>42523.04038194444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tr">
        <f>VLOOKUP(G3667,'Country Codes'!C:D,2,FALSE)</f>
        <v>France</v>
      </c>
      <c r="I3667" t="s">
        <v>8249</v>
      </c>
      <c r="J3667" s="15">
        <v>1446062040</v>
      </c>
      <c r="K3667" s="15">
        <v>1445109822</v>
      </c>
      <c r="L3667" t="b">
        <v>0</v>
      </c>
      <c r="M3667">
        <v>14</v>
      </c>
      <c r="N3667" t="b">
        <v>1</v>
      </c>
      <c r="O3667" t="s">
        <v>8271</v>
      </c>
      <c r="P3667" s="5">
        <f t="shared" si="285"/>
        <v>1.1516129032258065</v>
      </c>
      <c r="Q3667" s="5" t="str">
        <f t="shared" si="286"/>
        <v>Funded</v>
      </c>
      <c r="R3667" s="7">
        <f t="shared" si="287"/>
        <v>51</v>
      </c>
      <c r="S3667" t="s">
        <v>8316</v>
      </c>
      <c r="T3667" t="s">
        <v>8317</v>
      </c>
      <c r="U3667" s="17">
        <f t="shared" si="288"/>
        <v>42305.620833333327</v>
      </c>
      <c r="V3667" s="17">
        <f t="shared" si="289"/>
        <v>42294.59979166666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tr">
        <f>VLOOKUP(G3668,'Country Codes'!C:D,2,FALSE)</f>
        <v>United States</v>
      </c>
      <c r="I3668" t="s">
        <v>8246</v>
      </c>
      <c r="J3668" s="15">
        <v>1406185200</v>
      </c>
      <c r="K3668" s="15">
        <v>1404337382</v>
      </c>
      <c r="L3668" t="b">
        <v>0</v>
      </c>
      <c r="M3668">
        <v>38</v>
      </c>
      <c r="N3668" t="b">
        <v>1</v>
      </c>
      <c r="O3668" t="s">
        <v>8271</v>
      </c>
      <c r="P3668" s="5">
        <f t="shared" si="285"/>
        <v>1</v>
      </c>
      <c r="Q3668" s="5" t="str">
        <f t="shared" si="286"/>
        <v>Funded</v>
      </c>
      <c r="R3668" s="7">
        <f t="shared" si="287"/>
        <v>31.578947368421051</v>
      </c>
      <c r="S3668" t="s">
        <v>8316</v>
      </c>
      <c r="T3668" t="s">
        <v>8317</v>
      </c>
      <c r="U3668" s="17">
        <f t="shared" si="288"/>
        <v>41844.083333333328</v>
      </c>
      <c r="V3668" s="17">
        <f t="shared" si="289"/>
        <v>41822.696550925924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tr">
        <f>VLOOKUP(G3669,'Country Codes'!C:D,2,FALSE)</f>
        <v>United Kingdom</v>
      </c>
      <c r="I3669" t="s">
        <v>8247</v>
      </c>
      <c r="J3669" s="15">
        <v>1437261419</v>
      </c>
      <c r="K3669" s="15">
        <v>1434669419</v>
      </c>
      <c r="L3669" t="b">
        <v>0</v>
      </c>
      <c r="M3669">
        <v>58</v>
      </c>
      <c r="N3669" t="b">
        <v>1</v>
      </c>
      <c r="O3669" t="s">
        <v>8271</v>
      </c>
      <c r="P3669" s="5">
        <f t="shared" si="285"/>
        <v>1.0317033333333334</v>
      </c>
      <c r="Q3669" s="5" t="str">
        <f t="shared" si="286"/>
        <v>Funded</v>
      </c>
      <c r="R3669" s="7">
        <f t="shared" si="287"/>
        <v>53.363965517241382</v>
      </c>
      <c r="S3669" t="s">
        <v>8316</v>
      </c>
      <c r="T3669" t="s">
        <v>8317</v>
      </c>
      <c r="U3669" s="17">
        <f t="shared" si="288"/>
        <v>42203.761793981481</v>
      </c>
      <c r="V3669" s="17">
        <f t="shared" si="289"/>
        <v>42173.761793981481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tr">
        <f>VLOOKUP(G3670,'Country Codes'!C:D,2,FALSE)</f>
        <v>United States</v>
      </c>
      <c r="I3670" t="s">
        <v>8246</v>
      </c>
      <c r="J3670" s="15">
        <v>1437676380</v>
      </c>
      <c r="K3670" s="15">
        <v>1435670452</v>
      </c>
      <c r="L3670" t="b">
        <v>0</v>
      </c>
      <c r="M3670">
        <v>28</v>
      </c>
      <c r="N3670" t="b">
        <v>1</v>
      </c>
      <c r="O3670" t="s">
        <v>8271</v>
      </c>
      <c r="P3670" s="5">
        <f t="shared" si="285"/>
        <v>1.0349999999999999</v>
      </c>
      <c r="Q3670" s="5" t="str">
        <f t="shared" si="286"/>
        <v>Funded</v>
      </c>
      <c r="R3670" s="7">
        <f t="shared" si="287"/>
        <v>36.964285714285715</v>
      </c>
      <c r="S3670" t="s">
        <v>8316</v>
      </c>
      <c r="T3670" t="s">
        <v>8317</v>
      </c>
      <c r="U3670" s="17">
        <f t="shared" si="288"/>
        <v>42208.564583333333</v>
      </c>
      <c r="V3670" s="17">
        <f t="shared" si="289"/>
        <v>42185.347824074073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tr">
        <f>VLOOKUP(G3671,'Country Codes'!C:D,2,FALSE)</f>
        <v>United Kingdom</v>
      </c>
      <c r="I3671" t="s">
        <v>8247</v>
      </c>
      <c r="J3671" s="15">
        <v>1434039137</v>
      </c>
      <c r="K3671" s="15">
        <v>1431447137</v>
      </c>
      <c r="L3671" t="b">
        <v>0</v>
      </c>
      <c r="M3671">
        <v>17</v>
      </c>
      <c r="N3671" t="b">
        <v>1</v>
      </c>
      <c r="O3671" t="s">
        <v>8271</v>
      </c>
      <c r="P3671" s="5">
        <f t="shared" si="285"/>
        <v>1.3819999999999999</v>
      </c>
      <c r="Q3671" s="5" t="str">
        <f t="shared" si="286"/>
        <v>Funded</v>
      </c>
      <c r="R3671" s="7">
        <f t="shared" si="287"/>
        <v>81.294117647058826</v>
      </c>
      <c r="S3671" t="s">
        <v>8316</v>
      </c>
      <c r="T3671" t="s">
        <v>8317</v>
      </c>
      <c r="U3671" s="17">
        <f t="shared" si="288"/>
        <v>42166.466863425921</v>
      </c>
      <c r="V3671" s="17">
        <f t="shared" si="289"/>
        <v>42136.466863425921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tr">
        <f>VLOOKUP(G3672,'Country Codes'!C:D,2,FALSE)</f>
        <v>United Kingdom</v>
      </c>
      <c r="I3672" t="s">
        <v>8247</v>
      </c>
      <c r="J3672" s="15">
        <v>1433113200</v>
      </c>
      <c r="K3672" s="15">
        <v>1431951611</v>
      </c>
      <c r="L3672" t="b">
        <v>0</v>
      </c>
      <c r="M3672">
        <v>12</v>
      </c>
      <c r="N3672" t="b">
        <v>1</v>
      </c>
      <c r="O3672" t="s">
        <v>8271</v>
      </c>
      <c r="P3672" s="5">
        <f t="shared" si="285"/>
        <v>1.0954545454545455</v>
      </c>
      <c r="Q3672" s="5" t="str">
        <f t="shared" si="286"/>
        <v>Funded</v>
      </c>
      <c r="R3672" s="7">
        <f t="shared" si="287"/>
        <v>20.083333333333332</v>
      </c>
      <c r="S3672" t="s">
        <v>8316</v>
      </c>
      <c r="T3672" t="s">
        <v>8317</v>
      </c>
      <c r="U3672" s="17">
        <f t="shared" si="288"/>
        <v>42155.749999999993</v>
      </c>
      <c r="V3672" s="17">
        <f t="shared" si="289"/>
        <v>42142.305682870363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tr">
        <f>VLOOKUP(G3673,'Country Codes'!C:D,2,FALSE)</f>
        <v>United States</v>
      </c>
      <c r="I3673" t="s">
        <v>8246</v>
      </c>
      <c r="J3673" s="15">
        <v>1405915140</v>
      </c>
      <c r="K3673" s="15">
        <v>1404140667</v>
      </c>
      <c r="L3673" t="b">
        <v>0</v>
      </c>
      <c r="M3673">
        <v>40</v>
      </c>
      <c r="N3673" t="b">
        <v>1</v>
      </c>
      <c r="O3673" t="s">
        <v>8271</v>
      </c>
      <c r="P3673" s="5">
        <f t="shared" si="285"/>
        <v>1.0085714285714287</v>
      </c>
      <c r="Q3673" s="5" t="str">
        <f t="shared" si="286"/>
        <v>Funded</v>
      </c>
      <c r="R3673" s="7">
        <f t="shared" si="287"/>
        <v>88.25</v>
      </c>
      <c r="S3673" t="s">
        <v>8316</v>
      </c>
      <c r="T3673" t="s">
        <v>8317</v>
      </c>
      <c r="U3673" s="17">
        <f t="shared" si="288"/>
        <v>41840.957638888889</v>
      </c>
      <c r="V3673" s="17">
        <f t="shared" si="289"/>
        <v>41820.419756944444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tr">
        <f>VLOOKUP(G3674,'Country Codes'!C:D,2,FALSE)</f>
        <v>United Kingdom</v>
      </c>
      <c r="I3674" t="s">
        <v>8247</v>
      </c>
      <c r="J3674" s="15">
        <v>1411771384</v>
      </c>
      <c r="K3674" s="15">
        <v>1409179384</v>
      </c>
      <c r="L3674" t="b">
        <v>0</v>
      </c>
      <c r="M3674">
        <v>57</v>
      </c>
      <c r="N3674" t="b">
        <v>1</v>
      </c>
      <c r="O3674" t="s">
        <v>8271</v>
      </c>
      <c r="P3674" s="5">
        <f t="shared" si="285"/>
        <v>1.0153333333333334</v>
      </c>
      <c r="Q3674" s="5" t="str">
        <f t="shared" si="286"/>
        <v>Funded</v>
      </c>
      <c r="R3674" s="7">
        <f t="shared" si="287"/>
        <v>53.438596491228068</v>
      </c>
      <c r="S3674" t="s">
        <v>8316</v>
      </c>
      <c r="T3674" t="s">
        <v>8317</v>
      </c>
      <c r="U3674" s="17">
        <f t="shared" si="288"/>
        <v>41908.738240740735</v>
      </c>
      <c r="V3674" s="17">
        <f t="shared" si="289"/>
        <v>41878.738240740735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tr">
        <f>VLOOKUP(G3675,'Country Codes'!C:D,2,FALSE)</f>
        <v>United Kingdom</v>
      </c>
      <c r="I3675" t="s">
        <v>8247</v>
      </c>
      <c r="J3675" s="15">
        <v>1415191920</v>
      </c>
      <c r="K3675" s="15">
        <v>1412233497</v>
      </c>
      <c r="L3675" t="b">
        <v>0</v>
      </c>
      <c r="M3675">
        <v>114</v>
      </c>
      <c r="N3675" t="b">
        <v>1</v>
      </c>
      <c r="O3675" t="s">
        <v>8271</v>
      </c>
      <c r="P3675" s="5">
        <f t="shared" si="285"/>
        <v>1.13625</v>
      </c>
      <c r="Q3675" s="5" t="str">
        <f t="shared" si="286"/>
        <v>Funded</v>
      </c>
      <c r="R3675" s="7">
        <f t="shared" si="287"/>
        <v>39.868421052631582</v>
      </c>
      <c r="S3675" t="s">
        <v>8316</v>
      </c>
      <c r="T3675" t="s">
        <v>8317</v>
      </c>
      <c r="U3675" s="17">
        <f t="shared" si="288"/>
        <v>41948.327777777777</v>
      </c>
      <c r="V3675" s="17">
        <f t="shared" si="289"/>
        <v>41914.086770833332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tr">
        <f>VLOOKUP(G3676,'Country Codes'!C:D,2,FALSE)</f>
        <v>Germany</v>
      </c>
      <c r="I3676" t="s">
        <v>8249</v>
      </c>
      <c r="J3676" s="15">
        <v>1472936229</v>
      </c>
      <c r="K3676" s="15">
        <v>1467752229</v>
      </c>
      <c r="L3676" t="b">
        <v>0</v>
      </c>
      <c r="M3676">
        <v>31</v>
      </c>
      <c r="N3676" t="b">
        <v>1</v>
      </c>
      <c r="O3676" t="s">
        <v>8271</v>
      </c>
      <c r="P3676" s="5">
        <f t="shared" si="285"/>
        <v>1</v>
      </c>
      <c r="Q3676" s="5" t="str">
        <f t="shared" si="286"/>
        <v>Funded</v>
      </c>
      <c r="R3676" s="7">
        <f t="shared" si="287"/>
        <v>145.16129032258064</v>
      </c>
      <c r="S3676" t="s">
        <v>8316</v>
      </c>
      <c r="T3676" t="s">
        <v>8317</v>
      </c>
      <c r="U3676" s="17">
        <f t="shared" si="288"/>
        <v>42616.664687499993</v>
      </c>
      <c r="V3676" s="17">
        <f t="shared" si="289"/>
        <v>42556.664687499993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tr">
        <f>VLOOKUP(G3677,'Country Codes'!C:D,2,FALSE)</f>
        <v>United Kingdom</v>
      </c>
      <c r="I3677" t="s">
        <v>8247</v>
      </c>
      <c r="J3677" s="15">
        <v>1463353200</v>
      </c>
      <c r="K3677" s="15">
        <v>1462285182</v>
      </c>
      <c r="L3677" t="b">
        <v>0</v>
      </c>
      <c r="M3677">
        <v>3</v>
      </c>
      <c r="N3677" t="b">
        <v>1</v>
      </c>
      <c r="O3677" t="s">
        <v>8271</v>
      </c>
      <c r="P3677" s="5">
        <f t="shared" si="285"/>
        <v>1.4</v>
      </c>
      <c r="Q3677" s="5" t="str">
        <f t="shared" si="286"/>
        <v>Funded</v>
      </c>
      <c r="R3677" s="7">
        <f t="shared" si="287"/>
        <v>23.333333333333332</v>
      </c>
      <c r="S3677" t="s">
        <v>8316</v>
      </c>
      <c r="T3677" t="s">
        <v>8317</v>
      </c>
      <c r="U3677" s="17">
        <f t="shared" si="288"/>
        <v>42505.749999999993</v>
      </c>
      <c r="V3677" s="17">
        <f t="shared" si="289"/>
        <v>42493.388680555552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tr">
        <f>VLOOKUP(G3678,'Country Codes'!C:D,2,FALSE)</f>
        <v>United States</v>
      </c>
      <c r="I3678" t="s">
        <v>8246</v>
      </c>
      <c r="J3678" s="15">
        <v>1410550484</v>
      </c>
      <c r="K3678" s="15">
        <v>1408995284</v>
      </c>
      <c r="L3678" t="b">
        <v>0</v>
      </c>
      <c r="M3678">
        <v>16</v>
      </c>
      <c r="N3678" t="b">
        <v>1</v>
      </c>
      <c r="O3678" t="s">
        <v>8271</v>
      </c>
      <c r="P3678" s="5">
        <f t="shared" si="285"/>
        <v>1.2875000000000001</v>
      </c>
      <c r="Q3678" s="5" t="str">
        <f t="shared" si="286"/>
        <v>Funded</v>
      </c>
      <c r="R3678" s="7">
        <f t="shared" si="287"/>
        <v>64.375</v>
      </c>
      <c r="S3678" t="s">
        <v>8316</v>
      </c>
      <c r="T3678" t="s">
        <v>8317</v>
      </c>
      <c r="U3678" s="17">
        <f t="shared" si="288"/>
        <v>41894.607453703698</v>
      </c>
      <c r="V3678" s="17">
        <f t="shared" si="289"/>
        <v>41876.607453703698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tr">
        <f>VLOOKUP(G3679,'Country Codes'!C:D,2,FALSE)</f>
        <v>United States</v>
      </c>
      <c r="I3679" t="s">
        <v>8246</v>
      </c>
      <c r="J3679" s="15">
        <v>1404359940</v>
      </c>
      <c r="K3679" s="15">
        <v>1402580818</v>
      </c>
      <c r="L3679" t="b">
        <v>0</v>
      </c>
      <c r="M3679">
        <v>199</v>
      </c>
      <c r="N3679" t="b">
        <v>1</v>
      </c>
      <c r="O3679" t="s">
        <v>8271</v>
      </c>
      <c r="P3679" s="5">
        <f t="shared" si="285"/>
        <v>1.0290416666666666</v>
      </c>
      <c r="Q3679" s="5" t="str">
        <f t="shared" si="286"/>
        <v>Funded</v>
      </c>
      <c r="R3679" s="7">
        <f t="shared" si="287"/>
        <v>62.052763819095475</v>
      </c>
      <c r="S3679" t="s">
        <v>8316</v>
      </c>
      <c r="T3679" t="s">
        <v>8317</v>
      </c>
      <c r="U3679" s="17">
        <f t="shared" si="288"/>
        <v>41822.957638888889</v>
      </c>
      <c r="V3679" s="17">
        <f t="shared" si="289"/>
        <v>41802.365949074068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tr">
        <f>VLOOKUP(G3680,'Country Codes'!C:D,2,FALSE)</f>
        <v>United Kingdom</v>
      </c>
      <c r="I3680" t="s">
        <v>8247</v>
      </c>
      <c r="J3680" s="15">
        <v>1433076298</v>
      </c>
      <c r="K3680" s="15">
        <v>1430052298</v>
      </c>
      <c r="L3680" t="b">
        <v>0</v>
      </c>
      <c r="M3680">
        <v>31</v>
      </c>
      <c r="N3680" t="b">
        <v>1</v>
      </c>
      <c r="O3680" t="s">
        <v>8271</v>
      </c>
      <c r="P3680" s="5">
        <f t="shared" si="285"/>
        <v>1.0249999999999999</v>
      </c>
      <c r="Q3680" s="5" t="str">
        <f t="shared" si="286"/>
        <v>Funded</v>
      </c>
      <c r="R3680" s="7">
        <f t="shared" si="287"/>
        <v>66.129032258064512</v>
      </c>
      <c r="S3680" t="s">
        <v>8316</v>
      </c>
      <c r="T3680" t="s">
        <v>8317</v>
      </c>
      <c r="U3680" s="17">
        <f t="shared" si="288"/>
        <v>42155.322893518511</v>
      </c>
      <c r="V3680" s="17">
        <f t="shared" si="289"/>
        <v>42120.322893518511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tr">
        <f>VLOOKUP(G3681,'Country Codes'!C:D,2,FALSE)</f>
        <v>United States</v>
      </c>
      <c r="I3681" t="s">
        <v>8246</v>
      </c>
      <c r="J3681" s="15">
        <v>1404190740</v>
      </c>
      <c r="K3681" s="15">
        <v>1401214581</v>
      </c>
      <c r="L3681" t="b">
        <v>0</v>
      </c>
      <c r="M3681">
        <v>30</v>
      </c>
      <c r="N3681" t="b">
        <v>1</v>
      </c>
      <c r="O3681" t="s">
        <v>8271</v>
      </c>
      <c r="P3681" s="5">
        <f t="shared" si="285"/>
        <v>1.101</v>
      </c>
      <c r="Q3681" s="5" t="str">
        <f t="shared" si="286"/>
        <v>Funded</v>
      </c>
      <c r="R3681" s="7">
        <f t="shared" si="287"/>
        <v>73.400000000000006</v>
      </c>
      <c r="S3681" t="s">
        <v>8316</v>
      </c>
      <c r="T3681" t="s">
        <v>8317</v>
      </c>
      <c r="U3681" s="17">
        <f t="shared" si="288"/>
        <v>41820.999305555553</v>
      </c>
      <c r="V3681" s="17">
        <f t="shared" si="289"/>
        <v>41786.553020833329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tr">
        <f>VLOOKUP(G3682,'Country Codes'!C:D,2,FALSE)</f>
        <v>United States</v>
      </c>
      <c r="I3682" t="s">
        <v>8246</v>
      </c>
      <c r="J3682" s="15">
        <v>1475664834</v>
      </c>
      <c r="K3682" s="15">
        <v>1473850434</v>
      </c>
      <c r="L3682" t="b">
        <v>0</v>
      </c>
      <c r="M3682">
        <v>34</v>
      </c>
      <c r="N3682" t="b">
        <v>1</v>
      </c>
      <c r="O3682" t="s">
        <v>8271</v>
      </c>
      <c r="P3682" s="5">
        <f t="shared" si="285"/>
        <v>1.1276666666666666</v>
      </c>
      <c r="Q3682" s="5" t="str">
        <f t="shared" si="286"/>
        <v>Funded</v>
      </c>
      <c r="R3682" s="7">
        <f t="shared" si="287"/>
        <v>99.5</v>
      </c>
      <c r="S3682" t="s">
        <v>8316</v>
      </c>
      <c r="T3682" t="s">
        <v>8317</v>
      </c>
      <c r="U3682" s="17">
        <f t="shared" si="288"/>
        <v>42648.245763888881</v>
      </c>
      <c r="V3682" s="17">
        <f t="shared" si="289"/>
        <v>42627.245763888881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tr">
        <f>VLOOKUP(G3683,'Country Codes'!C:D,2,FALSE)</f>
        <v>United States</v>
      </c>
      <c r="I3683" t="s">
        <v>8246</v>
      </c>
      <c r="J3683" s="15">
        <v>1452872290</v>
      </c>
      <c r="K3683" s="15">
        <v>1452008290</v>
      </c>
      <c r="L3683" t="b">
        <v>0</v>
      </c>
      <c r="M3683">
        <v>18</v>
      </c>
      <c r="N3683" t="b">
        <v>1</v>
      </c>
      <c r="O3683" t="s">
        <v>8271</v>
      </c>
      <c r="P3683" s="5">
        <f t="shared" si="285"/>
        <v>1.119</v>
      </c>
      <c r="Q3683" s="5" t="str">
        <f t="shared" si="286"/>
        <v>Funded</v>
      </c>
      <c r="R3683" s="7">
        <f t="shared" si="287"/>
        <v>62.166666666666664</v>
      </c>
      <c r="S3683" t="s">
        <v>8316</v>
      </c>
      <c r="T3683" t="s">
        <v>8317</v>
      </c>
      <c r="U3683" s="17">
        <f t="shared" si="288"/>
        <v>42384.443171296291</v>
      </c>
      <c r="V3683" s="17">
        <f t="shared" si="289"/>
        <v>42374.443171296291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tr">
        <f>VLOOKUP(G3684,'Country Codes'!C:D,2,FALSE)</f>
        <v>United States</v>
      </c>
      <c r="I3684" t="s">
        <v>8246</v>
      </c>
      <c r="J3684" s="15">
        <v>1402901940</v>
      </c>
      <c r="K3684" s="15">
        <v>1399998418</v>
      </c>
      <c r="L3684" t="b">
        <v>0</v>
      </c>
      <c r="M3684">
        <v>67</v>
      </c>
      <c r="N3684" t="b">
        <v>1</v>
      </c>
      <c r="O3684" t="s">
        <v>8271</v>
      </c>
      <c r="P3684" s="5">
        <f t="shared" si="285"/>
        <v>1.3919999999999999</v>
      </c>
      <c r="Q3684" s="5" t="str">
        <f t="shared" si="286"/>
        <v>Funded</v>
      </c>
      <c r="R3684" s="7">
        <f t="shared" si="287"/>
        <v>62.328358208955223</v>
      </c>
      <c r="S3684" t="s">
        <v>8316</v>
      </c>
      <c r="T3684" t="s">
        <v>8317</v>
      </c>
      <c r="U3684" s="17">
        <f t="shared" si="288"/>
        <v>41806.082638888889</v>
      </c>
      <c r="V3684" s="17">
        <f t="shared" si="289"/>
        <v>41772.477060185185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tr">
        <f>VLOOKUP(G3685,'Country Codes'!C:D,2,FALSE)</f>
        <v>United States</v>
      </c>
      <c r="I3685" t="s">
        <v>8246</v>
      </c>
      <c r="J3685" s="15">
        <v>1476931696</v>
      </c>
      <c r="K3685" s="15">
        <v>1474339696</v>
      </c>
      <c r="L3685" t="b">
        <v>0</v>
      </c>
      <c r="M3685">
        <v>66</v>
      </c>
      <c r="N3685" t="b">
        <v>1</v>
      </c>
      <c r="O3685" t="s">
        <v>8271</v>
      </c>
      <c r="P3685" s="5">
        <f t="shared" si="285"/>
        <v>1.1085714285714285</v>
      </c>
      <c r="Q3685" s="5" t="str">
        <f t="shared" si="286"/>
        <v>Funded</v>
      </c>
      <c r="R3685" s="7">
        <f t="shared" si="287"/>
        <v>58.787878787878789</v>
      </c>
      <c r="S3685" t="s">
        <v>8316</v>
      </c>
      <c r="T3685" t="s">
        <v>8317</v>
      </c>
      <c r="U3685" s="17">
        <f t="shared" si="288"/>
        <v>42662.908518518518</v>
      </c>
      <c r="V3685" s="17">
        <f t="shared" si="289"/>
        <v>42632.908518518518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tr">
        <f>VLOOKUP(G3686,'Country Codes'!C:D,2,FALSE)</f>
        <v>United States</v>
      </c>
      <c r="I3686" t="s">
        <v>8246</v>
      </c>
      <c r="J3686" s="15">
        <v>1441167586</v>
      </c>
      <c r="K3686" s="15">
        <v>1438575586</v>
      </c>
      <c r="L3686" t="b">
        <v>0</v>
      </c>
      <c r="M3686">
        <v>23</v>
      </c>
      <c r="N3686" t="b">
        <v>1</v>
      </c>
      <c r="O3686" t="s">
        <v>8271</v>
      </c>
      <c r="P3686" s="5">
        <f t="shared" si="285"/>
        <v>1.3906666666666667</v>
      </c>
      <c r="Q3686" s="5" t="str">
        <f t="shared" si="286"/>
        <v>Funded</v>
      </c>
      <c r="R3686" s="7">
        <f t="shared" si="287"/>
        <v>45.347826086956523</v>
      </c>
      <c r="S3686" t="s">
        <v>8316</v>
      </c>
      <c r="T3686" t="s">
        <v>8317</v>
      </c>
      <c r="U3686" s="17">
        <f t="shared" si="288"/>
        <v>42248.97206018518</v>
      </c>
      <c r="V3686" s="17">
        <f t="shared" si="289"/>
        <v>42218.97206018518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tr">
        <f>VLOOKUP(G3687,'Country Codes'!C:D,2,FALSE)</f>
        <v>United States</v>
      </c>
      <c r="I3687" t="s">
        <v>8246</v>
      </c>
      <c r="J3687" s="15">
        <v>1400533200</v>
      </c>
      <c r="K3687" s="15">
        <v>1398348859</v>
      </c>
      <c r="L3687" t="b">
        <v>0</v>
      </c>
      <c r="M3687">
        <v>126</v>
      </c>
      <c r="N3687" t="b">
        <v>1</v>
      </c>
      <c r="O3687" t="s">
        <v>8271</v>
      </c>
      <c r="P3687" s="5">
        <f t="shared" si="285"/>
        <v>1.0569999999999999</v>
      </c>
      <c r="Q3687" s="5" t="str">
        <f t="shared" si="286"/>
        <v>Funded</v>
      </c>
      <c r="R3687" s="7">
        <f t="shared" si="287"/>
        <v>41.944444444444443</v>
      </c>
      <c r="S3687" t="s">
        <v>8316</v>
      </c>
      <c r="T3687" t="s">
        <v>8317</v>
      </c>
      <c r="U3687" s="17">
        <f t="shared" si="288"/>
        <v>41778.666666666664</v>
      </c>
      <c r="V3687" s="17">
        <f t="shared" si="289"/>
        <v>41753.384942129625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tr">
        <f>VLOOKUP(G3688,'Country Codes'!C:D,2,FALSE)</f>
        <v>United States</v>
      </c>
      <c r="I3688" t="s">
        <v>8246</v>
      </c>
      <c r="J3688" s="15">
        <v>1440820740</v>
      </c>
      <c r="K3688" s="15">
        <v>1439567660</v>
      </c>
      <c r="L3688" t="b">
        <v>0</v>
      </c>
      <c r="M3688">
        <v>6</v>
      </c>
      <c r="N3688" t="b">
        <v>1</v>
      </c>
      <c r="O3688" t="s">
        <v>8271</v>
      </c>
      <c r="P3688" s="5">
        <f t="shared" si="285"/>
        <v>1.0142857142857142</v>
      </c>
      <c r="Q3688" s="5" t="str">
        <f t="shared" si="286"/>
        <v>Funded</v>
      </c>
      <c r="R3688" s="7">
        <f t="shared" si="287"/>
        <v>59.166666666666664</v>
      </c>
      <c r="S3688" t="s">
        <v>8316</v>
      </c>
      <c r="T3688" t="s">
        <v>8317</v>
      </c>
      <c r="U3688" s="17">
        <f t="shared" si="288"/>
        <v>42244.957638888889</v>
      </c>
      <c r="V3688" s="17">
        <f t="shared" si="289"/>
        <v>42230.454398148147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tr">
        <f>VLOOKUP(G3689,'Country Codes'!C:D,2,FALSE)</f>
        <v>United States</v>
      </c>
      <c r="I3689" t="s">
        <v>8246</v>
      </c>
      <c r="J3689" s="15">
        <v>1403846055</v>
      </c>
      <c r="K3689" s="15">
        <v>1401254055</v>
      </c>
      <c r="L3689" t="b">
        <v>0</v>
      </c>
      <c r="M3689">
        <v>25</v>
      </c>
      <c r="N3689" t="b">
        <v>1</v>
      </c>
      <c r="O3689" t="s">
        <v>8271</v>
      </c>
      <c r="P3689" s="5">
        <f t="shared" si="285"/>
        <v>1.0024500000000001</v>
      </c>
      <c r="Q3689" s="5" t="str">
        <f t="shared" si="286"/>
        <v>Funded</v>
      </c>
      <c r="R3689" s="7">
        <f t="shared" si="287"/>
        <v>200.49</v>
      </c>
      <c r="S3689" t="s">
        <v>8316</v>
      </c>
      <c r="T3689" t="s">
        <v>8317</v>
      </c>
      <c r="U3689" s="17">
        <f t="shared" si="288"/>
        <v>41817.009895833333</v>
      </c>
      <c r="V3689" s="17">
        <f t="shared" si="289"/>
        <v>41787.009895833333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tr">
        <f>VLOOKUP(G3690,'Country Codes'!C:D,2,FALSE)</f>
        <v>United Kingdom</v>
      </c>
      <c r="I3690" t="s">
        <v>8247</v>
      </c>
      <c r="J3690" s="15">
        <v>1407524004</v>
      </c>
      <c r="K3690" s="15">
        <v>1404932004</v>
      </c>
      <c r="L3690" t="b">
        <v>0</v>
      </c>
      <c r="M3690">
        <v>39</v>
      </c>
      <c r="N3690" t="b">
        <v>1</v>
      </c>
      <c r="O3690" t="s">
        <v>8271</v>
      </c>
      <c r="P3690" s="5">
        <f t="shared" si="285"/>
        <v>1.0916666666666666</v>
      </c>
      <c r="Q3690" s="5" t="str">
        <f t="shared" si="286"/>
        <v>Funded</v>
      </c>
      <c r="R3690" s="7">
        <f t="shared" si="287"/>
        <v>83.974358974358978</v>
      </c>
      <c r="S3690" t="s">
        <v>8316</v>
      </c>
      <c r="T3690" t="s">
        <v>8317</v>
      </c>
      <c r="U3690" s="17">
        <f t="shared" si="288"/>
        <v>41859.578749999993</v>
      </c>
      <c r="V3690" s="17">
        <f t="shared" si="289"/>
        <v>41829.578749999993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tr">
        <f>VLOOKUP(G3691,'Country Codes'!C:D,2,FALSE)</f>
        <v>United States</v>
      </c>
      <c r="I3691" t="s">
        <v>8246</v>
      </c>
      <c r="J3691" s="15">
        <v>1434925500</v>
      </c>
      <c r="K3691" s="15">
        <v>1432410639</v>
      </c>
      <c r="L3691" t="b">
        <v>0</v>
      </c>
      <c r="M3691">
        <v>62</v>
      </c>
      <c r="N3691" t="b">
        <v>1</v>
      </c>
      <c r="O3691" t="s">
        <v>8271</v>
      </c>
      <c r="P3691" s="5">
        <f t="shared" si="285"/>
        <v>1.1833333333333333</v>
      </c>
      <c r="Q3691" s="5" t="str">
        <f t="shared" si="286"/>
        <v>Funded</v>
      </c>
      <c r="R3691" s="7">
        <f t="shared" si="287"/>
        <v>57.258064516129032</v>
      </c>
      <c r="S3691" t="s">
        <v>8316</v>
      </c>
      <c r="T3691" t="s">
        <v>8317</v>
      </c>
      <c r="U3691" s="17">
        <f t="shared" si="288"/>
        <v>42176.725694444445</v>
      </c>
      <c r="V3691" s="17">
        <f t="shared" si="289"/>
        <v>42147.61850694444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tr">
        <f>VLOOKUP(G3692,'Country Codes'!C:D,2,FALSE)</f>
        <v>United States</v>
      </c>
      <c r="I3692" t="s">
        <v>8246</v>
      </c>
      <c r="J3692" s="15">
        <v>1417101683</v>
      </c>
      <c r="K3692" s="15">
        <v>1414506083</v>
      </c>
      <c r="L3692" t="b">
        <v>0</v>
      </c>
      <c r="M3692">
        <v>31</v>
      </c>
      <c r="N3692" t="b">
        <v>1</v>
      </c>
      <c r="O3692" t="s">
        <v>8271</v>
      </c>
      <c r="P3692" s="5">
        <f t="shared" si="285"/>
        <v>1.2</v>
      </c>
      <c r="Q3692" s="5" t="str">
        <f t="shared" si="286"/>
        <v>Funded</v>
      </c>
      <c r="R3692" s="7">
        <f t="shared" si="287"/>
        <v>58.064516129032256</v>
      </c>
      <c r="S3692" t="s">
        <v>8316</v>
      </c>
      <c r="T3692" t="s">
        <v>8317</v>
      </c>
      <c r="U3692" s="17">
        <f t="shared" si="288"/>
        <v>41970.431516203702</v>
      </c>
      <c r="V3692" s="17">
        <f t="shared" si="289"/>
        <v>41940.389849537038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tr">
        <f>VLOOKUP(G3693,'Country Codes'!C:D,2,FALSE)</f>
        <v>United States</v>
      </c>
      <c r="I3693" t="s">
        <v>8246</v>
      </c>
      <c r="J3693" s="15">
        <v>1425272340</v>
      </c>
      <c r="K3693" s="15">
        <v>1421426929</v>
      </c>
      <c r="L3693" t="b">
        <v>0</v>
      </c>
      <c r="M3693">
        <v>274</v>
      </c>
      <c r="N3693" t="b">
        <v>1</v>
      </c>
      <c r="O3693" t="s">
        <v>8271</v>
      </c>
      <c r="P3693" s="5">
        <f t="shared" si="285"/>
        <v>1.2796000000000001</v>
      </c>
      <c r="Q3693" s="5" t="str">
        <f t="shared" si="286"/>
        <v>Funded</v>
      </c>
      <c r="R3693" s="7">
        <f t="shared" si="287"/>
        <v>186.80291970802921</v>
      </c>
      <c r="S3693" t="s">
        <v>8316</v>
      </c>
      <c r="T3693" t="s">
        <v>8317</v>
      </c>
      <c r="U3693" s="17">
        <f t="shared" si="288"/>
        <v>42064.999305555553</v>
      </c>
      <c r="V3693" s="17">
        <f t="shared" si="289"/>
        <v>42020.492233796293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tr">
        <f>VLOOKUP(G3694,'Country Codes'!C:D,2,FALSE)</f>
        <v>United States</v>
      </c>
      <c r="I3694" t="s">
        <v>8246</v>
      </c>
      <c r="J3694" s="15">
        <v>1411084800</v>
      </c>
      <c r="K3694" s="15">
        <v>1410304179</v>
      </c>
      <c r="L3694" t="b">
        <v>0</v>
      </c>
      <c r="M3694">
        <v>17</v>
      </c>
      <c r="N3694" t="b">
        <v>1</v>
      </c>
      <c r="O3694" t="s">
        <v>8271</v>
      </c>
      <c r="P3694" s="5">
        <f t="shared" si="285"/>
        <v>1.26</v>
      </c>
      <c r="Q3694" s="5" t="str">
        <f t="shared" si="286"/>
        <v>Funded</v>
      </c>
      <c r="R3694" s="7">
        <f t="shared" si="287"/>
        <v>74.117647058823536</v>
      </c>
      <c r="S3694" t="s">
        <v>8316</v>
      </c>
      <c r="T3694" t="s">
        <v>8317</v>
      </c>
      <c r="U3694" s="17">
        <f t="shared" si="288"/>
        <v>41900.791666666664</v>
      </c>
      <c r="V3694" s="17">
        <f t="shared" si="289"/>
        <v>41891.756701388884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tr">
        <f>VLOOKUP(G3695,'Country Codes'!C:D,2,FALSE)</f>
        <v>United Kingdom</v>
      </c>
      <c r="I3695" t="s">
        <v>8247</v>
      </c>
      <c r="J3695" s="15">
        <v>1448922600</v>
      </c>
      <c r="K3695" s="15">
        <v>1446352529</v>
      </c>
      <c r="L3695" t="b">
        <v>0</v>
      </c>
      <c r="M3695">
        <v>14</v>
      </c>
      <c r="N3695" t="b">
        <v>1</v>
      </c>
      <c r="O3695" t="s">
        <v>8271</v>
      </c>
      <c r="P3695" s="5">
        <f t="shared" si="285"/>
        <v>1.2912912912912913</v>
      </c>
      <c r="Q3695" s="5" t="str">
        <f t="shared" si="286"/>
        <v>Funded</v>
      </c>
      <c r="R3695" s="7">
        <f t="shared" si="287"/>
        <v>30.714285714285715</v>
      </c>
      <c r="S3695" t="s">
        <v>8316</v>
      </c>
      <c r="T3695" t="s">
        <v>8317</v>
      </c>
      <c r="U3695" s="17">
        <f t="shared" si="288"/>
        <v>42338.729166666664</v>
      </c>
      <c r="V3695" s="17">
        <f t="shared" si="289"/>
        <v>42308.98297453703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tr">
        <f>VLOOKUP(G3696,'Country Codes'!C:D,2,FALSE)</f>
        <v>United States</v>
      </c>
      <c r="I3696" t="s">
        <v>8246</v>
      </c>
      <c r="J3696" s="15">
        <v>1465178400</v>
      </c>
      <c r="K3696" s="15">
        <v>1461985967</v>
      </c>
      <c r="L3696" t="b">
        <v>0</v>
      </c>
      <c r="M3696">
        <v>60</v>
      </c>
      <c r="N3696" t="b">
        <v>1</v>
      </c>
      <c r="O3696" t="s">
        <v>8271</v>
      </c>
      <c r="P3696" s="5">
        <f t="shared" si="285"/>
        <v>1.0742857142857143</v>
      </c>
      <c r="Q3696" s="5" t="str">
        <f t="shared" si="286"/>
        <v>Funded</v>
      </c>
      <c r="R3696" s="7">
        <f t="shared" si="287"/>
        <v>62.666666666666664</v>
      </c>
      <c r="S3696" t="s">
        <v>8316</v>
      </c>
      <c r="T3696" t="s">
        <v>8317</v>
      </c>
      <c r="U3696" s="17">
        <f t="shared" si="288"/>
        <v>42526.874999999993</v>
      </c>
      <c r="V3696" s="17">
        <f t="shared" si="289"/>
        <v>42489.925543981481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tr">
        <f>VLOOKUP(G3697,'Country Codes'!C:D,2,FALSE)</f>
        <v>United States</v>
      </c>
      <c r="I3697" t="s">
        <v>8246</v>
      </c>
      <c r="J3697" s="15">
        <v>1421009610</v>
      </c>
      <c r="K3697" s="15">
        <v>1419281610</v>
      </c>
      <c r="L3697" t="b">
        <v>0</v>
      </c>
      <c r="M3697">
        <v>33</v>
      </c>
      <c r="N3697" t="b">
        <v>1</v>
      </c>
      <c r="O3697" t="s">
        <v>8271</v>
      </c>
      <c r="P3697" s="5">
        <f t="shared" si="285"/>
        <v>1.00125</v>
      </c>
      <c r="Q3697" s="5" t="str">
        <f t="shared" si="286"/>
        <v>Funded</v>
      </c>
      <c r="R3697" s="7">
        <f t="shared" si="287"/>
        <v>121.36363636363636</v>
      </c>
      <c r="S3697" t="s">
        <v>8316</v>
      </c>
      <c r="T3697" t="s">
        <v>8317</v>
      </c>
      <c r="U3697" s="17">
        <f t="shared" si="288"/>
        <v>42015.662152777775</v>
      </c>
      <c r="V3697" s="17">
        <f t="shared" si="289"/>
        <v>41995.662152777775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tr">
        <f>VLOOKUP(G3698,'Country Codes'!C:D,2,FALSE)</f>
        <v>United Kingdom</v>
      </c>
      <c r="I3698" t="s">
        <v>8247</v>
      </c>
      <c r="J3698" s="15">
        <v>1423838916</v>
      </c>
      <c r="K3698" s="15">
        <v>1418654916</v>
      </c>
      <c r="L3698" t="b">
        <v>0</v>
      </c>
      <c r="M3698">
        <v>78</v>
      </c>
      <c r="N3698" t="b">
        <v>1</v>
      </c>
      <c r="O3698" t="s">
        <v>8271</v>
      </c>
      <c r="P3698" s="5">
        <f t="shared" si="285"/>
        <v>1.55</v>
      </c>
      <c r="Q3698" s="5" t="str">
        <f t="shared" si="286"/>
        <v>Funded</v>
      </c>
      <c r="R3698" s="7">
        <f t="shared" si="287"/>
        <v>39.743589743589745</v>
      </c>
      <c r="S3698" t="s">
        <v>8316</v>
      </c>
      <c r="T3698" t="s">
        <v>8317</v>
      </c>
      <c r="U3698" s="17">
        <f t="shared" si="288"/>
        <v>42048.408749999995</v>
      </c>
      <c r="V3698" s="17">
        <f t="shared" si="289"/>
        <v>41988.408749999995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tr">
        <f>VLOOKUP(G3699,'Country Codes'!C:D,2,FALSE)</f>
        <v>United Kingdom</v>
      </c>
      <c r="I3699" t="s">
        <v>8247</v>
      </c>
      <c r="J3699" s="15">
        <v>1462878648</v>
      </c>
      <c r="K3699" s="15">
        <v>1461064248</v>
      </c>
      <c r="L3699" t="b">
        <v>0</v>
      </c>
      <c r="M3699">
        <v>30</v>
      </c>
      <c r="N3699" t="b">
        <v>1</v>
      </c>
      <c r="O3699" t="s">
        <v>8271</v>
      </c>
      <c r="P3699" s="5">
        <f t="shared" si="285"/>
        <v>1.08</v>
      </c>
      <c r="Q3699" s="5" t="str">
        <f t="shared" si="286"/>
        <v>Funded</v>
      </c>
      <c r="R3699" s="7">
        <f t="shared" si="287"/>
        <v>72</v>
      </c>
      <c r="S3699" t="s">
        <v>8316</v>
      </c>
      <c r="T3699" t="s">
        <v>8317</v>
      </c>
      <c r="U3699" s="17">
        <f t="shared" si="288"/>
        <v>42500.2575</v>
      </c>
      <c r="V3699" s="17">
        <f t="shared" si="289"/>
        <v>42479.2575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tr">
        <f>VLOOKUP(G3700,'Country Codes'!C:D,2,FALSE)</f>
        <v>United States</v>
      </c>
      <c r="I3700" t="s">
        <v>8246</v>
      </c>
      <c r="J3700" s="15">
        <v>1456946487</v>
      </c>
      <c r="K3700" s="15">
        <v>1454354487</v>
      </c>
      <c r="L3700" t="b">
        <v>0</v>
      </c>
      <c r="M3700">
        <v>136</v>
      </c>
      <c r="N3700" t="b">
        <v>1</v>
      </c>
      <c r="O3700" t="s">
        <v>8271</v>
      </c>
      <c r="P3700" s="5">
        <f t="shared" si="285"/>
        <v>1.1052</v>
      </c>
      <c r="Q3700" s="5" t="str">
        <f t="shared" si="286"/>
        <v>Funded</v>
      </c>
      <c r="R3700" s="7">
        <f t="shared" si="287"/>
        <v>40.632352941176471</v>
      </c>
      <c r="S3700" t="s">
        <v>8316</v>
      </c>
      <c r="T3700" t="s">
        <v>8317</v>
      </c>
      <c r="U3700" s="17">
        <f t="shared" si="288"/>
        <v>42431.598229166666</v>
      </c>
      <c r="V3700" s="17">
        <f t="shared" si="289"/>
        <v>42401.598229166666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tr">
        <f>VLOOKUP(G3701,'Country Codes'!C:D,2,FALSE)</f>
        <v>United States</v>
      </c>
      <c r="I3701" t="s">
        <v>8246</v>
      </c>
      <c r="J3701" s="15">
        <v>1413383216</v>
      </c>
      <c r="K3701" s="15">
        <v>1410791216</v>
      </c>
      <c r="L3701" t="b">
        <v>0</v>
      </c>
      <c r="M3701">
        <v>40</v>
      </c>
      <c r="N3701" t="b">
        <v>1</v>
      </c>
      <c r="O3701" t="s">
        <v>8271</v>
      </c>
      <c r="P3701" s="5">
        <f t="shared" si="285"/>
        <v>1.008</v>
      </c>
      <c r="Q3701" s="5" t="str">
        <f t="shared" si="286"/>
        <v>Funded</v>
      </c>
      <c r="R3701" s="7">
        <f t="shared" si="287"/>
        <v>63</v>
      </c>
      <c r="S3701" t="s">
        <v>8316</v>
      </c>
      <c r="T3701" t="s">
        <v>8317</v>
      </c>
      <c r="U3701" s="17">
        <f t="shared" si="288"/>
        <v>41927.393703703703</v>
      </c>
      <c r="V3701" s="17">
        <f t="shared" si="289"/>
        <v>41897.393703703703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tr">
        <f>VLOOKUP(G3702,'Country Codes'!C:D,2,FALSE)</f>
        <v>United States</v>
      </c>
      <c r="I3702" t="s">
        <v>8246</v>
      </c>
      <c r="J3702" s="15">
        <v>1412092800</v>
      </c>
      <c r="K3702" s="15">
        <v>1409493800</v>
      </c>
      <c r="L3702" t="b">
        <v>0</v>
      </c>
      <c r="M3702">
        <v>18</v>
      </c>
      <c r="N3702" t="b">
        <v>1</v>
      </c>
      <c r="O3702" t="s">
        <v>8271</v>
      </c>
      <c r="P3702" s="5">
        <f t="shared" si="285"/>
        <v>1.212</v>
      </c>
      <c r="Q3702" s="5" t="str">
        <f t="shared" si="286"/>
        <v>Funded</v>
      </c>
      <c r="R3702" s="7">
        <f t="shared" si="287"/>
        <v>33.666666666666664</v>
      </c>
      <c r="S3702" t="s">
        <v>8316</v>
      </c>
      <c r="T3702" t="s">
        <v>8317</v>
      </c>
      <c r="U3702" s="17">
        <f t="shared" si="288"/>
        <v>41912.458333333328</v>
      </c>
      <c r="V3702" s="17">
        <f t="shared" si="289"/>
        <v>41882.37731481481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tr">
        <f>VLOOKUP(G3703,'Country Codes'!C:D,2,FALSE)</f>
        <v>United Kingdom</v>
      </c>
      <c r="I3703" t="s">
        <v>8247</v>
      </c>
      <c r="J3703" s="15">
        <v>1433422793</v>
      </c>
      <c r="K3703" s="15">
        <v>1430830793</v>
      </c>
      <c r="L3703" t="b">
        <v>0</v>
      </c>
      <c r="M3703">
        <v>39</v>
      </c>
      <c r="N3703" t="b">
        <v>1</v>
      </c>
      <c r="O3703" t="s">
        <v>8271</v>
      </c>
      <c r="P3703" s="5">
        <f t="shared" si="285"/>
        <v>1.0033333333333334</v>
      </c>
      <c r="Q3703" s="5" t="str">
        <f t="shared" si="286"/>
        <v>Funded</v>
      </c>
      <c r="R3703" s="7">
        <f t="shared" si="287"/>
        <v>38.589743589743591</v>
      </c>
      <c r="S3703" t="s">
        <v>8316</v>
      </c>
      <c r="T3703" t="s">
        <v>8317</v>
      </c>
      <c r="U3703" s="17">
        <f t="shared" si="288"/>
        <v>42159.333252314813</v>
      </c>
      <c r="V3703" s="17">
        <f t="shared" si="289"/>
        <v>42129.333252314813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tr">
        <f>VLOOKUP(G3704,'Country Codes'!C:D,2,FALSE)</f>
        <v>United Kingdom</v>
      </c>
      <c r="I3704" t="s">
        <v>8247</v>
      </c>
      <c r="J3704" s="15">
        <v>1468191540</v>
      </c>
      <c r="K3704" s="15">
        <v>1464958484</v>
      </c>
      <c r="L3704" t="b">
        <v>0</v>
      </c>
      <c r="M3704">
        <v>21</v>
      </c>
      <c r="N3704" t="b">
        <v>1</v>
      </c>
      <c r="O3704" t="s">
        <v>8271</v>
      </c>
      <c r="P3704" s="5">
        <f t="shared" si="285"/>
        <v>1.0916666666666666</v>
      </c>
      <c r="Q3704" s="5" t="str">
        <f t="shared" si="286"/>
        <v>Funded</v>
      </c>
      <c r="R3704" s="7">
        <f t="shared" si="287"/>
        <v>155.95238095238096</v>
      </c>
      <c r="S3704" t="s">
        <v>8316</v>
      </c>
      <c r="T3704" t="s">
        <v>8317</v>
      </c>
      <c r="U3704" s="17">
        <f t="shared" si="288"/>
        <v>42561.749305555553</v>
      </c>
      <c r="V3704" s="17">
        <f t="shared" si="289"/>
        <v>42524.329675925925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tr">
        <f>VLOOKUP(G3705,'Country Codes'!C:D,2,FALSE)</f>
        <v>United States</v>
      </c>
      <c r="I3705" t="s">
        <v>8246</v>
      </c>
      <c r="J3705" s="15">
        <v>1471071540</v>
      </c>
      <c r="K3705" s="15">
        <v>1467720388</v>
      </c>
      <c r="L3705" t="b">
        <v>0</v>
      </c>
      <c r="M3705">
        <v>30</v>
      </c>
      <c r="N3705" t="b">
        <v>1</v>
      </c>
      <c r="O3705" t="s">
        <v>8271</v>
      </c>
      <c r="P3705" s="5">
        <f t="shared" si="285"/>
        <v>1.2342857142857142</v>
      </c>
      <c r="Q3705" s="5" t="str">
        <f t="shared" si="286"/>
        <v>Funded</v>
      </c>
      <c r="R3705" s="7">
        <f t="shared" si="287"/>
        <v>43.2</v>
      </c>
      <c r="S3705" t="s">
        <v>8316</v>
      </c>
      <c r="T3705" t="s">
        <v>8317</v>
      </c>
      <c r="U3705" s="17">
        <f t="shared" si="288"/>
        <v>42595.082638888889</v>
      </c>
      <c r="V3705" s="17">
        <f t="shared" si="289"/>
        <v>42556.296157407407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tr">
        <f>VLOOKUP(G3706,'Country Codes'!C:D,2,FALSE)</f>
        <v>United Kingdom</v>
      </c>
      <c r="I3706" t="s">
        <v>8247</v>
      </c>
      <c r="J3706" s="15">
        <v>1464712394</v>
      </c>
      <c r="K3706" s="15">
        <v>1459528394</v>
      </c>
      <c r="L3706" t="b">
        <v>0</v>
      </c>
      <c r="M3706">
        <v>27</v>
      </c>
      <c r="N3706" t="b">
        <v>1</v>
      </c>
      <c r="O3706" t="s">
        <v>8271</v>
      </c>
      <c r="P3706" s="5">
        <f t="shared" si="285"/>
        <v>1.3633666666666666</v>
      </c>
      <c r="Q3706" s="5" t="str">
        <f t="shared" si="286"/>
        <v>Funded</v>
      </c>
      <c r="R3706" s="7">
        <f t="shared" si="287"/>
        <v>15.148518518518518</v>
      </c>
      <c r="S3706" t="s">
        <v>8316</v>
      </c>
      <c r="T3706" t="s">
        <v>8317</v>
      </c>
      <c r="U3706" s="17">
        <f t="shared" si="288"/>
        <v>42521.481412037036</v>
      </c>
      <c r="V3706" s="17">
        <f t="shared" si="289"/>
        <v>42461.481412037036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tr">
        <f>VLOOKUP(G3707,'Country Codes'!C:D,2,FALSE)</f>
        <v>United States</v>
      </c>
      <c r="I3707" t="s">
        <v>8246</v>
      </c>
      <c r="J3707" s="15">
        <v>1403546400</v>
      </c>
      <c r="K3707" s="15">
        <v>1401714114</v>
      </c>
      <c r="L3707" t="b">
        <v>0</v>
      </c>
      <c r="M3707">
        <v>35</v>
      </c>
      <c r="N3707" t="b">
        <v>1</v>
      </c>
      <c r="O3707" t="s">
        <v>8271</v>
      </c>
      <c r="P3707" s="5">
        <f t="shared" si="285"/>
        <v>1.0346657233816767</v>
      </c>
      <c r="Q3707" s="5" t="str">
        <f t="shared" si="286"/>
        <v>Funded</v>
      </c>
      <c r="R3707" s="7">
        <f t="shared" si="287"/>
        <v>83.571428571428569</v>
      </c>
      <c r="S3707" t="s">
        <v>8316</v>
      </c>
      <c r="T3707" t="s">
        <v>8317</v>
      </c>
      <c r="U3707" s="17">
        <f t="shared" si="288"/>
        <v>41813.541666666664</v>
      </c>
      <c r="V3707" s="17">
        <f t="shared" si="289"/>
        <v>41792.334652777776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tr">
        <f>VLOOKUP(G3708,'Country Codes'!C:D,2,FALSE)</f>
        <v>United States</v>
      </c>
      <c r="I3708" t="s">
        <v>8246</v>
      </c>
      <c r="J3708" s="15">
        <v>1410558949</v>
      </c>
      <c r="K3708" s="15">
        <v>1409262949</v>
      </c>
      <c r="L3708" t="b">
        <v>0</v>
      </c>
      <c r="M3708">
        <v>13</v>
      </c>
      <c r="N3708" t="b">
        <v>1</v>
      </c>
      <c r="O3708" t="s">
        <v>8271</v>
      </c>
      <c r="P3708" s="5">
        <f t="shared" si="285"/>
        <v>1.2133333333333334</v>
      </c>
      <c r="Q3708" s="5" t="str">
        <f t="shared" si="286"/>
        <v>Funded</v>
      </c>
      <c r="R3708" s="7">
        <f t="shared" si="287"/>
        <v>140</v>
      </c>
      <c r="S3708" t="s">
        <v>8316</v>
      </c>
      <c r="T3708" t="s">
        <v>8317</v>
      </c>
      <c r="U3708" s="17">
        <f t="shared" si="288"/>
        <v>41894.705428240741</v>
      </c>
      <c r="V3708" s="17">
        <f t="shared" si="289"/>
        <v>41879.705428240741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tr">
        <f>VLOOKUP(G3709,'Country Codes'!C:D,2,FALSE)</f>
        <v>United States</v>
      </c>
      <c r="I3709" t="s">
        <v>8246</v>
      </c>
      <c r="J3709" s="15">
        <v>1469165160</v>
      </c>
      <c r="K3709" s="15">
        <v>1467335378</v>
      </c>
      <c r="L3709" t="b">
        <v>0</v>
      </c>
      <c r="M3709">
        <v>23</v>
      </c>
      <c r="N3709" t="b">
        <v>1</v>
      </c>
      <c r="O3709" t="s">
        <v>8271</v>
      </c>
      <c r="P3709" s="5">
        <f t="shared" si="285"/>
        <v>1.86</v>
      </c>
      <c r="Q3709" s="5" t="str">
        <f t="shared" si="286"/>
        <v>Funded</v>
      </c>
      <c r="R3709" s="7">
        <f t="shared" si="287"/>
        <v>80.869565217391298</v>
      </c>
      <c r="S3709" t="s">
        <v>8316</v>
      </c>
      <c r="T3709" t="s">
        <v>8317</v>
      </c>
      <c r="U3709" s="17">
        <f t="shared" si="288"/>
        <v>42573.018055555549</v>
      </c>
      <c r="V3709" s="17">
        <f t="shared" si="289"/>
        <v>42551.840023148143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tr">
        <f>VLOOKUP(G3710,'Country Codes'!C:D,2,FALSE)</f>
        <v>United States</v>
      </c>
      <c r="I3710" t="s">
        <v>8246</v>
      </c>
      <c r="J3710" s="15">
        <v>1404444286</v>
      </c>
      <c r="K3710" s="15">
        <v>1403234686</v>
      </c>
      <c r="L3710" t="b">
        <v>0</v>
      </c>
      <c r="M3710">
        <v>39</v>
      </c>
      <c r="N3710" t="b">
        <v>1</v>
      </c>
      <c r="O3710" t="s">
        <v>8271</v>
      </c>
      <c r="P3710" s="5">
        <f t="shared" si="285"/>
        <v>3</v>
      </c>
      <c r="Q3710" s="5" t="str">
        <f t="shared" si="286"/>
        <v>Funded</v>
      </c>
      <c r="R3710" s="7">
        <f t="shared" si="287"/>
        <v>53.846153846153847</v>
      </c>
      <c r="S3710" t="s">
        <v>8316</v>
      </c>
      <c r="T3710" t="s">
        <v>8317</v>
      </c>
      <c r="U3710" s="17">
        <f t="shared" si="288"/>
        <v>41823.933865740735</v>
      </c>
      <c r="V3710" s="17">
        <f t="shared" si="289"/>
        <v>41809.933865740735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tr">
        <f>VLOOKUP(G3711,'Country Codes'!C:D,2,FALSE)</f>
        <v>United Kingdom</v>
      </c>
      <c r="I3711" t="s">
        <v>8247</v>
      </c>
      <c r="J3711" s="15">
        <v>1403715546</v>
      </c>
      <c r="K3711" s="15">
        <v>1401123546</v>
      </c>
      <c r="L3711" t="b">
        <v>0</v>
      </c>
      <c r="M3711">
        <v>35</v>
      </c>
      <c r="N3711" t="b">
        <v>1</v>
      </c>
      <c r="O3711" t="s">
        <v>8271</v>
      </c>
      <c r="P3711" s="5">
        <f t="shared" si="285"/>
        <v>1.0825</v>
      </c>
      <c r="Q3711" s="5" t="str">
        <f t="shared" si="286"/>
        <v>Funded</v>
      </c>
      <c r="R3711" s="7">
        <f t="shared" si="287"/>
        <v>30.928571428571427</v>
      </c>
      <c r="S3711" t="s">
        <v>8316</v>
      </c>
      <c r="T3711" t="s">
        <v>8317</v>
      </c>
      <c r="U3711" s="17">
        <f t="shared" si="288"/>
        <v>41815.499374999999</v>
      </c>
      <c r="V3711" s="17">
        <f t="shared" si="289"/>
        <v>41785.499374999999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tr">
        <f>VLOOKUP(G3712,'Country Codes'!C:D,2,FALSE)</f>
        <v>United States</v>
      </c>
      <c r="I3712" t="s">
        <v>8246</v>
      </c>
      <c r="J3712" s="15">
        <v>1428068988</v>
      </c>
      <c r="K3712" s="15">
        <v>1425908988</v>
      </c>
      <c r="L3712" t="b">
        <v>0</v>
      </c>
      <c r="M3712">
        <v>27</v>
      </c>
      <c r="N3712" t="b">
        <v>1</v>
      </c>
      <c r="O3712" t="s">
        <v>8271</v>
      </c>
      <c r="P3712" s="5">
        <f t="shared" si="285"/>
        <v>1.4115384615384616</v>
      </c>
      <c r="Q3712" s="5" t="str">
        <f t="shared" si="286"/>
        <v>Funded</v>
      </c>
      <c r="R3712" s="7">
        <f t="shared" si="287"/>
        <v>67.962962962962962</v>
      </c>
      <c r="S3712" t="s">
        <v>8316</v>
      </c>
      <c r="T3712" t="s">
        <v>8317</v>
      </c>
      <c r="U3712" s="17">
        <f t="shared" si="288"/>
        <v>42097.367916666662</v>
      </c>
      <c r="V3712" s="17">
        <f t="shared" si="289"/>
        <v>42072.367916666662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tr">
        <f>VLOOKUP(G3713,'Country Codes'!C:D,2,FALSE)</f>
        <v>United States</v>
      </c>
      <c r="I3713" t="s">
        <v>8246</v>
      </c>
      <c r="J3713" s="15">
        <v>1402848000</v>
      </c>
      <c r="K3713" s="15">
        <v>1400606573</v>
      </c>
      <c r="L3713" t="b">
        <v>0</v>
      </c>
      <c r="M3713">
        <v>21</v>
      </c>
      <c r="N3713" t="b">
        <v>1</v>
      </c>
      <c r="O3713" t="s">
        <v>8271</v>
      </c>
      <c r="P3713" s="5">
        <f t="shared" si="285"/>
        <v>1.1399999999999999</v>
      </c>
      <c r="Q3713" s="5" t="str">
        <f t="shared" si="286"/>
        <v>Funded</v>
      </c>
      <c r="R3713" s="7">
        <f t="shared" si="287"/>
        <v>27.142857142857142</v>
      </c>
      <c r="S3713" t="s">
        <v>8316</v>
      </c>
      <c r="T3713" t="s">
        <v>8317</v>
      </c>
      <c r="U3713" s="17">
        <f t="shared" si="288"/>
        <v>41805.458333333328</v>
      </c>
      <c r="V3713" s="17">
        <f t="shared" si="289"/>
        <v>41779.5158912037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tr">
        <f>VLOOKUP(G3714,'Country Codes'!C:D,2,FALSE)</f>
        <v>United States</v>
      </c>
      <c r="I3714" t="s">
        <v>8246</v>
      </c>
      <c r="J3714" s="15">
        <v>1433055540</v>
      </c>
      <c r="K3714" s="15">
        <v>1431230867</v>
      </c>
      <c r="L3714" t="b">
        <v>0</v>
      </c>
      <c r="M3714">
        <v>104</v>
      </c>
      <c r="N3714" t="b">
        <v>1</v>
      </c>
      <c r="O3714" t="s">
        <v>8271</v>
      </c>
      <c r="P3714" s="5">
        <f t="shared" si="285"/>
        <v>1.5373333333333334</v>
      </c>
      <c r="Q3714" s="5" t="str">
        <f t="shared" si="286"/>
        <v>Funded</v>
      </c>
      <c r="R3714" s="7">
        <f t="shared" si="287"/>
        <v>110.86538461538461</v>
      </c>
      <c r="S3714" t="s">
        <v>8316</v>
      </c>
      <c r="T3714" t="s">
        <v>8317</v>
      </c>
      <c r="U3714" s="17">
        <f t="shared" si="288"/>
        <v>42155.082638888889</v>
      </c>
      <c r="V3714" s="17">
        <f t="shared" si="289"/>
        <v>42133.963738425926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tr">
        <f>VLOOKUP(G3715,'Country Codes'!C:D,2,FALSE)</f>
        <v>United States</v>
      </c>
      <c r="I3715" t="s">
        <v>8246</v>
      </c>
      <c r="J3715" s="15">
        <v>1465062166</v>
      </c>
      <c r="K3715" s="15">
        <v>1463334166</v>
      </c>
      <c r="L3715" t="b">
        <v>0</v>
      </c>
      <c r="M3715">
        <v>19</v>
      </c>
      <c r="N3715" t="b">
        <v>1</v>
      </c>
      <c r="O3715" t="s">
        <v>8271</v>
      </c>
      <c r="P3715" s="5">
        <f t="shared" ref="P3715:P3778" si="290">(E3715/D3715)</f>
        <v>1.0149999999999999</v>
      </c>
      <c r="Q3715" s="5" t="str">
        <f t="shared" ref="Q3715:Q3778" si="291">IF(P3715&gt;=1,"Funded","Not Funded")</f>
        <v>Funded</v>
      </c>
      <c r="R3715" s="7">
        <f t="shared" ref="R3715:R3778" si="292">(E3715/M3715)</f>
        <v>106.84210526315789</v>
      </c>
      <c r="S3715" t="s">
        <v>8316</v>
      </c>
      <c r="T3715" t="s">
        <v>8317</v>
      </c>
      <c r="U3715" s="17">
        <f t="shared" ref="U3715:U3778" si="293">(((J3715/60)/60)/24)+DATE(1970,1,1)+(-5/24)</f>
        <v>42525.529699074068</v>
      </c>
      <c r="V3715" s="17">
        <f t="shared" ref="V3715:V3778" si="294">(((K3715/60)/60)/24)+DATE(1970,1,1)+(-5/24)</f>
        <v>42505.529699074068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tr">
        <f>VLOOKUP(G3716,'Country Codes'!C:D,2,FALSE)</f>
        <v>United States</v>
      </c>
      <c r="I3716" t="s">
        <v>8246</v>
      </c>
      <c r="J3716" s="15">
        <v>1432612740</v>
      </c>
      <c r="K3716" s="15">
        <v>1429881667</v>
      </c>
      <c r="L3716" t="b">
        <v>0</v>
      </c>
      <c r="M3716">
        <v>97</v>
      </c>
      <c r="N3716" t="b">
        <v>1</v>
      </c>
      <c r="O3716" t="s">
        <v>8271</v>
      </c>
      <c r="P3716" s="5">
        <f t="shared" si="290"/>
        <v>1.0235000000000001</v>
      </c>
      <c r="Q3716" s="5" t="str">
        <f t="shared" si="291"/>
        <v>Funded</v>
      </c>
      <c r="R3716" s="7">
        <f t="shared" si="292"/>
        <v>105.51546391752578</v>
      </c>
      <c r="S3716" t="s">
        <v>8316</v>
      </c>
      <c r="T3716" t="s">
        <v>8317</v>
      </c>
      <c r="U3716" s="17">
        <f t="shared" si="293"/>
        <v>42149.957638888889</v>
      </c>
      <c r="V3716" s="17">
        <f t="shared" si="294"/>
        <v>42118.347997685189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tr">
        <f>VLOOKUP(G3717,'Country Codes'!C:D,2,FALSE)</f>
        <v>United Kingdom</v>
      </c>
      <c r="I3717" t="s">
        <v>8247</v>
      </c>
      <c r="J3717" s="15">
        <v>1427806320</v>
      </c>
      <c r="K3717" s="15">
        <v>1422834819</v>
      </c>
      <c r="L3717" t="b">
        <v>0</v>
      </c>
      <c r="M3717">
        <v>27</v>
      </c>
      <c r="N3717" t="b">
        <v>1</v>
      </c>
      <c r="O3717" t="s">
        <v>8271</v>
      </c>
      <c r="P3717" s="5">
        <f t="shared" si="290"/>
        <v>1.0257142857142858</v>
      </c>
      <c r="Q3717" s="5" t="str">
        <f t="shared" si="291"/>
        <v>Funded</v>
      </c>
      <c r="R3717" s="7">
        <f t="shared" si="292"/>
        <v>132.96296296296296</v>
      </c>
      <c r="S3717" t="s">
        <v>8316</v>
      </c>
      <c r="T3717" t="s">
        <v>8317</v>
      </c>
      <c r="U3717" s="17">
        <f t="shared" si="293"/>
        <v>42094.327777777777</v>
      </c>
      <c r="V3717" s="17">
        <f t="shared" si="294"/>
        <v>42036.787256944437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tr">
        <f>VLOOKUP(G3718,'Country Codes'!C:D,2,FALSE)</f>
        <v>United States</v>
      </c>
      <c r="I3718" t="s">
        <v>8246</v>
      </c>
      <c r="J3718" s="15">
        <v>1453411109</v>
      </c>
      <c r="K3718" s="15">
        <v>1450819109</v>
      </c>
      <c r="L3718" t="b">
        <v>0</v>
      </c>
      <c r="M3718">
        <v>24</v>
      </c>
      <c r="N3718" t="b">
        <v>1</v>
      </c>
      <c r="O3718" t="s">
        <v>8271</v>
      </c>
      <c r="P3718" s="5">
        <f t="shared" si="290"/>
        <v>1.5575000000000001</v>
      </c>
      <c r="Q3718" s="5" t="str">
        <f t="shared" si="291"/>
        <v>Funded</v>
      </c>
      <c r="R3718" s="7">
        <f t="shared" si="292"/>
        <v>51.916666666666664</v>
      </c>
      <c r="S3718" t="s">
        <v>8316</v>
      </c>
      <c r="T3718" t="s">
        <v>8317</v>
      </c>
      <c r="U3718" s="17">
        <f t="shared" si="293"/>
        <v>42390.679502314808</v>
      </c>
      <c r="V3718" s="17">
        <f t="shared" si="294"/>
        <v>42360.679502314808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tr">
        <f>VLOOKUP(G3719,'Country Codes'!C:D,2,FALSE)</f>
        <v>United Kingdom</v>
      </c>
      <c r="I3719" t="s">
        <v>8247</v>
      </c>
      <c r="J3719" s="15">
        <v>1431204449</v>
      </c>
      <c r="K3719" s="15">
        <v>1428526049</v>
      </c>
      <c r="L3719" t="b">
        <v>0</v>
      </c>
      <c r="M3719">
        <v>13</v>
      </c>
      <c r="N3719" t="b">
        <v>1</v>
      </c>
      <c r="O3719" t="s">
        <v>8271</v>
      </c>
      <c r="P3719" s="5">
        <f t="shared" si="290"/>
        <v>1.0075000000000001</v>
      </c>
      <c r="Q3719" s="5" t="str">
        <f t="shared" si="291"/>
        <v>Funded</v>
      </c>
      <c r="R3719" s="7">
        <f t="shared" si="292"/>
        <v>310</v>
      </c>
      <c r="S3719" t="s">
        <v>8316</v>
      </c>
      <c r="T3719" t="s">
        <v>8317</v>
      </c>
      <c r="U3719" s="17">
        <f t="shared" si="293"/>
        <v>42133.657974537033</v>
      </c>
      <c r="V3719" s="17">
        <f t="shared" si="294"/>
        <v>42102.657974537033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tr">
        <f>VLOOKUP(G3720,'Country Codes'!C:D,2,FALSE)</f>
        <v>United Kingdom</v>
      </c>
      <c r="I3720" t="s">
        <v>8247</v>
      </c>
      <c r="J3720" s="15">
        <v>1425057075</v>
      </c>
      <c r="K3720" s="15">
        <v>1422465075</v>
      </c>
      <c r="L3720" t="b">
        <v>0</v>
      </c>
      <c r="M3720">
        <v>46</v>
      </c>
      <c r="N3720" t="b">
        <v>1</v>
      </c>
      <c r="O3720" t="s">
        <v>8271</v>
      </c>
      <c r="P3720" s="5">
        <f t="shared" si="290"/>
        <v>2.3940000000000001</v>
      </c>
      <c r="Q3720" s="5" t="str">
        <f t="shared" si="291"/>
        <v>Funded</v>
      </c>
      <c r="R3720" s="7">
        <f t="shared" si="292"/>
        <v>26.021739130434781</v>
      </c>
      <c r="S3720" t="s">
        <v>8316</v>
      </c>
      <c r="T3720" t="s">
        <v>8317</v>
      </c>
      <c r="U3720" s="17">
        <f t="shared" si="293"/>
        <v>42062.507812499993</v>
      </c>
      <c r="V3720" s="17">
        <f t="shared" si="294"/>
        <v>42032.507812499993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tr">
        <f>VLOOKUP(G3721,'Country Codes'!C:D,2,FALSE)</f>
        <v>United Kingdom</v>
      </c>
      <c r="I3721" t="s">
        <v>8247</v>
      </c>
      <c r="J3721" s="15">
        <v>1434994266</v>
      </c>
      <c r="K3721" s="15">
        <v>1432402266</v>
      </c>
      <c r="L3721" t="b">
        <v>0</v>
      </c>
      <c r="M3721">
        <v>4</v>
      </c>
      <c r="N3721" t="b">
        <v>1</v>
      </c>
      <c r="O3721" t="s">
        <v>8271</v>
      </c>
      <c r="P3721" s="5">
        <f t="shared" si="290"/>
        <v>2.1</v>
      </c>
      <c r="Q3721" s="5" t="str">
        <f t="shared" si="291"/>
        <v>Funded</v>
      </c>
      <c r="R3721" s="7">
        <f t="shared" si="292"/>
        <v>105</v>
      </c>
      <c r="S3721" t="s">
        <v>8316</v>
      </c>
      <c r="T3721" t="s">
        <v>8317</v>
      </c>
      <c r="U3721" s="17">
        <f t="shared" si="293"/>
        <v>42177.521597222221</v>
      </c>
      <c r="V3721" s="17">
        <f t="shared" si="294"/>
        <v>42147.521597222221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tr">
        <f>VLOOKUP(G3722,'Country Codes'!C:D,2,FALSE)</f>
        <v>United States</v>
      </c>
      <c r="I3722" t="s">
        <v>8246</v>
      </c>
      <c r="J3722" s="15">
        <v>1435881006</v>
      </c>
      <c r="K3722" s="15">
        <v>1433980206</v>
      </c>
      <c r="L3722" t="b">
        <v>0</v>
      </c>
      <c r="M3722">
        <v>40</v>
      </c>
      <c r="N3722" t="b">
        <v>1</v>
      </c>
      <c r="O3722" t="s">
        <v>8271</v>
      </c>
      <c r="P3722" s="5">
        <f t="shared" si="290"/>
        <v>1.0451515151515152</v>
      </c>
      <c r="Q3722" s="5" t="str">
        <f t="shared" si="291"/>
        <v>Funded</v>
      </c>
      <c r="R3722" s="7">
        <f t="shared" si="292"/>
        <v>86.224999999999994</v>
      </c>
      <c r="S3722" t="s">
        <v>8316</v>
      </c>
      <c r="T3722" t="s">
        <v>8317</v>
      </c>
      <c r="U3722" s="17">
        <f t="shared" si="293"/>
        <v>42187.784791666665</v>
      </c>
      <c r="V3722" s="17">
        <f t="shared" si="294"/>
        <v>42165.784791666665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tr">
        <f>VLOOKUP(G3723,'Country Codes'!C:D,2,FALSE)</f>
        <v>United States</v>
      </c>
      <c r="I3723" t="s">
        <v>8246</v>
      </c>
      <c r="J3723" s="15">
        <v>1415230084</v>
      </c>
      <c r="K3723" s="15">
        <v>1413412084</v>
      </c>
      <c r="L3723" t="b">
        <v>0</v>
      </c>
      <c r="M3723">
        <v>44</v>
      </c>
      <c r="N3723" t="b">
        <v>1</v>
      </c>
      <c r="O3723" t="s">
        <v>8271</v>
      </c>
      <c r="P3723" s="5">
        <f t="shared" si="290"/>
        <v>1.008</v>
      </c>
      <c r="Q3723" s="5" t="str">
        <f t="shared" si="291"/>
        <v>Funded</v>
      </c>
      <c r="R3723" s="7">
        <f t="shared" si="292"/>
        <v>114.54545454545455</v>
      </c>
      <c r="S3723" t="s">
        <v>8316</v>
      </c>
      <c r="T3723" t="s">
        <v>8317</v>
      </c>
      <c r="U3723" s="17">
        <f t="shared" si="293"/>
        <v>41948.769490740735</v>
      </c>
      <c r="V3723" s="17">
        <f t="shared" si="294"/>
        <v>41927.727824074071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tr">
        <f>VLOOKUP(G3724,'Country Codes'!C:D,2,FALSE)</f>
        <v>Canada</v>
      </c>
      <c r="I3724" t="s">
        <v>8251</v>
      </c>
      <c r="J3724" s="15">
        <v>1455231540</v>
      </c>
      <c r="K3724" s="15">
        <v>1452614847</v>
      </c>
      <c r="L3724" t="b">
        <v>0</v>
      </c>
      <c r="M3724">
        <v>35</v>
      </c>
      <c r="N3724" t="b">
        <v>1</v>
      </c>
      <c r="O3724" t="s">
        <v>8271</v>
      </c>
      <c r="P3724" s="5">
        <f t="shared" si="290"/>
        <v>1.1120000000000001</v>
      </c>
      <c r="Q3724" s="5" t="str">
        <f t="shared" si="291"/>
        <v>Funded</v>
      </c>
      <c r="R3724" s="7">
        <f t="shared" si="292"/>
        <v>47.657142857142858</v>
      </c>
      <c r="S3724" t="s">
        <v>8316</v>
      </c>
      <c r="T3724" t="s">
        <v>8317</v>
      </c>
      <c r="U3724" s="17">
        <f t="shared" si="293"/>
        <v>42411.749305555553</v>
      </c>
      <c r="V3724" s="17">
        <f t="shared" si="294"/>
        <v>42381.463506944441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tr">
        <f>VLOOKUP(G3725,'Country Codes'!C:D,2,FALSE)</f>
        <v>United Kingdom</v>
      </c>
      <c r="I3725" t="s">
        <v>8247</v>
      </c>
      <c r="J3725" s="15">
        <v>1417374262</v>
      </c>
      <c r="K3725" s="15">
        <v>1414778662</v>
      </c>
      <c r="L3725" t="b">
        <v>0</v>
      </c>
      <c r="M3725">
        <v>63</v>
      </c>
      <c r="N3725" t="b">
        <v>1</v>
      </c>
      <c r="O3725" t="s">
        <v>8271</v>
      </c>
      <c r="P3725" s="5">
        <f t="shared" si="290"/>
        <v>1.0204444444444445</v>
      </c>
      <c r="Q3725" s="5" t="str">
        <f t="shared" si="291"/>
        <v>Funded</v>
      </c>
      <c r="R3725" s="7">
        <f t="shared" si="292"/>
        <v>72.888888888888886</v>
      </c>
      <c r="S3725" t="s">
        <v>8316</v>
      </c>
      <c r="T3725" t="s">
        <v>8317</v>
      </c>
      <c r="U3725" s="17">
        <f t="shared" si="293"/>
        <v>41973.586365740739</v>
      </c>
      <c r="V3725" s="17">
        <f t="shared" si="294"/>
        <v>41943.544699074075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tr">
        <f>VLOOKUP(G3726,'Country Codes'!C:D,2,FALSE)</f>
        <v>United Kingdom</v>
      </c>
      <c r="I3726" t="s">
        <v>8247</v>
      </c>
      <c r="J3726" s="15">
        <v>1462402800</v>
      </c>
      <c r="K3726" s="15">
        <v>1459856860</v>
      </c>
      <c r="L3726" t="b">
        <v>0</v>
      </c>
      <c r="M3726">
        <v>89</v>
      </c>
      <c r="N3726" t="b">
        <v>1</v>
      </c>
      <c r="O3726" t="s">
        <v>8271</v>
      </c>
      <c r="P3726" s="5">
        <f t="shared" si="290"/>
        <v>1.0254767441860466</v>
      </c>
      <c r="Q3726" s="5" t="str">
        <f t="shared" si="291"/>
        <v>Funded</v>
      </c>
      <c r="R3726" s="7">
        <f t="shared" si="292"/>
        <v>49.545505617977533</v>
      </c>
      <c r="S3726" t="s">
        <v>8316</v>
      </c>
      <c r="T3726" t="s">
        <v>8317</v>
      </c>
      <c r="U3726" s="17">
        <f t="shared" si="293"/>
        <v>42494.749999999993</v>
      </c>
      <c r="V3726" s="17">
        <f t="shared" si="294"/>
        <v>42465.283101851855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tr">
        <f>VLOOKUP(G3727,'Country Codes'!C:D,2,FALSE)</f>
        <v>United Kingdom</v>
      </c>
      <c r="I3727" t="s">
        <v>8247</v>
      </c>
      <c r="J3727" s="15">
        <v>1455831000</v>
      </c>
      <c r="K3727" s="15">
        <v>1454366467</v>
      </c>
      <c r="L3727" t="b">
        <v>0</v>
      </c>
      <c r="M3727">
        <v>15</v>
      </c>
      <c r="N3727" t="b">
        <v>1</v>
      </c>
      <c r="O3727" t="s">
        <v>8271</v>
      </c>
      <c r="P3727" s="5">
        <f t="shared" si="290"/>
        <v>1.27</v>
      </c>
      <c r="Q3727" s="5" t="str">
        <f t="shared" si="291"/>
        <v>Funded</v>
      </c>
      <c r="R3727" s="7">
        <f t="shared" si="292"/>
        <v>25.4</v>
      </c>
      <c r="S3727" t="s">
        <v>8316</v>
      </c>
      <c r="T3727" t="s">
        <v>8317</v>
      </c>
      <c r="U3727" s="17">
        <f t="shared" si="293"/>
        <v>42418.687499999993</v>
      </c>
      <c r="V3727" s="17">
        <f t="shared" si="294"/>
        <v>42401.736886574072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tr">
        <f>VLOOKUP(G3728,'Country Codes'!C:D,2,FALSE)</f>
        <v>United States</v>
      </c>
      <c r="I3728" t="s">
        <v>8246</v>
      </c>
      <c r="J3728" s="15">
        <v>1461963600</v>
      </c>
      <c r="K3728" s="15">
        <v>1459567371</v>
      </c>
      <c r="L3728" t="b">
        <v>0</v>
      </c>
      <c r="M3728">
        <v>46</v>
      </c>
      <c r="N3728" t="b">
        <v>1</v>
      </c>
      <c r="O3728" t="s">
        <v>8271</v>
      </c>
      <c r="P3728" s="5">
        <f t="shared" si="290"/>
        <v>3.3870588235294119</v>
      </c>
      <c r="Q3728" s="5" t="str">
        <f t="shared" si="291"/>
        <v>Funded</v>
      </c>
      <c r="R3728" s="7">
        <f t="shared" si="292"/>
        <v>62.586956521739133</v>
      </c>
      <c r="S3728" t="s">
        <v>8316</v>
      </c>
      <c r="T3728" t="s">
        <v>8317</v>
      </c>
      <c r="U3728" s="17">
        <f t="shared" si="293"/>
        <v>42489.666666666664</v>
      </c>
      <c r="V3728" s="17">
        <f t="shared" si="294"/>
        <v>42461.932534722226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tr">
        <f>VLOOKUP(G3729,'Country Codes'!C:D,2,FALSE)</f>
        <v>United States</v>
      </c>
      <c r="I3729" t="s">
        <v>8246</v>
      </c>
      <c r="J3729" s="15">
        <v>1476939300</v>
      </c>
      <c r="K3729" s="15">
        <v>1474273294</v>
      </c>
      <c r="L3729" t="b">
        <v>0</v>
      </c>
      <c r="M3729">
        <v>33</v>
      </c>
      <c r="N3729" t="b">
        <v>1</v>
      </c>
      <c r="O3729" t="s">
        <v>8271</v>
      </c>
      <c r="P3729" s="5">
        <f t="shared" si="290"/>
        <v>1.0075000000000001</v>
      </c>
      <c r="Q3729" s="5" t="str">
        <f t="shared" si="291"/>
        <v>Funded</v>
      </c>
      <c r="R3729" s="7">
        <f t="shared" si="292"/>
        <v>61.060606060606062</v>
      </c>
      <c r="S3729" t="s">
        <v>8316</v>
      </c>
      <c r="T3729" t="s">
        <v>8317</v>
      </c>
      <c r="U3729" s="17">
        <f t="shared" si="293"/>
        <v>42662.996527777774</v>
      </c>
      <c r="V3729" s="17">
        <f t="shared" si="294"/>
        <v>42632.139976851853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tr">
        <f>VLOOKUP(G3730,'Country Codes'!C:D,2,FALSE)</f>
        <v>United States</v>
      </c>
      <c r="I3730" t="s">
        <v>8246</v>
      </c>
      <c r="J3730" s="15">
        <v>1439957176</v>
      </c>
      <c r="K3730" s="15">
        <v>1437365176</v>
      </c>
      <c r="L3730" t="b">
        <v>0</v>
      </c>
      <c r="M3730">
        <v>31</v>
      </c>
      <c r="N3730" t="b">
        <v>0</v>
      </c>
      <c r="O3730" t="s">
        <v>8271</v>
      </c>
      <c r="P3730" s="5">
        <f t="shared" si="290"/>
        <v>9.3100000000000002E-2</v>
      </c>
      <c r="Q3730" s="5" t="str">
        <f t="shared" si="291"/>
        <v>Not Funded</v>
      </c>
      <c r="R3730" s="7">
        <f t="shared" si="292"/>
        <v>60.064516129032256</v>
      </c>
      <c r="S3730" t="s">
        <v>8316</v>
      </c>
      <c r="T3730" t="s">
        <v>8317</v>
      </c>
      <c r="U3730" s="17">
        <f t="shared" si="293"/>
        <v>42234.962685185186</v>
      </c>
      <c r="V3730" s="17">
        <f t="shared" si="294"/>
        <v>42204.962685185186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tr">
        <f>VLOOKUP(G3731,'Country Codes'!C:D,2,FALSE)</f>
        <v>United States</v>
      </c>
      <c r="I3731" t="s">
        <v>8246</v>
      </c>
      <c r="J3731" s="15">
        <v>1427082912</v>
      </c>
      <c r="K3731" s="15">
        <v>1423198512</v>
      </c>
      <c r="L3731" t="b">
        <v>0</v>
      </c>
      <c r="M3731">
        <v>5</v>
      </c>
      <c r="N3731" t="b">
        <v>0</v>
      </c>
      <c r="O3731" t="s">
        <v>8271</v>
      </c>
      <c r="P3731" s="5">
        <f t="shared" si="290"/>
        <v>7.2400000000000006E-2</v>
      </c>
      <c r="Q3731" s="5" t="str">
        <f t="shared" si="291"/>
        <v>Not Funded</v>
      </c>
      <c r="R3731" s="7">
        <f t="shared" si="292"/>
        <v>72.400000000000006</v>
      </c>
      <c r="S3731" t="s">
        <v>8316</v>
      </c>
      <c r="T3731" t="s">
        <v>8317</v>
      </c>
      <c r="U3731" s="17">
        <f t="shared" si="293"/>
        <v>42085.954999999994</v>
      </c>
      <c r="V3731" s="17">
        <f t="shared" si="294"/>
        <v>42040.996666666666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tr">
        <f>VLOOKUP(G3732,'Country Codes'!C:D,2,FALSE)</f>
        <v>United States</v>
      </c>
      <c r="I3732" t="s">
        <v>8246</v>
      </c>
      <c r="J3732" s="15">
        <v>1439828159</v>
      </c>
      <c r="K3732" s="15">
        <v>1437236159</v>
      </c>
      <c r="L3732" t="b">
        <v>0</v>
      </c>
      <c r="M3732">
        <v>1</v>
      </c>
      <c r="N3732" t="b">
        <v>0</v>
      </c>
      <c r="O3732" t="s">
        <v>8271</v>
      </c>
      <c r="P3732" s="5">
        <f t="shared" si="290"/>
        <v>0.1</v>
      </c>
      <c r="Q3732" s="5" t="str">
        <f t="shared" si="291"/>
        <v>Not Funded</v>
      </c>
      <c r="R3732" s="7">
        <f t="shared" si="292"/>
        <v>100</v>
      </c>
      <c r="S3732" t="s">
        <v>8316</v>
      </c>
      <c r="T3732" t="s">
        <v>8317</v>
      </c>
      <c r="U3732" s="17">
        <f t="shared" si="293"/>
        <v>42233.46943287037</v>
      </c>
      <c r="V3732" s="17">
        <f t="shared" si="294"/>
        <v>42203.46943287037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tr">
        <f>VLOOKUP(G3733,'Country Codes'!C:D,2,FALSE)</f>
        <v>United States</v>
      </c>
      <c r="I3733" t="s">
        <v>8246</v>
      </c>
      <c r="J3733" s="15">
        <v>1420860180</v>
      </c>
      <c r="K3733" s="15">
        <v>1418234646</v>
      </c>
      <c r="L3733" t="b">
        <v>0</v>
      </c>
      <c r="M3733">
        <v>12</v>
      </c>
      <c r="N3733" t="b">
        <v>0</v>
      </c>
      <c r="O3733" t="s">
        <v>8271</v>
      </c>
      <c r="P3733" s="5">
        <f t="shared" si="290"/>
        <v>0.11272727272727273</v>
      </c>
      <c r="Q3733" s="5" t="str">
        <f t="shared" si="291"/>
        <v>Not Funded</v>
      </c>
      <c r="R3733" s="7">
        <f t="shared" si="292"/>
        <v>51.666666666666664</v>
      </c>
      <c r="S3733" t="s">
        <v>8316</v>
      </c>
      <c r="T3733" t="s">
        <v>8317</v>
      </c>
      <c r="U3733" s="17">
        <f t="shared" si="293"/>
        <v>42013.932638888888</v>
      </c>
      <c r="V3733" s="17">
        <f t="shared" si="294"/>
        <v>41983.544513888883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tr">
        <f>VLOOKUP(G3734,'Country Codes'!C:D,2,FALSE)</f>
        <v>Netherlands</v>
      </c>
      <c r="I3734" t="s">
        <v>8249</v>
      </c>
      <c r="J3734" s="15">
        <v>1422100800</v>
      </c>
      <c r="K3734" s="15">
        <v>1416932133</v>
      </c>
      <c r="L3734" t="b">
        <v>0</v>
      </c>
      <c r="M3734">
        <v>4</v>
      </c>
      <c r="N3734" t="b">
        <v>0</v>
      </c>
      <c r="O3734" t="s">
        <v>8271</v>
      </c>
      <c r="P3734" s="5">
        <f t="shared" si="290"/>
        <v>0.15411764705882353</v>
      </c>
      <c r="Q3734" s="5" t="str">
        <f t="shared" si="291"/>
        <v>Not Funded</v>
      </c>
      <c r="R3734" s="7">
        <f t="shared" si="292"/>
        <v>32.75</v>
      </c>
      <c r="S3734" t="s">
        <v>8316</v>
      </c>
      <c r="T3734" t="s">
        <v>8317</v>
      </c>
      <c r="U3734" s="17">
        <f t="shared" si="293"/>
        <v>42028.291666666664</v>
      </c>
      <c r="V3734" s="17">
        <f t="shared" si="294"/>
        <v>41968.469131944446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tr">
        <f>VLOOKUP(G3735,'Country Codes'!C:D,2,FALSE)</f>
        <v>United States</v>
      </c>
      <c r="I3735" t="s">
        <v>8246</v>
      </c>
      <c r="J3735" s="15">
        <v>1429396200</v>
      </c>
      <c r="K3735" s="15">
        <v>1428539708</v>
      </c>
      <c r="L3735" t="b">
        <v>0</v>
      </c>
      <c r="M3735">
        <v>0</v>
      </c>
      <c r="N3735" t="b">
        <v>0</v>
      </c>
      <c r="O3735" t="s">
        <v>8271</v>
      </c>
      <c r="P3735" s="5">
        <f t="shared" si="290"/>
        <v>0</v>
      </c>
      <c r="Q3735" s="5" t="str">
        <f t="shared" si="291"/>
        <v>Not Funded</v>
      </c>
      <c r="R3735" s="7" t="e">
        <f t="shared" si="292"/>
        <v>#DIV/0!</v>
      </c>
      <c r="S3735" t="s">
        <v>8316</v>
      </c>
      <c r="T3735" t="s">
        <v>8317</v>
      </c>
      <c r="U3735" s="17">
        <f t="shared" si="293"/>
        <v>42112.729166666664</v>
      </c>
      <c r="V3735" s="17">
        <f t="shared" si="294"/>
        <v>42102.816064814811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tr">
        <f>VLOOKUP(G3736,'Country Codes'!C:D,2,FALSE)</f>
        <v>United States</v>
      </c>
      <c r="I3736" t="s">
        <v>8246</v>
      </c>
      <c r="J3736" s="15">
        <v>1432589896</v>
      </c>
      <c r="K3736" s="15">
        <v>1427405896</v>
      </c>
      <c r="L3736" t="b">
        <v>0</v>
      </c>
      <c r="M3736">
        <v>7</v>
      </c>
      <c r="N3736" t="b">
        <v>0</v>
      </c>
      <c r="O3736" t="s">
        <v>8271</v>
      </c>
      <c r="P3736" s="5">
        <f t="shared" si="290"/>
        <v>0.28466666666666668</v>
      </c>
      <c r="Q3736" s="5" t="str">
        <f t="shared" si="291"/>
        <v>Not Funded</v>
      </c>
      <c r="R3736" s="7">
        <f t="shared" si="292"/>
        <v>61</v>
      </c>
      <c r="S3736" t="s">
        <v>8316</v>
      </c>
      <c r="T3736" t="s">
        <v>8317</v>
      </c>
      <c r="U3736" s="17">
        <f t="shared" si="293"/>
        <v>42149.693240740737</v>
      </c>
      <c r="V3736" s="17">
        <f t="shared" si="294"/>
        <v>42089.693240740737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tr">
        <f>VLOOKUP(G3737,'Country Codes'!C:D,2,FALSE)</f>
        <v>United Kingdom</v>
      </c>
      <c r="I3737" t="s">
        <v>8247</v>
      </c>
      <c r="J3737" s="15">
        <v>1432831089</v>
      </c>
      <c r="K3737" s="15">
        <v>1430239089</v>
      </c>
      <c r="L3737" t="b">
        <v>0</v>
      </c>
      <c r="M3737">
        <v>2</v>
      </c>
      <c r="N3737" t="b">
        <v>0</v>
      </c>
      <c r="O3737" t="s">
        <v>8271</v>
      </c>
      <c r="P3737" s="5">
        <f t="shared" si="290"/>
        <v>0.13333333333333333</v>
      </c>
      <c r="Q3737" s="5" t="str">
        <f t="shared" si="291"/>
        <v>Not Funded</v>
      </c>
      <c r="R3737" s="7">
        <f t="shared" si="292"/>
        <v>10</v>
      </c>
      <c r="S3737" t="s">
        <v>8316</v>
      </c>
      <c r="T3737" t="s">
        <v>8317</v>
      </c>
      <c r="U3737" s="17">
        <f t="shared" si="293"/>
        <v>42152.484826388885</v>
      </c>
      <c r="V3737" s="17">
        <f t="shared" si="294"/>
        <v>42122.484826388885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tr">
        <f>VLOOKUP(G3738,'Country Codes'!C:D,2,FALSE)</f>
        <v>United Kingdom</v>
      </c>
      <c r="I3738" t="s">
        <v>8247</v>
      </c>
      <c r="J3738" s="15">
        <v>1427133600</v>
      </c>
      <c r="K3738" s="15">
        <v>1423847093</v>
      </c>
      <c r="L3738" t="b">
        <v>0</v>
      </c>
      <c r="M3738">
        <v>1</v>
      </c>
      <c r="N3738" t="b">
        <v>0</v>
      </c>
      <c r="O3738" t="s">
        <v>8271</v>
      </c>
      <c r="P3738" s="5">
        <f t="shared" si="290"/>
        <v>6.6666666666666671E-3</v>
      </c>
      <c r="Q3738" s="5" t="str">
        <f t="shared" si="291"/>
        <v>Not Funded</v>
      </c>
      <c r="R3738" s="7">
        <f t="shared" si="292"/>
        <v>10</v>
      </c>
      <c r="S3738" t="s">
        <v>8316</v>
      </c>
      <c r="T3738" t="s">
        <v>8317</v>
      </c>
      <c r="U3738" s="17">
        <f t="shared" si="293"/>
        <v>42086.541666666664</v>
      </c>
      <c r="V3738" s="17">
        <f t="shared" si="294"/>
        <v>42048.503391203696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tr">
        <f>VLOOKUP(G3739,'Country Codes'!C:D,2,FALSE)</f>
        <v>United States</v>
      </c>
      <c r="I3739" t="s">
        <v>8246</v>
      </c>
      <c r="J3739" s="15">
        <v>1447311540</v>
      </c>
      <c r="K3739" s="15">
        <v>1445358903</v>
      </c>
      <c r="L3739" t="b">
        <v>0</v>
      </c>
      <c r="M3739">
        <v>4</v>
      </c>
      <c r="N3739" t="b">
        <v>0</v>
      </c>
      <c r="O3739" t="s">
        <v>8271</v>
      </c>
      <c r="P3739" s="5">
        <f t="shared" si="290"/>
        <v>0.21428571428571427</v>
      </c>
      <c r="Q3739" s="5" t="str">
        <f t="shared" si="291"/>
        <v>Not Funded</v>
      </c>
      <c r="R3739" s="7">
        <f t="shared" si="292"/>
        <v>37.5</v>
      </c>
      <c r="S3739" t="s">
        <v>8316</v>
      </c>
      <c r="T3739" t="s">
        <v>8317</v>
      </c>
      <c r="U3739" s="17">
        <f t="shared" si="293"/>
        <v>42320.082638888889</v>
      </c>
      <c r="V3739" s="17">
        <f t="shared" si="294"/>
        <v>42297.482673611106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tr">
        <f>VLOOKUP(G3740,'Country Codes'!C:D,2,FALSE)</f>
        <v>United Kingdom</v>
      </c>
      <c r="I3740" t="s">
        <v>8247</v>
      </c>
      <c r="J3740" s="15">
        <v>1405461600</v>
      </c>
      <c r="K3740" s="15">
        <v>1403562705</v>
      </c>
      <c r="L3740" t="b">
        <v>0</v>
      </c>
      <c r="M3740">
        <v>6</v>
      </c>
      <c r="N3740" t="b">
        <v>0</v>
      </c>
      <c r="O3740" t="s">
        <v>8271</v>
      </c>
      <c r="P3740" s="5">
        <f t="shared" si="290"/>
        <v>0.18</v>
      </c>
      <c r="Q3740" s="5" t="str">
        <f t="shared" si="291"/>
        <v>Not Funded</v>
      </c>
      <c r="R3740" s="7">
        <f t="shared" si="292"/>
        <v>45</v>
      </c>
      <c r="S3740" t="s">
        <v>8316</v>
      </c>
      <c r="T3740" t="s">
        <v>8317</v>
      </c>
      <c r="U3740" s="17">
        <f t="shared" si="293"/>
        <v>41835.708333333328</v>
      </c>
      <c r="V3740" s="17">
        <f t="shared" si="294"/>
        <v>41813.730381944442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tr">
        <f>VLOOKUP(G3741,'Country Codes'!C:D,2,FALSE)</f>
        <v>United Kingdom</v>
      </c>
      <c r="I3741" t="s">
        <v>8247</v>
      </c>
      <c r="J3741" s="15">
        <v>1468752468</v>
      </c>
      <c r="K3741" s="15">
        <v>1467024468</v>
      </c>
      <c r="L3741" t="b">
        <v>0</v>
      </c>
      <c r="M3741">
        <v>8</v>
      </c>
      <c r="N3741" t="b">
        <v>0</v>
      </c>
      <c r="O3741" t="s">
        <v>8271</v>
      </c>
      <c r="P3741" s="5">
        <f t="shared" si="290"/>
        <v>0.20125000000000001</v>
      </c>
      <c r="Q3741" s="5" t="str">
        <f t="shared" si="291"/>
        <v>Not Funded</v>
      </c>
      <c r="R3741" s="7">
        <f t="shared" si="292"/>
        <v>100.625</v>
      </c>
      <c r="S3741" t="s">
        <v>8316</v>
      </c>
      <c r="T3741" t="s">
        <v>8317</v>
      </c>
      <c r="U3741" s="17">
        <f t="shared" si="293"/>
        <v>42568.241527777776</v>
      </c>
      <c r="V3741" s="17">
        <f t="shared" si="294"/>
        <v>42548.241527777776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tr">
        <f>VLOOKUP(G3742,'Country Codes'!C:D,2,FALSE)</f>
        <v>United States</v>
      </c>
      <c r="I3742" t="s">
        <v>8246</v>
      </c>
      <c r="J3742" s="15">
        <v>1407808438</v>
      </c>
      <c r="K3742" s="15">
        <v>1405217355</v>
      </c>
      <c r="L3742" t="b">
        <v>0</v>
      </c>
      <c r="M3742">
        <v>14</v>
      </c>
      <c r="N3742" t="b">
        <v>0</v>
      </c>
      <c r="O3742" t="s">
        <v>8271</v>
      </c>
      <c r="P3742" s="5">
        <f t="shared" si="290"/>
        <v>0.17899999999999999</v>
      </c>
      <c r="Q3742" s="5" t="str">
        <f t="shared" si="291"/>
        <v>Not Funded</v>
      </c>
      <c r="R3742" s="7">
        <f t="shared" si="292"/>
        <v>25.571428571428573</v>
      </c>
      <c r="S3742" t="s">
        <v>8316</v>
      </c>
      <c r="T3742" t="s">
        <v>8317</v>
      </c>
      <c r="U3742" s="17">
        <f t="shared" si="293"/>
        <v>41862.870810185181</v>
      </c>
      <c r="V3742" s="17">
        <f t="shared" si="294"/>
        <v>41832.881423611107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tr">
        <f>VLOOKUP(G3743,'Country Codes'!C:D,2,FALSE)</f>
        <v>United States</v>
      </c>
      <c r="I3743" t="s">
        <v>8246</v>
      </c>
      <c r="J3743" s="15">
        <v>1450389950</v>
      </c>
      <c r="K3743" s="15">
        <v>1447797950</v>
      </c>
      <c r="L3743" t="b">
        <v>0</v>
      </c>
      <c r="M3743">
        <v>0</v>
      </c>
      <c r="N3743" t="b">
        <v>0</v>
      </c>
      <c r="O3743" t="s">
        <v>8271</v>
      </c>
      <c r="P3743" s="5">
        <f t="shared" si="290"/>
        <v>0</v>
      </c>
      <c r="Q3743" s="5" t="str">
        <f t="shared" si="291"/>
        <v>Not Funded</v>
      </c>
      <c r="R3743" s="7" t="e">
        <f t="shared" si="292"/>
        <v>#DIV/0!</v>
      </c>
      <c r="S3743" t="s">
        <v>8316</v>
      </c>
      <c r="T3743" t="s">
        <v>8317</v>
      </c>
      <c r="U3743" s="17">
        <f t="shared" si="293"/>
        <v>42355.712384259255</v>
      </c>
      <c r="V3743" s="17">
        <f t="shared" si="294"/>
        <v>42325.712384259255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tr">
        <f>VLOOKUP(G3744,'Country Codes'!C:D,2,FALSE)</f>
        <v>United States</v>
      </c>
      <c r="I3744" t="s">
        <v>8246</v>
      </c>
      <c r="J3744" s="15">
        <v>1409980144</v>
      </c>
      <c r="K3744" s="15">
        <v>1407388144</v>
      </c>
      <c r="L3744" t="b">
        <v>0</v>
      </c>
      <c r="M3744">
        <v>4</v>
      </c>
      <c r="N3744" t="b">
        <v>0</v>
      </c>
      <c r="O3744" t="s">
        <v>8271</v>
      </c>
      <c r="P3744" s="5">
        <f t="shared" si="290"/>
        <v>0.02</v>
      </c>
      <c r="Q3744" s="5" t="str">
        <f t="shared" si="291"/>
        <v>Not Funded</v>
      </c>
      <c r="R3744" s="7">
        <f t="shared" si="292"/>
        <v>25</v>
      </c>
      <c r="S3744" t="s">
        <v>8316</v>
      </c>
      <c r="T3744" t="s">
        <v>8317</v>
      </c>
      <c r="U3744" s="17">
        <f t="shared" si="293"/>
        <v>41888.006296296291</v>
      </c>
      <c r="V3744" s="17">
        <f t="shared" si="294"/>
        <v>41858.006296296291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tr">
        <f>VLOOKUP(G3745,'Country Codes'!C:D,2,FALSE)</f>
        <v>United States</v>
      </c>
      <c r="I3745" t="s">
        <v>8246</v>
      </c>
      <c r="J3745" s="15">
        <v>1404406964</v>
      </c>
      <c r="K3745" s="15">
        <v>1401814964</v>
      </c>
      <c r="L3745" t="b">
        <v>0</v>
      </c>
      <c r="M3745">
        <v>0</v>
      </c>
      <c r="N3745" t="b">
        <v>0</v>
      </c>
      <c r="O3745" t="s">
        <v>8271</v>
      </c>
      <c r="P3745" s="5">
        <f t="shared" si="290"/>
        <v>0</v>
      </c>
      <c r="Q3745" s="5" t="str">
        <f t="shared" si="291"/>
        <v>Not Funded</v>
      </c>
      <c r="R3745" s="7" t="e">
        <f t="shared" si="292"/>
        <v>#DIV/0!</v>
      </c>
      <c r="S3745" t="s">
        <v>8316</v>
      </c>
      <c r="T3745" t="s">
        <v>8317</v>
      </c>
      <c r="U3745" s="17">
        <f t="shared" si="293"/>
        <v>41823.501898148148</v>
      </c>
      <c r="V3745" s="17">
        <f t="shared" si="294"/>
        <v>41793.501898148148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tr">
        <f>VLOOKUP(G3746,'Country Codes'!C:D,2,FALSE)</f>
        <v>United States</v>
      </c>
      <c r="I3746" t="s">
        <v>8246</v>
      </c>
      <c r="J3746" s="15">
        <v>1404532740</v>
      </c>
      <c r="K3746" s="15">
        <v>1401823952</v>
      </c>
      <c r="L3746" t="b">
        <v>0</v>
      </c>
      <c r="M3746">
        <v>0</v>
      </c>
      <c r="N3746" t="b">
        <v>0</v>
      </c>
      <c r="O3746" t="s">
        <v>8271</v>
      </c>
      <c r="P3746" s="5">
        <f t="shared" si="290"/>
        <v>0</v>
      </c>
      <c r="Q3746" s="5" t="str">
        <f t="shared" si="291"/>
        <v>Not Funded</v>
      </c>
      <c r="R3746" s="7" t="e">
        <f t="shared" si="292"/>
        <v>#DIV/0!</v>
      </c>
      <c r="S3746" t="s">
        <v>8316</v>
      </c>
      <c r="T3746" t="s">
        <v>8317</v>
      </c>
      <c r="U3746" s="17">
        <f t="shared" si="293"/>
        <v>41824.957638888889</v>
      </c>
      <c r="V3746" s="17">
        <f t="shared" si="294"/>
        <v>41793.605925925927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tr">
        <f>VLOOKUP(G3747,'Country Codes'!C:D,2,FALSE)</f>
        <v>United States</v>
      </c>
      <c r="I3747" t="s">
        <v>8246</v>
      </c>
      <c r="J3747" s="15">
        <v>1407689102</v>
      </c>
      <c r="K3747" s="15">
        <v>1405097102</v>
      </c>
      <c r="L3747" t="b">
        <v>0</v>
      </c>
      <c r="M3747">
        <v>1</v>
      </c>
      <c r="N3747" t="b">
        <v>0</v>
      </c>
      <c r="O3747" t="s">
        <v>8271</v>
      </c>
      <c r="P3747" s="5">
        <f t="shared" si="290"/>
        <v>0.1</v>
      </c>
      <c r="Q3747" s="5" t="str">
        <f t="shared" si="291"/>
        <v>Not Funded</v>
      </c>
      <c r="R3747" s="7">
        <f t="shared" si="292"/>
        <v>10</v>
      </c>
      <c r="S3747" t="s">
        <v>8316</v>
      </c>
      <c r="T3747" t="s">
        <v>8317</v>
      </c>
      <c r="U3747" s="17">
        <f t="shared" si="293"/>
        <v>41861.489606481482</v>
      </c>
      <c r="V3747" s="17">
        <f t="shared" si="294"/>
        <v>41831.489606481482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tr">
        <f>VLOOKUP(G3748,'Country Codes'!C:D,2,FALSE)</f>
        <v>United States</v>
      </c>
      <c r="I3748" t="s">
        <v>8246</v>
      </c>
      <c r="J3748" s="15">
        <v>1475918439</v>
      </c>
      <c r="K3748" s="15">
        <v>1473326439</v>
      </c>
      <c r="L3748" t="b">
        <v>0</v>
      </c>
      <c r="M3748">
        <v>1</v>
      </c>
      <c r="N3748" t="b">
        <v>0</v>
      </c>
      <c r="O3748" t="s">
        <v>8271</v>
      </c>
      <c r="P3748" s="5">
        <f t="shared" si="290"/>
        <v>2.3764705882352941E-2</v>
      </c>
      <c r="Q3748" s="5" t="str">
        <f t="shared" si="291"/>
        <v>Not Funded</v>
      </c>
      <c r="R3748" s="7">
        <f t="shared" si="292"/>
        <v>202</v>
      </c>
      <c r="S3748" t="s">
        <v>8316</v>
      </c>
      <c r="T3748" t="s">
        <v>8317</v>
      </c>
      <c r="U3748" s="17">
        <f t="shared" si="293"/>
        <v>42651.18100694444</v>
      </c>
      <c r="V3748" s="17">
        <f t="shared" si="294"/>
        <v>42621.18100694444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tr">
        <f>VLOOKUP(G3749,'Country Codes'!C:D,2,FALSE)</f>
        <v>United Kingdom</v>
      </c>
      <c r="I3749" t="s">
        <v>8247</v>
      </c>
      <c r="J3749" s="15">
        <v>1436137140</v>
      </c>
      <c r="K3749" s="15">
        <v>1433833896</v>
      </c>
      <c r="L3749" t="b">
        <v>0</v>
      </c>
      <c r="M3749">
        <v>1</v>
      </c>
      <c r="N3749" t="b">
        <v>0</v>
      </c>
      <c r="O3749" t="s">
        <v>8271</v>
      </c>
      <c r="P3749" s="5">
        <f t="shared" si="290"/>
        <v>0.01</v>
      </c>
      <c r="Q3749" s="5" t="str">
        <f t="shared" si="291"/>
        <v>Not Funded</v>
      </c>
      <c r="R3749" s="7">
        <f t="shared" si="292"/>
        <v>25</v>
      </c>
      <c r="S3749" t="s">
        <v>8316</v>
      </c>
      <c r="T3749" t="s">
        <v>8317</v>
      </c>
      <c r="U3749" s="17">
        <f t="shared" si="293"/>
        <v>42190.749305555553</v>
      </c>
      <c r="V3749" s="17">
        <f t="shared" si="294"/>
        <v>42164.091388888883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tr">
        <f>VLOOKUP(G3750,'Country Codes'!C:D,2,FALSE)</f>
        <v>United States</v>
      </c>
      <c r="I3750" t="s">
        <v>8246</v>
      </c>
      <c r="J3750" s="15">
        <v>1455602340</v>
      </c>
      <c r="K3750" s="15">
        <v>1453827436</v>
      </c>
      <c r="L3750" t="b">
        <v>0</v>
      </c>
      <c r="M3750">
        <v>52</v>
      </c>
      <c r="N3750" t="b">
        <v>1</v>
      </c>
      <c r="O3750" t="s">
        <v>8305</v>
      </c>
      <c r="P3750" s="5">
        <f t="shared" si="290"/>
        <v>1.0351999999999999</v>
      </c>
      <c r="Q3750" s="5" t="str">
        <f t="shared" si="291"/>
        <v>Funded</v>
      </c>
      <c r="R3750" s="7">
        <f t="shared" si="292"/>
        <v>99.538461538461533</v>
      </c>
      <c r="S3750" t="s">
        <v>8316</v>
      </c>
      <c r="T3750" t="s">
        <v>8358</v>
      </c>
      <c r="U3750" s="17">
        <f t="shared" si="293"/>
        <v>42416.040972222218</v>
      </c>
      <c r="V3750" s="17">
        <f t="shared" si="294"/>
        <v>42395.498101851852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tr">
        <f>VLOOKUP(G3751,'Country Codes'!C:D,2,FALSE)</f>
        <v>United States</v>
      </c>
      <c r="I3751" t="s">
        <v>8246</v>
      </c>
      <c r="J3751" s="15">
        <v>1461902340</v>
      </c>
      <c r="K3751" s="15">
        <v>1459220588</v>
      </c>
      <c r="L3751" t="b">
        <v>0</v>
      </c>
      <c r="M3751">
        <v>7</v>
      </c>
      <c r="N3751" t="b">
        <v>1</v>
      </c>
      <c r="O3751" t="s">
        <v>8305</v>
      </c>
      <c r="P3751" s="5">
        <f t="shared" si="290"/>
        <v>1.05</v>
      </c>
      <c r="Q3751" s="5" t="str">
        <f t="shared" si="291"/>
        <v>Funded</v>
      </c>
      <c r="R3751" s="7">
        <f t="shared" si="292"/>
        <v>75</v>
      </c>
      <c r="S3751" t="s">
        <v>8316</v>
      </c>
      <c r="T3751" t="s">
        <v>8358</v>
      </c>
      <c r="U3751" s="17">
        <f t="shared" si="293"/>
        <v>42488.957638888889</v>
      </c>
      <c r="V3751" s="17">
        <f t="shared" si="294"/>
        <v>42457.918842592589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tr">
        <f>VLOOKUP(G3752,'Country Codes'!C:D,2,FALSE)</f>
        <v>United States</v>
      </c>
      <c r="I3752" t="s">
        <v>8246</v>
      </c>
      <c r="J3752" s="15">
        <v>1423555140</v>
      </c>
      <c r="K3752" s="15">
        <v>1421105608</v>
      </c>
      <c r="L3752" t="b">
        <v>0</v>
      </c>
      <c r="M3752">
        <v>28</v>
      </c>
      <c r="N3752" t="b">
        <v>1</v>
      </c>
      <c r="O3752" t="s">
        <v>8305</v>
      </c>
      <c r="P3752" s="5">
        <f t="shared" si="290"/>
        <v>1.0044999999999999</v>
      </c>
      <c r="Q3752" s="5" t="str">
        <f t="shared" si="291"/>
        <v>Funded</v>
      </c>
      <c r="R3752" s="7">
        <f t="shared" si="292"/>
        <v>215.25</v>
      </c>
      <c r="S3752" t="s">
        <v>8316</v>
      </c>
      <c r="T3752" t="s">
        <v>8358</v>
      </c>
      <c r="U3752" s="17">
        <f t="shared" si="293"/>
        <v>42045.124305555553</v>
      </c>
      <c r="V3752" s="17">
        <f t="shared" si="294"/>
        <v>42016.773240740738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tr">
        <f>VLOOKUP(G3753,'Country Codes'!C:D,2,FALSE)</f>
        <v>United States</v>
      </c>
      <c r="I3753" t="s">
        <v>8246</v>
      </c>
      <c r="J3753" s="15">
        <v>1459641073</v>
      </c>
      <c r="K3753" s="15">
        <v>1454460673</v>
      </c>
      <c r="L3753" t="b">
        <v>0</v>
      </c>
      <c r="M3753">
        <v>11</v>
      </c>
      <c r="N3753" t="b">
        <v>1</v>
      </c>
      <c r="O3753" t="s">
        <v>8305</v>
      </c>
      <c r="P3753" s="5">
        <f t="shared" si="290"/>
        <v>1.3260000000000001</v>
      </c>
      <c r="Q3753" s="5" t="str">
        <f t="shared" si="291"/>
        <v>Funded</v>
      </c>
      <c r="R3753" s="7">
        <f t="shared" si="292"/>
        <v>120.54545454545455</v>
      </c>
      <c r="S3753" t="s">
        <v>8316</v>
      </c>
      <c r="T3753" t="s">
        <v>8358</v>
      </c>
      <c r="U3753" s="17">
        <f t="shared" si="293"/>
        <v>42462.78556712962</v>
      </c>
      <c r="V3753" s="17">
        <f t="shared" si="294"/>
        <v>42402.827233796292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tr">
        <f>VLOOKUP(G3754,'Country Codes'!C:D,2,FALSE)</f>
        <v>United Kingdom</v>
      </c>
      <c r="I3754" t="s">
        <v>8247</v>
      </c>
      <c r="J3754" s="15">
        <v>1476651600</v>
      </c>
      <c r="K3754" s="15">
        <v>1473189335</v>
      </c>
      <c r="L3754" t="b">
        <v>0</v>
      </c>
      <c r="M3754">
        <v>15</v>
      </c>
      <c r="N3754" t="b">
        <v>1</v>
      </c>
      <c r="O3754" t="s">
        <v>8305</v>
      </c>
      <c r="P3754" s="5">
        <f t="shared" si="290"/>
        <v>1.1299999999999999</v>
      </c>
      <c r="Q3754" s="5" t="str">
        <f t="shared" si="291"/>
        <v>Funded</v>
      </c>
      <c r="R3754" s="7">
        <f t="shared" si="292"/>
        <v>37.666666666666664</v>
      </c>
      <c r="S3754" t="s">
        <v>8316</v>
      </c>
      <c r="T3754" t="s">
        <v>8358</v>
      </c>
      <c r="U3754" s="17">
        <f t="shared" si="293"/>
        <v>42659.666666666664</v>
      </c>
      <c r="V3754" s="17">
        <f t="shared" si="294"/>
        <v>42619.594155092585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tr">
        <f>VLOOKUP(G3755,'Country Codes'!C:D,2,FALSE)</f>
        <v>United States</v>
      </c>
      <c r="I3755" t="s">
        <v>8246</v>
      </c>
      <c r="J3755" s="15">
        <v>1433289600</v>
      </c>
      <c r="K3755" s="15">
        <v>1430768800</v>
      </c>
      <c r="L3755" t="b">
        <v>0</v>
      </c>
      <c r="M3755">
        <v>30</v>
      </c>
      <c r="N3755" t="b">
        <v>1</v>
      </c>
      <c r="O3755" t="s">
        <v>8305</v>
      </c>
      <c r="P3755" s="5">
        <f t="shared" si="290"/>
        <v>1.0334000000000001</v>
      </c>
      <c r="Q3755" s="5" t="str">
        <f t="shared" si="291"/>
        <v>Funded</v>
      </c>
      <c r="R3755" s="7">
        <f t="shared" si="292"/>
        <v>172.23333333333332</v>
      </c>
      <c r="S3755" t="s">
        <v>8316</v>
      </c>
      <c r="T3755" t="s">
        <v>8358</v>
      </c>
      <c r="U3755" s="17">
        <f t="shared" si="293"/>
        <v>42157.791666666664</v>
      </c>
      <c r="V3755" s="17">
        <f t="shared" si="294"/>
        <v>42128.615740740737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tr">
        <f>VLOOKUP(G3756,'Country Codes'!C:D,2,FALSE)</f>
        <v>United States</v>
      </c>
      <c r="I3756" t="s">
        <v>8246</v>
      </c>
      <c r="J3756" s="15">
        <v>1406350740</v>
      </c>
      <c r="K3756" s="15">
        <v>1403125737</v>
      </c>
      <c r="L3756" t="b">
        <v>0</v>
      </c>
      <c r="M3756">
        <v>27</v>
      </c>
      <c r="N3756" t="b">
        <v>1</v>
      </c>
      <c r="O3756" t="s">
        <v>8305</v>
      </c>
      <c r="P3756" s="5">
        <f t="shared" si="290"/>
        <v>1.2</v>
      </c>
      <c r="Q3756" s="5" t="str">
        <f t="shared" si="291"/>
        <v>Funded</v>
      </c>
      <c r="R3756" s="7">
        <f t="shared" si="292"/>
        <v>111.11111111111111</v>
      </c>
      <c r="S3756" t="s">
        <v>8316</v>
      </c>
      <c r="T3756" t="s">
        <v>8358</v>
      </c>
      <c r="U3756" s="17">
        <f t="shared" si="293"/>
        <v>41845.999305555553</v>
      </c>
      <c r="V3756" s="17">
        <f t="shared" si="294"/>
        <v>41808.67288194444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tr">
        <f>VLOOKUP(G3757,'Country Codes'!C:D,2,FALSE)</f>
        <v>United Kingdom</v>
      </c>
      <c r="I3757" t="s">
        <v>8247</v>
      </c>
      <c r="J3757" s="15">
        <v>1460753307</v>
      </c>
      <c r="K3757" s="15">
        <v>1458161307</v>
      </c>
      <c r="L3757" t="b">
        <v>0</v>
      </c>
      <c r="M3757">
        <v>28</v>
      </c>
      <c r="N3757" t="b">
        <v>1</v>
      </c>
      <c r="O3757" t="s">
        <v>8305</v>
      </c>
      <c r="P3757" s="5">
        <f t="shared" si="290"/>
        <v>1.2963636363636364</v>
      </c>
      <c r="Q3757" s="5" t="str">
        <f t="shared" si="291"/>
        <v>Funded</v>
      </c>
      <c r="R3757" s="7">
        <f t="shared" si="292"/>
        <v>25.464285714285715</v>
      </c>
      <c r="S3757" t="s">
        <v>8316</v>
      </c>
      <c r="T3757" t="s">
        <v>8358</v>
      </c>
      <c r="U3757" s="17">
        <f t="shared" si="293"/>
        <v>42475.658645833326</v>
      </c>
      <c r="V3757" s="17">
        <f t="shared" si="294"/>
        <v>42445.658645833326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tr">
        <f>VLOOKUP(G3758,'Country Codes'!C:D,2,FALSE)</f>
        <v>United States</v>
      </c>
      <c r="I3758" t="s">
        <v>8246</v>
      </c>
      <c r="J3758" s="15">
        <v>1402515198</v>
      </c>
      <c r="K3758" s="15">
        <v>1399923198</v>
      </c>
      <c r="L3758" t="b">
        <v>0</v>
      </c>
      <c r="M3758">
        <v>17</v>
      </c>
      <c r="N3758" t="b">
        <v>1</v>
      </c>
      <c r="O3758" t="s">
        <v>8305</v>
      </c>
      <c r="P3758" s="5">
        <f t="shared" si="290"/>
        <v>1.0111111111111111</v>
      </c>
      <c r="Q3758" s="5" t="str">
        <f t="shared" si="291"/>
        <v>Funded</v>
      </c>
      <c r="R3758" s="7">
        <f t="shared" si="292"/>
        <v>267.64705882352939</v>
      </c>
      <c r="S3758" t="s">
        <v>8316</v>
      </c>
      <c r="T3758" t="s">
        <v>8358</v>
      </c>
      <c r="U3758" s="17">
        <f t="shared" si="293"/>
        <v>41801.606458333328</v>
      </c>
      <c r="V3758" s="17">
        <f t="shared" si="294"/>
        <v>41771.606458333328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tr">
        <f>VLOOKUP(G3759,'Country Codes'!C:D,2,FALSE)</f>
        <v>United States</v>
      </c>
      <c r="I3759" t="s">
        <v>8246</v>
      </c>
      <c r="J3759" s="15">
        <v>1417465515</v>
      </c>
      <c r="K3759" s="15">
        <v>1415737515</v>
      </c>
      <c r="L3759" t="b">
        <v>0</v>
      </c>
      <c r="M3759">
        <v>50</v>
      </c>
      <c r="N3759" t="b">
        <v>1</v>
      </c>
      <c r="O3759" t="s">
        <v>8305</v>
      </c>
      <c r="P3759" s="5">
        <f t="shared" si="290"/>
        <v>1.0851428571428572</v>
      </c>
      <c r="Q3759" s="5" t="str">
        <f t="shared" si="291"/>
        <v>Funded</v>
      </c>
      <c r="R3759" s="7">
        <f t="shared" si="292"/>
        <v>75.959999999999994</v>
      </c>
      <c r="S3759" t="s">
        <v>8316</v>
      </c>
      <c r="T3759" t="s">
        <v>8358</v>
      </c>
      <c r="U3759" s="17">
        <f t="shared" si="293"/>
        <v>41974.642534722218</v>
      </c>
      <c r="V3759" s="17">
        <f t="shared" si="294"/>
        <v>41954.642534722218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tr">
        <f>VLOOKUP(G3760,'Country Codes'!C:D,2,FALSE)</f>
        <v>United States</v>
      </c>
      <c r="I3760" t="s">
        <v>8246</v>
      </c>
      <c r="J3760" s="15">
        <v>1400475600</v>
      </c>
      <c r="K3760" s="15">
        <v>1397819938</v>
      </c>
      <c r="L3760" t="b">
        <v>0</v>
      </c>
      <c r="M3760">
        <v>26</v>
      </c>
      <c r="N3760" t="b">
        <v>1</v>
      </c>
      <c r="O3760" t="s">
        <v>8305</v>
      </c>
      <c r="P3760" s="5">
        <f t="shared" si="290"/>
        <v>1.0233333333333334</v>
      </c>
      <c r="Q3760" s="5" t="str">
        <f t="shared" si="291"/>
        <v>Funded</v>
      </c>
      <c r="R3760" s="7">
        <f t="shared" si="292"/>
        <v>59.03846153846154</v>
      </c>
      <c r="S3760" t="s">
        <v>8316</v>
      </c>
      <c r="T3760" t="s">
        <v>8358</v>
      </c>
      <c r="U3760" s="17">
        <f t="shared" si="293"/>
        <v>41778</v>
      </c>
      <c r="V3760" s="17">
        <f t="shared" si="294"/>
        <v>41747.26317129629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tr">
        <f>VLOOKUP(G3761,'Country Codes'!C:D,2,FALSE)</f>
        <v>United States</v>
      </c>
      <c r="I3761" t="s">
        <v>8246</v>
      </c>
      <c r="J3761" s="15">
        <v>1440556553</v>
      </c>
      <c r="K3761" s="15">
        <v>1435372553</v>
      </c>
      <c r="L3761" t="b">
        <v>0</v>
      </c>
      <c r="M3761">
        <v>88</v>
      </c>
      <c r="N3761" t="b">
        <v>1</v>
      </c>
      <c r="O3761" t="s">
        <v>8305</v>
      </c>
      <c r="P3761" s="5">
        <f t="shared" si="290"/>
        <v>1.1024425000000002</v>
      </c>
      <c r="Q3761" s="5" t="str">
        <f t="shared" si="291"/>
        <v>Funded</v>
      </c>
      <c r="R3761" s="7">
        <f t="shared" si="292"/>
        <v>50.111022727272733</v>
      </c>
      <c r="S3761" t="s">
        <v>8316</v>
      </c>
      <c r="T3761" t="s">
        <v>8358</v>
      </c>
      <c r="U3761" s="17">
        <f t="shared" si="293"/>
        <v>42241.899918981479</v>
      </c>
      <c r="V3761" s="17">
        <f t="shared" si="294"/>
        <v>42181.899918981479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tr">
        <f>VLOOKUP(G3762,'Country Codes'!C:D,2,FALSE)</f>
        <v>United States</v>
      </c>
      <c r="I3762" t="s">
        <v>8246</v>
      </c>
      <c r="J3762" s="15">
        <v>1399293386</v>
      </c>
      <c r="K3762" s="15">
        <v>1397133386</v>
      </c>
      <c r="L3762" t="b">
        <v>0</v>
      </c>
      <c r="M3762">
        <v>91</v>
      </c>
      <c r="N3762" t="b">
        <v>1</v>
      </c>
      <c r="O3762" t="s">
        <v>8305</v>
      </c>
      <c r="P3762" s="5">
        <f t="shared" si="290"/>
        <v>1.010154</v>
      </c>
      <c r="Q3762" s="5" t="str">
        <f t="shared" si="291"/>
        <v>Funded</v>
      </c>
      <c r="R3762" s="7">
        <f t="shared" si="292"/>
        <v>55.502967032967035</v>
      </c>
      <c r="S3762" t="s">
        <v>8316</v>
      </c>
      <c r="T3762" t="s">
        <v>8358</v>
      </c>
      <c r="U3762" s="17">
        <f t="shared" si="293"/>
        <v>41764.316967592589</v>
      </c>
      <c r="V3762" s="17">
        <f t="shared" si="294"/>
        <v>41739.316967592589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tr">
        <f>VLOOKUP(G3763,'Country Codes'!C:D,2,FALSE)</f>
        <v>United Kingdom</v>
      </c>
      <c r="I3763" t="s">
        <v>8247</v>
      </c>
      <c r="J3763" s="15">
        <v>1439247600</v>
      </c>
      <c r="K3763" s="15">
        <v>1434625937</v>
      </c>
      <c r="L3763" t="b">
        <v>0</v>
      </c>
      <c r="M3763">
        <v>3</v>
      </c>
      <c r="N3763" t="b">
        <v>1</v>
      </c>
      <c r="O3763" t="s">
        <v>8305</v>
      </c>
      <c r="P3763" s="5">
        <f t="shared" si="290"/>
        <v>1</v>
      </c>
      <c r="Q3763" s="5" t="str">
        <f t="shared" si="291"/>
        <v>Funded</v>
      </c>
      <c r="R3763" s="7">
        <f t="shared" si="292"/>
        <v>166.66666666666666</v>
      </c>
      <c r="S3763" t="s">
        <v>8316</v>
      </c>
      <c r="T3763" t="s">
        <v>8358</v>
      </c>
      <c r="U3763" s="17">
        <f t="shared" si="293"/>
        <v>42226.749999999993</v>
      </c>
      <c r="V3763" s="17">
        <f t="shared" si="294"/>
        <v>42173.258530092593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tr">
        <f>VLOOKUP(G3764,'Country Codes'!C:D,2,FALSE)</f>
        <v>United Kingdom</v>
      </c>
      <c r="I3764" t="s">
        <v>8247</v>
      </c>
      <c r="J3764" s="15">
        <v>1438543889</v>
      </c>
      <c r="K3764" s="15">
        <v>1436383889</v>
      </c>
      <c r="L3764" t="b">
        <v>0</v>
      </c>
      <c r="M3764">
        <v>28</v>
      </c>
      <c r="N3764" t="b">
        <v>1</v>
      </c>
      <c r="O3764" t="s">
        <v>8305</v>
      </c>
      <c r="P3764" s="5">
        <f t="shared" si="290"/>
        <v>1.0624</v>
      </c>
      <c r="Q3764" s="5" t="str">
        <f t="shared" si="291"/>
        <v>Funded</v>
      </c>
      <c r="R3764" s="7">
        <f t="shared" si="292"/>
        <v>47.428571428571431</v>
      </c>
      <c r="S3764" t="s">
        <v>8316</v>
      </c>
      <c r="T3764" t="s">
        <v>8358</v>
      </c>
      <c r="U3764" s="17">
        <f t="shared" si="293"/>
        <v>42218.605196759258</v>
      </c>
      <c r="V3764" s="17">
        <f t="shared" si="294"/>
        <v>42193.605196759258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tr">
        <f>VLOOKUP(G3765,'Country Codes'!C:D,2,FALSE)</f>
        <v>United States</v>
      </c>
      <c r="I3765" t="s">
        <v>8246</v>
      </c>
      <c r="J3765" s="15">
        <v>1427907626</v>
      </c>
      <c r="K3765" s="15">
        <v>1425319226</v>
      </c>
      <c r="L3765" t="b">
        <v>0</v>
      </c>
      <c r="M3765">
        <v>77</v>
      </c>
      <c r="N3765" t="b">
        <v>1</v>
      </c>
      <c r="O3765" t="s">
        <v>8305</v>
      </c>
      <c r="P3765" s="5">
        <f t="shared" si="290"/>
        <v>1</v>
      </c>
      <c r="Q3765" s="5" t="str">
        <f t="shared" si="291"/>
        <v>Funded</v>
      </c>
      <c r="R3765" s="7">
        <f t="shared" si="292"/>
        <v>64.935064935064929</v>
      </c>
      <c r="S3765" t="s">
        <v>8316</v>
      </c>
      <c r="T3765" t="s">
        <v>8358</v>
      </c>
      <c r="U3765" s="17">
        <f t="shared" si="293"/>
        <v>42095.500300925924</v>
      </c>
      <c r="V3765" s="17">
        <f t="shared" si="294"/>
        <v>42065.541967592588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tr">
        <f>VLOOKUP(G3766,'Country Codes'!C:D,2,FALSE)</f>
        <v>United States</v>
      </c>
      <c r="I3766" t="s">
        <v>8246</v>
      </c>
      <c r="J3766" s="15">
        <v>1464482160</v>
      </c>
      <c r="K3766" s="15">
        <v>1462824832</v>
      </c>
      <c r="L3766" t="b">
        <v>0</v>
      </c>
      <c r="M3766">
        <v>27</v>
      </c>
      <c r="N3766" t="b">
        <v>1</v>
      </c>
      <c r="O3766" t="s">
        <v>8305</v>
      </c>
      <c r="P3766" s="5">
        <f t="shared" si="290"/>
        <v>1</v>
      </c>
      <c r="Q3766" s="5" t="str">
        <f t="shared" si="291"/>
        <v>Funded</v>
      </c>
      <c r="R3766" s="7">
        <f t="shared" si="292"/>
        <v>55.555555555555557</v>
      </c>
      <c r="S3766" t="s">
        <v>8316</v>
      </c>
      <c r="T3766" t="s">
        <v>8358</v>
      </c>
      <c r="U3766" s="17">
        <f t="shared" si="293"/>
        <v>42518.816666666658</v>
      </c>
      <c r="V3766" s="17">
        <f t="shared" si="294"/>
        <v>42499.634629629632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tr">
        <f>VLOOKUP(G3767,'Country Codes'!C:D,2,FALSE)</f>
        <v>United States</v>
      </c>
      <c r="I3767" t="s">
        <v>8246</v>
      </c>
      <c r="J3767" s="15">
        <v>1406745482</v>
      </c>
      <c r="K3767" s="15">
        <v>1404153482</v>
      </c>
      <c r="L3767" t="b">
        <v>0</v>
      </c>
      <c r="M3767">
        <v>107</v>
      </c>
      <c r="N3767" t="b">
        <v>1</v>
      </c>
      <c r="O3767" t="s">
        <v>8305</v>
      </c>
      <c r="P3767" s="5">
        <f t="shared" si="290"/>
        <v>1.1345714285714286</v>
      </c>
      <c r="Q3767" s="5" t="str">
        <f t="shared" si="291"/>
        <v>Funded</v>
      </c>
      <c r="R3767" s="7">
        <f t="shared" si="292"/>
        <v>74.224299065420567</v>
      </c>
      <c r="S3767" t="s">
        <v>8316</v>
      </c>
      <c r="T3767" t="s">
        <v>8358</v>
      </c>
      <c r="U3767" s="17">
        <f t="shared" si="293"/>
        <v>41850.568078703705</v>
      </c>
      <c r="V3767" s="17">
        <f t="shared" si="294"/>
        <v>41820.568078703705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tr">
        <f>VLOOKUP(G3768,'Country Codes'!C:D,2,FALSE)</f>
        <v>United States</v>
      </c>
      <c r="I3768" t="s">
        <v>8246</v>
      </c>
      <c r="J3768" s="15">
        <v>1404360045</v>
      </c>
      <c r="K3768" s="15">
        <v>1401336045</v>
      </c>
      <c r="L3768" t="b">
        <v>0</v>
      </c>
      <c r="M3768">
        <v>96</v>
      </c>
      <c r="N3768" t="b">
        <v>1</v>
      </c>
      <c r="O3768" t="s">
        <v>8305</v>
      </c>
      <c r="P3768" s="5">
        <f t="shared" si="290"/>
        <v>1.0265010000000001</v>
      </c>
      <c r="Q3768" s="5" t="str">
        <f t="shared" si="291"/>
        <v>Funded</v>
      </c>
      <c r="R3768" s="7">
        <f t="shared" si="292"/>
        <v>106.9271875</v>
      </c>
      <c r="S3768" t="s">
        <v>8316</v>
      </c>
      <c r="T3768" t="s">
        <v>8358</v>
      </c>
      <c r="U3768" s="17">
        <f t="shared" si="293"/>
        <v>41822.958854166667</v>
      </c>
      <c r="V3768" s="17">
        <f t="shared" si="294"/>
        <v>41787.958854166667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tr">
        <f>VLOOKUP(G3769,'Country Codes'!C:D,2,FALSE)</f>
        <v>United States</v>
      </c>
      <c r="I3769" t="s">
        <v>8246</v>
      </c>
      <c r="J3769" s="15">
        <v>1425185940</v>
      </c>
      <c r="K3769" s="15">
        <v>1423960097</v>
      </c>
      <c r="L3769" t="b">
        <v>0</v>
      </c>
      <c r="M3769">
        <v>56</v>
      </c>
      <c r="N3769" t="b">
        <v>1</v>
      </c>
      <c r="O3769" t="s">
        <v>8305</v>
      </c>
      <c r="P3769" s="5">
        <f t="shared" si="290"/>
        <v>1.1675</v>
      </c>
      <c r="Q3769" s="5" t="str">
        <f t="shared" si="291"/>
        <v>Funded</v>
      </c>
      <c r="R3769" s="7">
        <f t="shared" si="292"/>
        <v>41.696428571428569</v>
      </c>
      <c r="S3769" t="s">
        <v>8316</v>
      </c>
      <c r="T3769" t="s">
        <v>8358</v>
      </c>
      <c r="U3769" s="17">
        <f t="shared" si="293"/>
        <v>42063.999305555553</v>
      </c>
      <c r="V3769" s="17">
        <f t="shared" si="294"/>
        <v>42049.811307870368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tr">
        <f>VLOOKUP(G3770,'Country Codes'!C:D,2,FALSE)</f>
        <v>United States</v>
      </c>
      <c r="I3770" t="s">
        <v>8246</v>
      </c>
      <c r="J3770" s="15">
        <v>1402594090</v>
      </c>
      <c r="K3770" s="15">
        <v>1400002090</v>
      </c>
      <c r="L3770" t="b">
        <v>0</v>
      </c>
      <c r="M3770">
        <v>58</v>
      </c>
      <c r="N3770" t="b">
        <v>1</v>
      </c>
      <c r="O3770" t="s">
        <v>8305</v>
      </c>
      <c r="P3770" s="5">
        <f t="shared" si="290"/>
        <v>1.0765274999999999</v>
      </c>
      <c r="Q3770" s="5" t="str">
        <f t="shared" si="291"/>
        <v>Funded</v>
      </c>
      <c r="R3770" s="7">
        <f t="shared" si="292"/>
        <v>74.243275862068955</v>
      </c>
      <c r="S3770" t="s">
        <v>8316</v>
      </c>
      <c r="T3770" t="s">
        <v>8358</v>
      </c>
      <c r="U3770" s="17">
        <f t="shared" si="293"/>
        <v>41802.519560185181</v>
      </c>
      <c r="V3770" s="17">
        <f t="shared" si="294"/>
        <v>41772.519560185181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tr">
        <f>VLOOKUP(G3771,'Country Codes'!C:D,2,FALSE)</f>
        <v>United States</v>
      </c>
      <c r="I3771" t="s">
        <v>8246</v>
      </c>
      <c r="J3771" s="15">
        <v>1460730079</v>
      </c>
      <c r="K3771" s="15">
        <v>1458138079</v>
      </c>
      <c r="L3771" t="b">
        <v>0</v>
      </c>
      <c r="M3771">
        <v>15</v>
      </c>
      <c r="N3771" t="b">
        <v>1</v>
      </c>
      <c r="O3771" t="s">
        <v>8305</v>
      </c>
      <c r="P3771" s="5">
        <f t="shared" si="290"/>
        <v>1</v>
      </c>
      <c r="Q3771" s="5" t="str">
        <f t="shared" si="291"/>
        <v>Funded</v>
      </c>
      <c r="R3771" s="7">
        <f t="shared" si="292"/>
        <v>73.333333333333329</v>
      </c>
      <c r="S3771" t="s">
        <v>8316</v>
      </c>
      <c r="T3771" t="s">
        <v>8358</v>
      </c>
      <c r="U3771" s="17">
        <f t="shared" si="293"/>
        <v>42475.389803240738</v>
      </c>
      <c r="V3771" s="17">
        <f t="shared" si="294"/>
        <v>42445.389803240738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tr">
        <f>VLOOKUP(G3772,'Country Codes'!C:D,2,FALSE)</f>
        <v>United Kingdom</v>
      </c>
      <c r="I3772" t="s">
        <v>8247</v>
      </c>
      <c r="J3772" s="15">
        <v>1434234010</v>
      </c>
      <c r="K3772" s="15">
        <v>1431642010</v>
      </c>
      <c r="L3772" t="b">
        <v>0</v>
      </c>
      <c r="M3772">
        <v>20</v>
      </c>
      <c r="N3772" t="b">
        <v>1</v>
      </c>
      <c r="O3772" t="s">
        <v>8305</v>
      </c>
      <c r="P3772" s="5">
        <f t="shared" si="290"/>
        <v>1</v>
      </c>
      <c r="Q3772" s="5" t="str">
        <f t="shared" si="291"/>
        <v>Funded</v>
      </c>
      <c r="R3772" s="7">
        <f t="shared" si="292"/>
        <v>100</v>
      </c>
      <c r="S3772" t="s">
        <v>8316</v>
      </c>
      <c r="T3772" t="s">
        <v>8358</v>
      </c>
      <c r="U3772" s="17">
        <f t="shared" si="293"/>
        <v>42168.722337962965</v>
      </c>
      <c r="V3772" s="17">
        <f t="shared" si="294"/>
        <v>42138.722337962965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tr">
        <f>VLOOKUP(G3773,'Country Codes'!C:D,2,FALSE)</f>
        <v>United States</v>
      </c>
      <c r="I3773" t="s">
        <v>8246</v>
      </c>
      <c r="J3773" s="15">
        <v>1463529600</v>
      </c>
      <c r="K3773" s="15">
        <v>1462307652</v>
      </c>
      <c r="L3773" t="b">
        <v>0</v>
      </c>
      <c r="M3773">
        <v>38</v>
      </c>
      <c r="N3773" t="b">
        <v>1</v>
      </c>
      <c r="O3773" t="s">
        <v>8305</v>
      </c>
      <c r="P3773" s="5">
        <f t="shared" si="290"/>
        <v>1.46</v>
      </c>
      <c r="Q3773" s="5" t="str">
        <f t="shared" si="291"/>
        <v>Funded</v>
      </c>
      <c r="R3773" s="7">
        <f t="shared" si="292"/>
        <v>38.421052631578945</v>
      </c>
      <c r="S3773" t="s">
        <v>8316</v>
      </c>
      <c r="T3773" t="s">
        <v>8358</v>
      </c>
      <c r="U3773" s="17">
        <f t="shared" si="293"/>
        <v>42507.791666666664</v>
      </c>
      <c r="V3773" s="17">
        <f t="shared" si="294"/>
        <v>42493.64875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tr">
        <f>VLOOKUP(G3774,'Country Codes'!C:D,2,FALSE)</f>
        <v>United States</v>
      </c>
      <c r="I3774" t="s">
        <v>8246</v>
      </c>
      <c r="J3774" s="15">
        <v>1480399200</v>
      </c>
      <c r="K3774" s="15">
        <v>1478616506</v>
      </c>
      <c r="L3774" t="b">
        <v>0</v>
      </c>
      <c r="M3774">
        <v>33</v>
      </c>
      <c r="N3774" t="b">
        <v>1</v>
      </c>
      <c r="O3774" t="s">
        <v>8305</v>
      </c>
      <c r="P3774" s="5">
        <f t="shared" si="290"/>
        <v>1.1020000000000001</v>
      </c>
      <c r="Q3774" s="5" t="str">
        <f t="shared" si="291"/>
        <v>Funded</v>
      </c>
      <c r="R3774" s="7">
        <f t="shared" si="292"/>
        <v>166.96969696969697</v>
      </c>
      <c r="S3774" t="s">
        <v>8316</v>
      </c>
      <c r="T3774" t="s">
        <v>8358</v>
      </c>
      <c r="U3774" s="17">
        <f t="shared" si="293"/>
        <v>42703.041666666664</v>
      </c>
      <c r="V3774" s="17">
        <f t="shared" si="294"/>
        <v>42682.408634259256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tr">
        <f>VLOOKUP(G3775,'Country Codes'!C:D,2,FALSE)</f>
        <v>United States</v>
      </c>
      <c r="I3775" t="s">
        <v>8246</v>
      </c>
      <c r="J3775" s="15">
        <v>1479175680</v>
      </c>
      <c r="K3775" s="15">
        <v>1476317247</v>
      </c>
      <c r="L3775" t="b">
        <v>0</v>
      </c>
      <c r="M3775">
        <v>57</v>
      </c>
      <c r="N3775" t="b">
        <v>1</v>
      </c>
      <c r="O3775" t="s">
        <v>8305</v>
      </c>
      <c r="P3775" s="5">
        <f t="shared" si="290"/>
        <v>1.0820000000000001</v>
      </c>
      <c r="Q3775" s="5" t="str">
        <f t="shared" si="291"/>
        <v>Funded</v>
      </c>
      <c r="R3775" s="7">
        <f t="shared" si="292"/>
        <v>94.912280701754383</v>
      </c>
      <c r="S3775" t="s">
        <v>8316</v>
      </c>
      <c r="T3775" t="s">
        <v>8358</v>
      </c>
      <c r="U3775" s="17">
        <f t="shared" si="293"/>
        <v>42688.880555555552</v>
      </c>
      <c r="V3775" s="17">
        <f t="shared" si="294"/>
        <v>42655.79684027777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tr">
        <f>VLOOKUP(G3776,'Country Codes'!C:D,2,FALSE)</f>
        <v>Canada</v>
      </c>
      <c r="I3776" t="s">
        <v>8251</v>
      </c>
      <c r="J3776" s="15">
        <v>1428606055</v>
      </c>
      <c r="K3776" s="15">
        <v>1427223655</v>
      </c>
      <c r="L3776" t="b">
        <v>0</v>
      </c>
      <c r="M3776">
        <v>25</v>
      </c>
      <c r="N3776" t="b">
        <v>1</v>
      </c>
      <c r="O3776" t="s">
        <v>8305</v>
      </c>
      <c r="P3776" s="5">
        <f t="shared" si="290"/>
        <v>1</v>
      </c>
      <c r="Q3776" s="5" t="str">
        <f t="shared" si="291"/>
        <v>Funded</v>
      </c>
      <c r="R3776" s="7">
        <f t="shared" si="292"/>
        <v>100</v>
      </c>
      <c r="S3776" t="s">
        <v>8316</v>
      </c>
      <c r="T3776" t="s">
        <v>8358</v>
      </c>
      <c r="U3776" s="17">
        <f t="shared" si="293"/>
        <v>42103.583969907406</v>
      </c>
      <c r="V3776" s="17">
        <f t="shared" si="294"/>
        <v>42087.583969907406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tr">
        <f>VLOOKUP(G3777,'Country Codes'!C:D,2,FALSE)</f>
        <v>United States</v>
      </c>
      <c r="I3777" t="s">
        <v>8246</v>
      </c>
      <c r="J3777" s="15">
        <v>1428552000</v>
      </c>
      <c r="K3777" s="15">
        <v>1426199843</v>
      </c>
      <c r="L3777" t="b">
        <v>0</v>
      </c>
      <c r="M3777">
        <v>14</v>
      </c>
      <c r="N3777" t="b">
        <v>1</v>
      </c>
      <c r="O3777" t="s">
        <v>8305</v>
      </c>
      <c r="P3777" s="5">
        <f t="shared" si="290"/>
        <v>1.0024999999999999</v>
      </c>
      <c r="Q3777" s="5" t="str">
        <f t="shared" si="291"/>
        <v>Funded</v>
      </c>
      <c r="R3777" s="7">
        <f t="shared" si="292"/>
        <v>143.21428571428572</v>
      </c>
      <c r="S3777" t="s">
        <v>8316</v>
      </c>
      <c r="T3777" t="s">
        <v>8358</v>
      </c>
      <c r="U3777" s="17">
        <f t="shared" si="293"/>
        <v>42102.958333333336</v>
      </c>
      <c r="V3777" s="17">
        <f t="shared" si="294"/>
        <v>42075.734293981477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tr">
        <f>VLOOKUP(G3778,'Country Codes'!C:D,2,FALSE)</f>
        <v>United States</v>
      </c>
      <c r="I3778" t="s">
        <v>8246</v>
      </c>
      <c r="J3778" s="15">
        <v>1406854800</v>
      </c>
      <c r="K3778" s="15">
        <v>1403599778</v>
      </c>
      <c r="L3778" t="b">
        <v>0</v>
      </c>
      <c r="M3778">
        <v>94</v>
      </c>
      <c r="N3778" t="b">
        <v>1</v>
      </c>
      <c r="O3778" t="s">
        <v>8305</v>
      </c>
      <c r="P3778" s="5">
        <f t="shared" si="290"/>
        <v>1.0671250000000001</v>
      </c>
      <c r="Q3778" s="5" t="str">
        <f t="shared" si="291"/>
        <v>Funded</v>
      </c>
      <c r="R3778" s="7">
        <f t="shared" si="292"/>
        <v>90.819148936170208</v>
      </c>
      <c r="S3778" t="s">
        <v>8316</v>
      </c>
      <c r="T3778" t="s">
        <v>8358</v>
      </c>
      <c r="U3778" s="17">
        <f t="shared" si="293"/>
        <v>41851.833333333328</v>
      </c>
      <c r="V3778" s="17">
        <f t="shared" si="294"/>
        <v>41814.159467592588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tr">
        <f>VLOOKUP(G3779,'Country Codes'!C:D,2,FALSE)</f>
        <v>United States</v>
      </c>
      <c r="I3779" t="s">
        <v>8246</v>
      </c>
      <c r="J3779" s="15">
        <v>1411790400</v>
      </c>
      <c r="K3779" s="15">
        <v>1409884821</v>
      </c>
      <c r="L3779" t="b">
        <v>0</v>
      </c>
      <c r="M3779">
        <v>59</v>
      </c>
      <c r="N3779" t="b">
        <v>1</v>
      </c>
      <c r="O3779" t="s">
        <v>8305</v>
      </c>
      <c r="P3779" s="5">
        <f t="shared" ref="P3779:P3842" si="295">(E3779/D3779)</f>
        <v>1.4319999999999999</v>
      </c>
      <c r="Q3779" s="5" t="str">
        <f t="shared" ref="Q3779:Q3842" si="296">IF(P3779&gt;=1,"Funded","Not Funded")</f>
        <v>Funded</v>
      </c>
      <c r="R3779" s="7">
        <f t="shared" ref="R3779:R3842" si="297">(E3779/M3779)</f>
        <v>48.542372881355931</v>
      </c>
      <c r="S3779" t="s">
        <v>8316</v>
      </c>
      <c r="T3779" t="s">
        <v>8358</v>
      </c>
      <c r="U3779" s="17">
        <f t="shared" ref="U3779:U3842" si="298">(((J3779/60)/60)/24)+DATE(1970,1,1)+(-5/24)</f>
        <v>41908.958333333328</v>
      </c>
      <c r="V3779" s="17">
        <f t="shared" ref="V3779:V3842" si="299">(((K3779/60)/60)/24)+DATE(1970,1,1)+(-5/24)</f>
        <v>41886.903020833335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tr">
        <f>VLOOKUP(G3780,'Country Codes'!C:D,2,FALSE)</f>
        <v>United States</v>
      </c>
      <c r="I3780" t="s">
        <v>8246</v>
      </c>
      <c r="J3780" s="15">
        <v>1423942780</v>
      </c>
      <c r="K3780" s="15">
        <v>1418758780</v>
      </c>
      <c r="L3780" t="b">
        <v>0</v>
      </c>
      <c r="M3780">
        <v>36</v>
      </c>
      <c r="N3780" t="b">
        <v>1</v>
      </c>
      <c r="O3780" t="s">
        <v>8305</v>
      </c>
      <c r="P3780" s="5">
        <f t="shared" si="295"/>
        <v>1.0504166666666668</v>
      </c>
      <c r="Q3780" s="5" t="str">
        <f t="shared" si="296"/>
        <v>Funded</v>
      </c>
      <c r="R3780" s="7">
        <f t="shared" si="297"/>
        <v>70.027777777777771</v>
      </c>
      <c r="S3780" t="s">
        <v>8316</v>
      </c>
      <c r="T3780" t="s">
        <v>8358</v>
      </c>
      <c r="U3780" s="17">
        <f t="shared" si="298"/>
        <v>42049.610879629625</v>
      </c>
      <c r="V3780" s="17">
        <f t="shared" si="299"/>
        <v>41989.610879629625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tr">
        <f>VLOOKUP(G3781,'Country Codes'!C:D,2,FALSE)</f>
        <v>United States</v>
      </c>
      <c r="I3781" t="s">
        <v>8246</v>
      </c>
      <c r="J3781" s="15">
        <v>1459010340</v>
      </c>
      <c r="K3781" s="15">
        <v>1456421940</v>
      </c>
      <c r="L3781" t="b">
        <v>0</v>
      </c>
      <c r="M3781">
        <v>115</v>
      </c>
      <c r="N3781" t="b">
        <v>1</v>
      </c>
      <c r="O3781" t="s">
        <v>8305</v>
      </c>
      <c r="P3781" s="5">
        <f t="shared" si="295"/>
        <v>1.0398000000000001</v>
      </c>
      <c r="Q3781" s="5" t="str">
        <f t="shared" si="296"/>
        <v>Funded</v>
      </c>
      <c r="R3781" s="7">
        <f t="shared" si="297"/>
        <v>135.62608695652173</v>
      </c>
      <c r="S3781" t="s">
        <v>8316</v>
      </c>
      <c r="T3781" t="s">
        <v>8358</v>
      </c>
      <c r="U3781" s="17">
        <f t="shared" si="298"/>
        <v>42455.48541666667</v>
      </c>
      <c r="V3781" s="17">
        <f t="shared" si="299"/>
        <v>42425.527083333327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tr">
        <f>VLOOKUP(G3782,'Country Codes'!C:D,2,FALSE)</f>
        <v>United States</v>
      </c>
      <c r="I3782" t="s">
        <v>8246</v>
      </c>
      <c r="J3782" s="15">
        <v>1436817960</v>
      </c>
      <c r="K3782" s="15">
        <v>1433999785</v>
      </c>
      <c r="L3782" t="b">
        <v>0</v>
      </c>
      <c r="M3782">
        <v>30</v>
      </c>
      <c r="N3782" t="b">
        <v>1</v>
      </c>
      <c r="O3782" t="s">
        <v>8305</v>
      </c>
      <c r="P3782" s="5">
        <f t="shared" si="295"/>
        <v>1.2</v>
      </c>
      <c r="Q3782" s="5" t="str">
        <f t="shared" si="296"/>
        <v>Funded</v>
      </c>
      <c r="R3782" s="7">
        <f t="shared" si="297"/>
        <v>100</v>
      </c>
      <c r="S3782" t="s">
        <v>8316</v>
      </c>
      <c r="T3782" t="s">
        <v>8358</v>
      </c>
      <c r="U3782" s="17">
        <f t="shared" si="298"/>
        <v>42198.629166666658</v>
      </c>
      <c r="V3782" s="17">
        <f t="shared" si="299"/>
        <v>42166.011400462965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tr">
        <f>VLOOKUP(G3783,'Country Codes'!C:D,2,FALSE)</f>
        <v>United States</v>
      </c>
      <c r="I3783" t="s">
        <v>8246</v>
      </c>
      <c r="J3783" s="15">
        <v>1410210685</v>
      </c>
      <c r="K3783" s="15">
        <v>1408050685</v>
      </c>
      <c r="L3783" t="b">
        <v>0</v>
      </c>
      <c r="M3783">
        <v>52</v>
      </c>
      <c r="N3783" t="b">
        <v>1</v>
      </c>
      <c r="O3783" t="s">
        <v>8305</v>
      </c>
      <c r="P3783" s="5">
        <f t="shared" si="295"/>
        <v>1.0966666666666667</v>
      </c>
      <c r="Q3783" s="5" t="str">
        <f t="shared" si="296"/>
        <v>Funded</v>
      </c>
      <c r="R3783" s="7">
        <f t="shared" si="297"/>
        <v>94.90384615384616</v>
      </c>
      <c r="S3783" t="s">
        <v>8316</v>
      </c>
      <c r="T3783" t="s">
        <v>8358</v>
      </c>
      <c r="U3783" s="17">
        <f t="shared" si="298"/>
        <v>41890.674594907403</v>
      </c>
      <c r="V3783" s="17">
        <f t="shared" si="299"/>
        <v>41865.674594907403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tr">
        <f>VLOOKUP(G3784,'Country Codes'!C:D,2,FALSE)</f>
        <v>United Kingdom</v>
      </c>
      <c r="I3784" t="s">
        <v>8247</v>
      </c>
      <c r="J3784" s="15">
        <v>1469401200</v>
      </c>
      <c r="K3784" s="15">
        <v>1466887297</v>
      </c>
      <c r="L3784" t="b">
        <v>0</v>
      </c>
      <c r="M3784">
        <v>27</v>
      </c>
      <c r="N3784" t="b">
        <v>1</v>
      </c>
      <c r="O3784" t="s">
        <v>8305</v>
      </c>
      <c r="P3784" s="5">
        <f t="shared" si="295"/>
        <v>1.0175000000000001</v>
      </c>
      <c r="Q3784" s="5" t="str">
        <f t="shared" si="296"/>
        <v>Funded</v>
      </c>
      <c r="R3784" s="7">
        <f t="shared" si="297"/>
        <v>75.370370370370367</v>
      </c>
      <c r="S3784" t="s">
        <v>8316</v>
      </c>
      <c r="T3784" t="s">
        <v>8358</v>
      </c>
      <c r="U3784" s="17">
        <f t="shared" si="298"/>
        <v>42575.749999999993</v>
      </c>
      <c r="V3784" s="17">
        <f t="shared" si="299"/>
        <v>42546.653900462967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tr">
        <f>VLOOKUP(G3785,'Country Codes'!C:D,2,FALSE)</f>
        <v>United States</v>
      </c>
      <c r="I3785" t="s">
        <v>8246</v>
      </c>
      <c r="J3785" s="15">
        <v>1458057600</v>
      </c>
      <c r="K3785" s="15">
        <v>1455938520</v>
      </c>
      <c r="L3785" t="b">
        <v>0</v>
      </c>
      <c r="M3785">
        <v>24</v>
      </c>
      <c r="N3785" t="b">
        <v>1</v>
      </c>
      <c r="O3785" t="s">
        <v>8305</v>
      </c>
      <c r="P3785" s="5">
        <f t="shared" si="295"/>
        <v>1.2891666666666666</v>
      </c>
      <c r="Q3785" s="5" t="str">
        <f t="shared" si="296"/>
        <v>Funded</v>
      </c>
      <c r="R3785" s="7">
        <f t="shared" si="297"/>
        <v>64.458333333333329</v>
      </c>
      <c r="S3785" t="s">
        <v>8316</v>
      </c>
      <c r="T3785" t="s">
        <v>8358</v>
      </c>
      <c r="U3785" s="17">
        <f t="shared" si="298"/>
        <v>42444.458333333336</v>
      </c>
      <c r="V3785" s="17">
        <f t="shared" si="299"/>
        <v>42419.931944444441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tr">
        <f>VLOOKUP(G3786,'Country Codes'!C:D,2,FALSE)</f>
        <v>Canada</v>
      </c>
      <c r="I3786" t="s">
        <v>8251</v>
      </c>
      <c r="J3786" s="15">
        <v>1468193532</v>
      </c>
      <c r="K3786" s="15">
        <v>1465601532</v>
      </c>
      <c r="L3786" t="b">
        <v>0</v>
      </c>
      <c r="M3786">
        <v>10</v>
      </c>
      <c r="N3786" t="b">
        <v>1</v>
      </c>
      <c r="O3786" t="s">
        <v>8305</v>
      </c>
      <c r="P3786" s="5">
        <f t="shared" si="295"/>
        <v>1.1499999999999999</v>
      </c>
      <c r="Q3786" s="5" t="str">
        <f t="shared" si="296"/>
        <v>Funded</v>
      </c>
      <c r="R3786" s="7">
        <f t="shared" si="297"/>
        <v>115</v>
      </c>
      <c r="S3786" t="s">
        <v>8316</v>
      </c>
      <c r="T3786" t="s">
        <v>8358</v>
      </c>
      <c r="U3786" s="17">
        <f t="shared" si="298"/>
        <v>42561.772361111107</v>
      </c>
      <c r="V3786" s="17">
        <f t="shared" si="299"/>
        <v>42531.772361111107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tr">
        <f>VLOOKUP(G3787,'Country Codes'!C:D,2,FALSE)</f>
        <v>United Kingdom</v>
      </c>
      <c r="I3787" t="s">
        <v>8247</v>
      </c>
      <c r="J3787" s="15">
        <v>1470132180</v>
      </c>
      <c r="K3787" s="15">
        <v>1467040769</v>
      </c>
      <c r="L3787" t="b">
        <v>0</v>
      </c>
      <c r="M3787">
        <v>30</v>
      </c>
      <c r="N3787" t="b">
        <v>1</v>
      </c>
      <c r="O3787" t="s">
        <v>8305</v>
      </c>
      <c r="P3787" s="5">
        <f t="shared" si="295"/>
        <v>1.5075000000000001</v>
      </c>
      <c r="Q3787" s="5" t="str">
        <f t="shared" si="296"/>
        <v>Funded</v>
      </c>
      <c r="R3787" s="7">
        <f t="shared" si="297"/>
        <v>100.5</v>
      </c>
      <c r="S3787" t="s">
        <v>8316</v>
      </c>
      <c r="T3787" t="s">
        <v>8358</v>
      </c>
      <c r="U3787" s="17">
        <f t="shared" si="298"/>
        <v>42584.210416666661</v>
      </c>
      <c r="V3787" s="17">
        <f t="shared" si="299"/>
        <v>42548.430196759255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tr">
        <f>VLOOKUP(G3788,'Country Codes'!C:D,2,FALSE)</f>
        <v>United States</v>
      </c>
      <c r="I3788" t="s">
        <v>8246</v>
      </c>
      <c r="J3788" s="15">
        <v>1464310475</v>
      </c>
      <c r="K3788" s="15">
        <v>1461718475</v>
      </c>
      <c r="L3788" t="b">
        <v>0</v>
      </c>
      <c r="M3788">
        <v>71</v>
      </c>
      <c r="N3788" t="b">
        <v>1</v>
      </c>
      <c r="O3788" t="s">
        <v>8305</v>
      </c>
      <c r="P3788" s="5">
        <f t="shared" si="295"/>
        <v>1.1096666666666666</v>
      </c>
      <c r="Q3788" s="5" t="str">
        <f t="shared" si="296"/>
        <v>Funded</v>
      </c>
      <c r="R3788" s="7">
        <f t="shared" si="297"/>
        <v>93.774647887323937</v>
      </c>
      <c r="S3788" t="s">
        <v>8316</v>
      </c>
      <c r="T3788" t="s">
        <v>8358</v>
      </c>
      <c r="U3788" s="17">
        <f t="shared" si="298"/>
        <v>42516.829571759255</v>
      </c>
      <c r="V3788" s="17">
        <f t="shared" si="299"/>
        <v>42486.829571759255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tr">
        <f>VLOOKUP(G3789,'Country Codes'!C:D,2,FALSE)</f>
        <v>United States</v>
      </c>
      <c r="I3789" t="s">
        <v>8246</v>
      </c>
      <c r="J3789" s="15">
        <v>1436587140</v>
      </c>
      <c r="K3789" s="15">
        <v>1434113406</v>
      </c>
      <c r="L3789" t="b">
        <v>0</v>
      </c>
      <c r="M3789">
        <v>10</v>
      </c>
      <c r="N3789" t="b">
        <v>1</v>
      </c>
      <c r="O3789" t="s">
        <v>8305</v>
      </c>
      <c r="P3789" s="5">
        <f t="shared" si="295"/>
        <v>1.0028571428571429</v>
      </c>
      <c r="Q3789" s="5" t="str">
        <f t="shared" si="296"/>
        <v>Funded</v>
      </c>
      <c r="R3789" s="7">
        <f t="shared" si="297"/>
        <v>35.1</v>
      </c>
      <c r="S3789" t="s">
        <v>8316</v>
      </c>
      <c r="T3789" t="s">
        <v>8358</v>
      </c>
      <c r="U3789" s="17">
        <f t="shared" si="298"/>
        <v>42195.957638888889</v>
      </c>
      <c r="V3789" s="17">
        <f t="shared" si="299"/>
        <v>42167.326458333329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tr">
        <f>VLOOKUP(G3790,'Country Codes'!C:D,2,FALSE)</f>
        <v>United States</v>
      </c>
      <c r="I3790" t="s">
        <v>8246</v>
      </c>
      <c r="J3790" s="15">
        <v>1450887480</v>
      </c>
      <c r="K3790" s="15">
        <v>1448469719</v>
      </c>
      <c r="L3790" t="b">
        <v>0</v>
      </c>
      <c r="M3790">
        <v>1</v>
      </c>
      <c r="N3790" t="b">
        <v>0</v>
      </c>
      <c r="O3790" t="s">
        <v>8305</v>
      </c>
      <c r="P3790" s="5">
        <f t="shared" si="295"/>
        <v>6.6666666666666671E-3</v>
      </c>
      <c r="Q3790" s="5" t="str">
        <f t="shared" si="296"/>
        <v>Not Funded</v>
      </c>
      <c r="R3790" s="7">
        <f t="shared" si="297"/>
        <v>500</v>
      </c>
      <c r="S3790" t="s">
        <v>8316</v>
      </c>
      <c r="T3790" t="s">
        <v>8358</v>
      </c>
      <c r="U3790" s="17">
        <f t="shared" si="298"/>
        <v>42361.470833333333</v>
      </c>
      <c r="V3790" s="17">
        <f t="shared" si="299"/>
        <v>42333.487488425926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tr">
        <f>VLOOKUP(G3791,'Country Codes'!C:D,2,FALSE)</f>
        <v>United Kingdom</v>
      </c>
      <c r="I3791" t="s">
        <v>8247</v>
      </c>
      <c r="J3791" s="15">
        <v>1434395418</v>
      </c>
      <c r="K3791" s="15">
        <v>1431630618</v>
      </c>
      <c r="L3791" t="b">
        <v>0</v>
      </c>
      <c r="M3791">
        <v>4</v>
      </c>
      <c r="N3791" t="b">
        <v>0</v>
      </c>
      <c r="O3791" t="s">
        <v>8305</v>
      </c>
      <c r="P3791" s="5">
        <f t="shared" si="295"/>
        <v>3.267605633802817E-2</v>
      </c>
      <c r="Q3791" s="5" t="str">
        <f t="shared" si="296"/>
        <v>Not Funded</v>
      </c>
      <c r="R3791" s="7">
        <f t="shared" si="297"/>
        <v>29</v>
      </c>
      <c r="S3791" t="s">
        <v>8316</v>
      </c>
      <c r="T3791" t="s">
        <v>8358</v>
      </c>
      <c r="U3791" s="17">
        <f t="shared" si="298"/>
        <v>42170.590486111112</v>
      </c>
      <c r="V3791" s="17">
        <f t="shared" si="299"/>
        <v>42138.590486111112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tr">
        <f>VLOOKUP(G3792,'Country Codes'!C:D,2,FALSE)</f>
        <v>United States</v>
      </c>
      <c r="I3792" t="s">
        <v>8246</v>
      </c>
      <c r="J3792" s="15">
        <v>1479834023</v>
      </c>
      <c r="K3792" s="15">
        <v>1477238423</v>
      </c>
      <c r="L3792" t="b">
        <v>0</v>
      </c>
      <c r="M3792">
        <v>0</v>
      </c>
      <c r="N3792" t="b">
        <v>0</v>
      </c>
      <c r="O3792" t="s">
        <v>8305</v>
      </c>
      <c r="P3792" s="5">
        <f t="shared" si="295"/>
        <v>0</v>
      </c>
      <c r="Q3792" s="5" t="str">
        <f t="shared" si="296"/>
        <v>Not Funded</v>
      </c>
      <c r="R3792" s="7" t="e">
        <f t="shared" si="297"/>
        <v>#DIV/0!</v>
      </c>
      <c r="S3792" t="s">
        <v>8316</v>
      </c>
      <c r="T3792" t="s">
        <v>8358</v>
      </c>
      <c r="U3792" s="17">
        <f t="shared" si="298"/>
        <v>42696.5002662037</v>
      </c>
      <c r="V3792" s="17">
        <f t="shared" si="299"/>
        <v>42666.458599537036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tr">
        <f>VLOOKUP(G3793,'Country Codes'!C:D,2,FALSE)</f>
        <v>United States</v>
      </c>
      <c r="I3793" t="s">
        <v>8246</v>
      </c>
      <c r="J3793" s="15">
        <v>1404664592</v>
      </c>
      <c r="K3793" s="15">
        <v>1399480592</v>
      </c>
      <c r="L3793" t="b">
        <v>0</v>
      </c>
      <c r="M3793">
        <v>0</v>
      </c>
      <c r="N3793" t="b">
        <v>0</v>
      </c>
      <c r="O3793" t="s">
        <v>8305</v>
      </c>
      <c r="P3793" s="5">
        <f t="shared" si="295"/>
        <v>0</v>
      </c>
      <c r="Q3793" s="5" t="str">
        <f t="shared" si="296"/>
        <v>Not Funded</v>
      </c>
      <c r="R3793" s="7" t="e">
        <f t="shared" si="297"/>
        <v>#DIV/0!</v>
      </c>
      <c r="S3793" t="s">
        <v>8316</v>
      </c>
      <c r="T3793" t="s">
        <v>8358</v>
      </c>
      <c r="U3793" s="17">
        <f t="shared" si="298"/>
        <v>41826.4837037037</v>
      </c>
      <c r="V3793" s="17">
        <f t="shared" si="299"/>
        <v>41766.4837037037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tr">
        <f>VLOOKUP(G3794,'Country Codes'!C:D,2,FALSE)</f>
        <v>United States</v>
      </c>
      <c r="I3794" t="s">
        <v>8246</v>
      </c>
      <c r="J3794" s="15">
        <v>1436957022</v>
      </c>
      <c r="K3794" s="15">
        <v>1434365022</v>
      </c>
      <c r="L3794" t="b">
        <v>0</v>
      </c>
      <c r="M3794">
        <v>2</v>
      </c>
      <c r="N3794" t="b">
        <v>0</v>
      </c>
      <c r="O3794" t="s">
        <v>8305</v>
      </c>
      <c r="P3794" s="5">
        <f t="shared" si="295"/>
        <v>2.8E-3</v>
      </c>
      <c r="Q3794" s="5" t="str">
        <f t="shared" si="296"/>
        <v>Not Funded</v>
      </c>
      <c r="R3794" s="7">
        <f t="shared" si="297"/>
        <v>17.5</v>
      </c>
      <c r="S3794" t="s">
        <v>8316</v>
      </c>
      <c r="T3794" t="s">
        <v>8358</v>
      </c>
      <c r="U3794" s="17">
        <f t="shared" si="298"/>
        <v>42200.238680555551</v>
      </c>
      <c r="V3794" s="17">
        <f t="shared" si="299"/>
        <v>42170.238680555551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tr">
        <f>VLOOKUP(G3795,'Country Codes'!C:D,2,FALSE)</f>
        <v>United States</v>
      </c>
      <c r="I3795" t="s">
        <v>8246</v>
      </c>
      <c r="J3795" s="15">
        <v>1418769129</v>
      </c>
      <c r="K3795" s="15">
        <v>1416954729</v>
      </c>
      <c r="L3795" t="b">
        <v>0</v>
      </c>
      <c r="M3795">
        <v>24</v>
      </c>
      <c r="N3795" t="b">
        <v>0</v>
      </c>
      <c r="O3795" t="s">
        <v>8305</v>
      </c>
      <c r="P3795" s="5">
        <f t="shared" si="295"/>
        <v>0.59657142857142853</v>
      </c>
      <c r="Q3795" s="5" t="str">
        <f t="shared" si="296"/>
        <v>Not Funded</v>
      </c>
      <c r="R3795" s="7">
        <f t="shared" si="297"/>
        <v>174</v>
      </c>
      <c r="S3795" t="s">
        <v>8316</v>
      </c>
      <c r="T3795" t="s">
        <v>8358</v>
      </c>
      <c r="U3795" s="17">
        <f t="shared" si="298"/>
        <v>41989.73065972222</v>
      </c>
      <c r="V3795" s="17">
        <f t="shared" si="299"/>
        <v>41968.73065972222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tr">
        <f>VLOOKUP(G3796,'Country Codes'!C:D,2,FALSE)</f>
        <v>United Kingdom</v>
      </c>
      <c r="I3796" t="s">
        <v>8247</v>
      </c>
      <c r="J3796" s="15">
        <v>1433685354</v>
      </c>
      <c r="K3796" s="15">
        <v>1431093354</v>
      </c>
      <c r="L3796" t="b">
        <v>0</v>
      </c>
      <c r="M3796">
        <v>1</v>
      </c>
      <c r="N3796" t="b">
        <v>0</v>
      </c>
      <c r="O3796" t="s">
        <v>8305</v>
      </c>
      <c r="P3796" s="5">
        <f t="shared" si="295"/>
        <v>0.01</v>
      </c>
      <c r="Q3796" s="5" t="str">
        <f t="shared" si="296"/>
        <v>Not Funded</v>
      </c>
      <c r="R3796" s="7">
        <f t="shared" si="297"/>
        <v>50</v>
      </c>
      <c r="S3796" t="s">
        <v>8316</v>
      </c>
      <c r="T3796" t="s">
        <v>8358</v>
      </c>
      <c r="U3796" s="17">
        <f t="shared" si="298"/>
        <v>42162.372152777774</v>
      </c>
      <c r="V3796" s="17">
        <f t="shared" si="299"/>
        <v>42132.372152777774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tr">
        <f>VLOOKUP(G3797,'Country Codes'!C:D,2,FALSE)</f>
        <v>United Kingdom</v>
      </c>
      <c r="I3797" t="s">
        <v>8247</v>
      </c>
      <c r="J3797" s="15">
        <v>1440801000</v>
      </c>
      <c r="K3797" s="15">
        <v>1437042490</v>
      </c>
      <c r="L3797" t="b">
        <v>0</v>
      </c>
      <c r="M3797">
        <v>2</v>
      </c>
      <c r="N3797" t="b">
        <v>0</v>
      </c>
      <c r="O3797" t="s">
        <v>8305</v>
      </c>
      <c r="P3797" s="5">
        <f t="shared" si="295"/>
        <v>1.6666666666666666E-2</v>
      </c>
      <c r="Q3797" s="5" t="str">
        <f t="shared" si="296"/>
        <v>Not Funded</v>
      </c>
      <c r="R3797" s="7">
        <f t="shared" si="297"/>
        <v>5</v>
      </c>
      <c r="S3797" t="s">
        <v>8316</v>
      </c>
      <c r="T3797" t="s">
        <v>8358</v>
      </c>
      <c r="U3797" s="17">
        <f t="shared" si="298"/>
        <v>42244.729166666664</v>
      </c>
      <c r="V3797" s="17">
        <f t="shared" si="299"/>
        <v>42201.227893518517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tr">
        <f>VLOOKUP(G3798,'Country Codes'!C:D,2,FALSE)</f>
        <v>United States</v>
      </c>
      <c r="I3798" t="s">
        <v>8246</v>
      </c>
      <c r="J3798" s="15">
        <v>1484354556</v>
      </c>
      <c r="K3798" s="15">
        <v>1479170556</v>
      </c>
      <c r="L3798" t="b">
        <v>0</v>
      </c>
      <c r="M3798">
        <v>1</v>
      </c>
      <c r="N3798" t="b">
        <v>0</v>
      </c>
      <c r="O3798" t="s">
        <v>8305</v>
      </c>
      <c r="P3798" s="5">
        <f t="shared" si="295"/>
        <v>4.4444444444444447E-5</v>
      </c>
      <c r="Q3798" s="5" t="str">
        <f t="shared" si="296"/>
        <v>Not Funded</v>
      </c>
      <c r="R3798" s="7">
        <f t="shared" si="297"/>
        <v>1</v>
      </c>
      <c r="S3798" t="s">
        <v>8316</v>
      </c>
      <c r="T3798" t="s">
        <v>8358</v>
      </c>
      <c r="U3798" s="17">
        <f t="shared" si="298"/>
        <v>42748.821250000001</v>
      </c>
      <c r="V3798" s="17">
        <f t="shared" si="299"/>
        <v>42688.821250000001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tr">
        <f>VLOOKUP(G3799,'Country Codes'!C:D,2,FALSE)</f>
        <v>United States</v>
      </c>
      <c r="I3799" t="s">
        <v>8246</v>
      </c>
      <c r="J3799" s="15">
        <v>1429564165</v>
      </c>
      <c r="K3799" s="15">
        <v>1426972165</v>
      </c>
      <c r="L3799" t="b">
        <v>0</v>
      </c>
      <c r="M3799">
        <v>37</v>
      </c>
      <c r="N3799" t="b">
        <v>0</v>
      </c>
      <c r="O3799" t="s">
        <v>8305</v>
      </c>
      <c r="P3799" s="5">
        <f t="shared" si="295"/>
        <v>0.89666666666666661</v>
      </c>
      <c r="Q3799" s="5" t="str">
        <f t="shared" si="296"/>
        <v>Not Funded</v>
      </c>
      <c r="R3799" s="7">
        <f t="shared" si="297"/>
        <v>145.40540540540542</v>
      </c>
      <c r="S3799" t="s">
        <v>8316</v>
      </c>
      <c r="T3799" t="s">
        <v>8358</v>
      </c>
      <c r="U3799" s="17">
        <f t="shared" si="298"/>
        <v>42114.673206018517</v>
      </c>
      <c r="V3799" s="17">
        <f t="shared" si="299"/>
        <v>42084.673206018517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tr">
        <f>VLOOKUP(G3800,'Country Codes'!C:D,2,FALSE)</f>
        <v>United States</v>
      </c>
      <c r="I3800" t="s">
        <v>8246</v>
      </c>
      <c r="J3800" s="15">
        <v>1407691248</v>
      </c>
      <c r="K3800" s="15">
        <v>1405099248</v>
      </c>
      <c r="L3800" t="b">
        <v>0</v>
      </c>
      <c r="M3800">
        <v>5</v>
      </c>
      <c r="N3800" t="b">
        <v>0</v>
      </c>
      <c r="O3800" t="s">
        <v>8305</v>
      </c>
      <c r="P3800" s="5">
        <f t="shared" si="295"/>
        <v>1.4642857142857143E-2</v>
      </c>
      <c r="Q3800" s="5" t="str">
        <f t="shared" si="296"/>
        <v>Not Funded</v>
      </c>
      <c r="R3800" s="7">
        <f t="shared" si="297"/>
        <v>205</v>
      </c>
      <c r="S3800" t="s">
        <v>8316</v>
      </c>
      <c r="T3800" t="s">
        <v>8358</v>
      </c>
      <c r="U3800" s="17">
        <f t="shared" si="298"/>
        <v>41861.514444444445</v>
      </c>
      <c r="V3800" s="17">
        <f t="shared" si="299"/>
        <v>41831.514444444445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tr">
        <f>VLOOKUP(G3801,'Country Codes'!C:D,2,FALSE)</f>
        <v>United States</v>
      </c>
      <c r="I3801" t="s">
        <v>8246</v>
      </c>
      <c r="J3801" s="15">
        <v>1457734843</v>
      </c>
      <c r="K3801" s="15">
        <v>1455142843</v>
      </c>
      <c r="L3801" t="b">
        <v>0</v>
      </c>
      <c r="M3801">
        <v>4</v>
      </c>
      <c r="N3801" t="b">
        <v>0</v>
      </c>
      <c r="O3801" t="s">
        <v>8305</v>
      </c>
      <c r="P3801" s="5">
        <f t="shared" si="295"/>
        <v>4.02E-2</v>
      </c>
      <c r="Q3801" s="5" t="str">
        <f t="shared" si="296"/>
        <v>Not Funded</v>
      </c>
      <c r="R3801" s="7">
        <f t="shared" si="297"/>
        <v>100.5</v>
      </c>
      <c r="S3801" t="s">
        <v>8316</v>
      </c>
      <c r="T3801" t="s">
        <v>8358</v>
      </c>
      <c r="U3801" s="17">
        <f t="shared" si="298"/>
        <v>42440.722719907404</v>
      </c>
      <c r="V3801" s="17">
        <f t="shared" si="299"/>
        <v>42410.722719907404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tr">
        <f>VLOOKUP(G3802,'Country Codes'!C:D,2,FALSE)</f>
        <v>United States</v>
      </c>
      <c r="I3802" t="s">
        <v>8246</v>
      </c>
      <c r="J3802" s="15">
        <v>1420952340</v>
      </c>
      <c r="K3802" s="15">
        <v>1418146883</v>
      </c>
      <c r="L3802" t="b">
        <v>0</v>
      </c>
      <c r="M3802">
        <v>16</v>
      </c>
      <c r="N3802" t="b">
        <v>0</v>
      </c>
      <c r="O3802" t="s">
        <v>8305</v>
      </c>
      <c r="P3802" s="5">
        <f t="shared" si="295"/>
        <v>4.0045454545454544E-2</v>
      </c>
      <c r="Q3802" s="5" t="str">
        <f t="shared" si="296"/>
        <v>Not Funded</v>
      </c>
      <c r="R3802" s="7">
        <f t="shared" si="297"/>
        <v>55.0625</v>
      </c>
      <c r="S3802" t="s">
        <v>8316</v>
      </c>
      <c r="T3802" t="s">
        <v>8358</v>
      </c>
      <c r="U3802" s="17">
        <f t="shared" si="298"/>
        <v>42014.999305555553</v>
      </c>
      <c r="V3802" s="17">
        <f t="shared" si="299"/>
        <v>41982.528738425921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tr">
        <f>VLOOKUP(G3803,'Country Codes'!C:D,2,FALSE)</f>
        <v>United States</v>
      </c>
      <c r="I3803" t="s">
        <v>8246</v>
      </c>
      <c r="J3803" s="15">
        <v>1420215216</v>
      </c>
      <c r="K3803" s="15">
        <v>1417536816</v>
      </c>
      <c r="L3803" t="b">
        <v>0</v>
      </c>
      <c r="M3803">
        <v>9</v>
      </c>
      <c r="N3803" t="b">
        <v>0</v>
      </c>
      <c r="O3803" t="s">
        <v>8305</v>
      </c>
      <c r="P3803" s="5">
        <f t="shared" si="295"/>
        <v>8.5199999999999998E-2</v>
      </c>
      <c r="Q3803" s="5" t="str">
        <f t="shared" si="296"/>
        <v>Not Funded</v>
      </c>
      <c r="R3803" s="7">
        <f t="shared" si="297"/>
        <v>47.333333333333336</v>
      </c>
      <c r="S3803" t="s">
        <v>8316</v>
      </c>
      <c r="T3803" t="s">
        <v>8358</v>
      </c>
      <c r="U3803" s="17">
        <f t="shared" si="298"/>
        <v>42006.467777777776</v>
      </c>
      <c r="V3803" s="17">
        <f t="shared" si="299"/>
        <v>41975.467777777776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tr">
        <f>VLOOKUP(G3804,'Country Codes'!C:D,2,FALSE)</f>
        <v>United States</v>
      </c>
      <c r="I3804" t="s">
        <v>8246</v>
      </c>
      <c r="J3804" s="15">
        <v>1445482906</v>
      </c>
      <c r="K3804" s="15">
        <v>1442890906</v>
      </c>
      <c r="L3804" t="b">
        <v>0</v>
      </c>
      <c r="M3804">
        <v>0</v>
      </c>
      <c r="N3804" t="b">
        <v>0</v>
      </c>
      <c r="O3804" t="s">
        <v>8305</v>
      </c>
      <c r="P3804" s="5">
        <f t="shared" si="295"/>
        <v>0</v>
      </c>
      <c r="Q3804" s="5" t="str">
        <f t="shared" si="296"/>
        <v>Not Funded</v>
      </c>
      <c r="R3804" s="7" t="e">
        <f t="shared" si="297"/>
        <v>#DIV/0!</v>
      </c>
      <c r="S3804" t="s">
        <v>8316</v>
      </c>
      <c r="T3804" t="s">
        <v>8358</v>
      </c>
      <c r="U3804" s="17">
        <f t="shared" si="298"/>
        <v>42298.917893518512</v>
      </c>
      <c r="V3804" s="17">
        <f t="shared" si="299"/>
        <v>42268.917893518512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tr">
        <f>VLOOKUP(G3805,'Country Codes'!C:D,2,FALSE)</f>
        <v>United States</v>
      </c>
      <c r="I3805" t="s">
        <v>8246</v>
      </c>
      <c r="J3805" s="15">
        <v>1457133568</v>
      </c>
      <c r="K3805" s="15">
        <v>1454541568</v>
      </c>
      <c r="L3805" t="b">
        <v>0</v>
      </c>
      <c r="M3805">
        <v>40</v>
      </c>
      <c r="N3805" t="b">
        <v>0</v>
      </c>
      <c r="O3805" t="s">
        <v>8305</v>
      </c>
      <c r="P3805" s="5">
        <f t="shared" si="295"/>
        <v>0.19650000000000001</v>
      </c>
      <c r="Q3805" s="5" t="str">
        <f t="shared" si="296"/>
        <v>Not Funded</v>
      </c>
      <c r="R3805" s="7">
        <f t="shared" si="297"/>
        <v>58.95</v>
      </c>
      <c r="S3805" t="s">
        <v>8316</v>
      </c>
      <c r="T3805" t="s">
        <v>8358</v>
      </c>
      <c r="U3805" s="17">
        <f t="shared" si="298"/>
        <v>42433.763518518514</v>
      </c>
      <c r="V3805" s="17">
        <f t="shared" si="299"/>
        <v>42403.763518518514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tr">
        <f>VLOOKUP(G3806,'Country Codes'!C:D,2,FALSE)</f>
        <v>United States</v>
      </c>
      <c r="I3806" t="s">
        <v>8246</v>
      </c>
      <c r="J3806" s="15">
        <v>1469948400</v>
      </c>
      <c r="K3806" s="15">
        <v>1465172024</v>
      </c>
      <c r="L3806" t="b">
        <v>0</v>
      </c>
      <c r="M3806">
        <v>0</v>
      </c>
      <c r="N3806" t="b">
        <v>0</v>
      </c>
      <c r="O3806" t="s">
        <v>8305</v>
      </c>
      <c r="P3806" s="5">
        <f t="shared" si="295"/>
        <v>0</v>
      </c>
      <c r="Q3806" s="5" t="str">
        <f t="shared" si="296"/>
        <v>Not Funded</v>
      </c>
      <c r="R3806" s="7" t="e">
        <f t="shared" si="297"/>
        <v>#DIV/0!</v>
      </c>
      <c r="S3806" t="s">
        <v>8316</v>
      </c>
      <c r="T3806" t="s">
        <v>8358</v>
      </c>
      <c r="U3806" s="17">
        <f t="shared" si="298"/>
        <v>42582.083333333336</v>
      </c>
      <c r="V3806" s="17">
        <f t="shared" si="299"/>
        <v>42526.801203703704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tr">
        <f>VLOOKUP(G3807,'Country Codes'!C:D,2,FALSE)</f>
        <v>United States</v>
      </c>
      <c r="I3807" t="s">
        <v>8246</v>
      </c>
      <c r="J3807" s="15">
        <v>1411852640</v>
      </c>
      <c r="K3807" s="15">
        <v>1406668640</v>
      </c>
      <c r="L3807" t="b">
        <v>0</v>
      </c>
      <c r="M3807">
        <v>2</v>
      </c>
      <c r="N3807" t="b">
        <v>0</v>
      </c>
      <c r="O3807" t="s">
        <v>8305</v>
      </c>
      <c r="P3807" s="5">
        <f t="shared" si="295"/>
        <v>2.0000000000000002E-5</v>
      </c>
      <c r="Q3807" s="5" t="str">
        <f t="shared" si="296"/>
        <v>Not Funded</v>
      </c>
      <c r="R3807" s="7">
        <f t="shared" si="297"/>
        <v>1.5</v>
      </c>
      <c r="S3807" t="s">
        <v>8316</v>
      </c>
      <c r="T3807" t="s">
        <v>8358</v>
      </c>
      <c r="U3807" s="17">
        <f t="shared" si="298"/>
        <v>41909.678703703699</v>
      </c>
      <c r="V3807" s="17">
        <f t="shared" si="299"/>
        <v>41849.678703703699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tr">
        <f>VLOOKUP(G3808,'Country Codes'!C:D,2,FALSE)</f>
        <v>Australia</v>
      </c>
      <c r="I3808" t="s">
        <v>8248</v>
      </c>
      <c r="J3808" s="15">
        <v>1404022381</v>
      </c>
      <c r="K3808" s="15">
        <v>1402294381</v>
      </c>
      <c r="L3808" t="b">
        <v>0</v>
      </c>
      <c r="M3808">
        <v>1</v>
      </c>
      <c r="N3808" t="b">
        <v>0</v>
      </c>
      <c r="O3808" t="s">
        <v>8305</v>
      </c>
      <c r="P3808" s="5">
        <f t="shared" si="295"/>
        <v>6.6666666666666664E-4</v>
      </c>
      <c r="Q3808" s="5" t="str">
        <f t="shared" si="296"/>
        <v>Not Funded</v>
      </c>
      <c r="R3808" s="7">
        <f t="shared" si="297"/>
        <v>5</v>
      </c>
      <c r="S3808" t="s">
        <v>8316</v>
      </c>
      <c r="T3808" t="s">
        <v>8358</v>
      </c>
      <c r="U3808" s="17">
        <f t="shared" si="298"/>
        <v>41819.050706018512</v>
      </c>
      <c r="V3808" s="17">
        <f t="shared" si="299"/>
        <v>41799.050706018512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tr">
        <f>VLOOKUP(G3809,'Country Codes'!C:D,2,FALSE)</f>
        <v>United States</v>
      </c>
      <c r="I3809" t="s">
        <v>8246</v>
      </c>
      <c r="J3809" s="15">
        <v>1428097739</v>
      </c>
      <c r="K3809" s="15">
        <v>1427492939</v>
      </c>
      <c r="L3809" t="b">
        <v>0</v>
      </c>
      <c r="M3809">
        <v>9</v>
      </c>
      <c r="N3809" t="b">
        <v>0</v>
      </c>
      <c r="O3809" t="s">
        <v>8305</v>
      </c>
      <c r="P3809" s="5">
        <f t="shared" si="295"/>
        <v>0.30333333333333334</v>
      </c>
      <c r="Q3809" s="5" t="str">
        <f t="shared" si="296"/>
        <v>Not Funded</v>
      </c>
      <c r="R3809" s="7">
        <f t="shared" si="297"/>
        <v>50.555555555555557</v>
      </c>
      <c r="S3809" t="s">
        <v>8316</v>
      </c>
      <c r="T3809" t="s">
        <v>8358</v>
      </c>
      <c r="U3809" s="17">
        <f t="shared" si="298"/>
        <v>42097.700682870367</v>
      </c>
      <c r="V3809" s="17">
        <f t="shared" si="299"/>
        <v>42090.700682870367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tr">
        <f>VLOOKUP(G3810,'Country Codes'!C:D,2,FALSE)</f>
        <v>United Kingdom</v>
      </c>
      <c r="I3810" t="s">
        <v>8247</v>
      </c>
      <c r="J3810" s="15">
        <v>1429955619</v>
      </c>
      <c r="K3810" s="15">
        <v>1424775219</v>
      </c>
      <c r="L3810" t="b">
        <v>0</v>
      </c>
      <c r="M3810">
        <v>24</v>
      </c>
      <c r="N3810" t="b">
        <v>1</v>
      </c>
      <c r="O3810" t="s">
        <v>8271</v>
      </c>
      <c r="P3810" s="5">
        <f t="shared" si="295"/>
        <v>1</v>
      </c>
      <c r="Q3810" s="5" t="str">
        <f t="shared" si="296"/>
        <v>Funded</v>
      </c>
      <c r="R3810" s="7">
        <f t="shared" si="297"/>
        <v>41.666666666666664</v>
      </c>
      <c r="S3810" t="s">
        <v>8316</v>
      </c>
      <c r="T3810" t="s">
        <v>8317</v>
      </c>
      <c r="U3810" s="17">
        <f t="shared" si="298"/>
        <v>42119.203923611109</v>
      </c>
      <c r="V3810" s="17">
        <f t="shared" si="299"/>
        <v>42059.24559027778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tr">
        <f>VLOOKUP(G3811,'Country Codes'!C:D,2,FALSE)</f>
        <v>United Kingdom</v>
      </c>
      <c r="I3811" t="s">
        <v>8247</v>
      </c>
      <c r="J3811" s="15">
        <v>1406761200</v>
      </c>
      <c r="K3811" s="15">
        <v>1402403907</v>
      </c>
      <c r="L3811" t="b">
        <v>0</v>
      </c>
      <c r="M3811">
        <v>38</v>
      </c>
      <c r="N3811" t="b">
        <v>1</v>
      </c>
      <c r="O3811" t="s">
        <v>8271</v>
      </c>
      <c r="P3811" s="5">
        <f t="shared" si="295"/>
        <v>1.0125</v>
      </c>
      <c r="Q3811" s="5" t="str">
        <f t="shared" si="296"/>
        <v>Funded</v>
      </c>
      <c r="R3811" s="7">
        <f t="shared" si="297"/>
        <v>53.289473684210527</v>
      </c>
      <c r="S3811" t="s">
        <v>8316</v>
      </c>
      <c r="T3811" t="s">
        <v>8317</v>
      </c>
      <c r="U3811" s="17">
        <f t="shared" si="298"/>
        <v>41850.75</v>
      </c>
      <c r="V3811" s="17">
        <f t="shared" si="299"/>
        <v>41800.318368055552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tr">
        <f>VLOOKUP(G3812,'Country Codes'!C:D,2,FALSE)</f>
        <v>United States</v>
      </c>
      <c r="I3812" t="s">
        <v>8246</v>
      </c>
      <c r="J3812" s="15">
        <v>1426965758</v>
      </c>
      <c r="K3812" s="15">
        <v>1424377358</v>
      </c>
      <c r="L3812" t="b">
        <v>0</v>
      </c>
      <c r="M3812">
        <v>26</v>
      </c>
      <c r="N3812" t="b">
        <v>1</v>
      </c>
      <c r="O3812" t="s">
        <v>8271</v>
      </c>
      <c r="P3812" s="5">
        <f t="shared" si="295"/>
        <v>1.2173333333333334</v>
      </c>
      <c r="Q3812" s="5" t="str">
        <f t="shared" si="296"/>
        <v>Funded</v>
      </c>
      <c r="R3812" s="7">
        <f t="shared" si="297"/>
        <v>70.230769230769226</v>
      </c>
      <c r="S3812" t="s">
        <v>8316</v>
      </c>
      <c r="T3812" t="s">
        <v>8317</v>
      </c>
      <c r="U3812" s="17">
        <f t="shared" si="298"/>
        <v>42084.599050925921</v>
      </c>
      <c r="V3812" s="17">
        <f t="shared" si="299"/>
        <v>42054.640717592592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tr">
        <f>VLOOKUP(G3813,'Country Codes'!C:D,2,FALSE)</f>
        <v>United Kingdom</v>
      </c>
      <c r="I3813" t="s">
        <v>8247</v>
      </c>
      <c r="J3813" s="15">
        <v>1464692400</v>
      </c>
      <c r="K3813" s="15">
        <v>1461769373</v>
      </c>
      <c r="L3813" t="b">
        <v>0</v>
      </c>
      <c r="M3813">
        <v>19</v>
      </c>
      <c r="N3813" t="b">
        <v>1</v>
      </c>
      <c r="O3813" t="s">
        <v>8271</v>
      </c>
      <c r="P3813" s="5">
        <f t="shared" si="295"/>
        <v>3.3</v>
      </c>
      <c r="Q3813" s="5" t="str">
        <f t="shared" si="296"/>
        <v>Funded</v>
      </c>
      <c r="R3813" s="7">
        <f t="shared" si="297"/>
        <v>43.421052631578945</v>
      </c>
      <c r="S3813" t="s">
        <v>8316</v>
      </c>
      <c r="T3813" t="s">
        <v>8317</v>
      </c>
      <c r="U3813" s="17">
        <f t="shared" si="298"/>
        <v>42521.249999999993</v>
      </c>
      <c r="V3813" s="17">
        <f t="shared" si="299"/>
        <v>42487.418668981474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tr">
        <f>VLOOKUP(G3814,'Country Codes'!C:D,2,FALSE)</f>
        <v>Canada</v>
      </c>
      <c r="I3814" t="s">
        <v>8251</v>
      </c>
      <c r="J3814" s="15">
        <v>1433131140</v>
      </c>
      <c r="K3814" s="15">
        <v>1429120908</v>
      </c>
      <c r="L3814" t="b">
        <v>0</v>
      </c>
      <c r="M3814">
        <v>11</v>
      </c>
      <c r="N3814" t="b">
        <v>1</v>
      </c>
      <c r="O3814" t="s">
        <v>8271</v>
      </c>
      <c r="P3814" s="5">
        <f t="shared" si="295"/>
        <v>1.0954999999999999</v>
      </c>
      <c r="Q3814" s="5" t="str">
        <f t="shared" si="296"/>
        <v>Funded</v>
      </c>
      <c r="R3814" s="7">
        <f t="shared" si="297"/>
        <v>199.18181818181819</v>
      </c>
      <c r="S3814" t="s">
        <v>8316</v>
      </c>
      <c r="T3814" t="s">
        <v>8317</v>
      </c>
      <c r="U3814" s="17">
        <f t="shared" si="298"/>
        <v>42155.957638888889</v>
      </c>
      <c r="V3814" s="17">
        <f t="shared" si="299"/>
        <v>42109.542916666665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tr">
        <f>VLOOKUP(G3815,'Country Codes'!C:D,2,FALSE)</f>
        <v>United States</v>
      </c>
      <c r="I3815" t="s">
        <v>8246</v>
      </c>
      <c r="J3815" s="15">
        <v>1465940580</v>
      </c>
      <c r="K3815" s="15">
        <v>1462603021</v>
      </c>
      <c r="L3815" t="b">
        <v>0</v>
      </c>
      <c r="M3815">
        <v>27</v>
      </c>
      <c r="N3815" t="b">
        <v>1</v>
      </c>
      <c r="O3815" t="s">
        <v>8271</v>
      </c>
      <c r="P3815" s="5">
        <f t="shared" si="295"/>
        <v>1.0095190476190474</v>
      </c>
      <c r="Q3815" s="5" t="str">
        <f t="shared" si="296"/>
        <v>Funded</v>
      </c>
      <c r="R3815" s="7">
        <f t="shared" si="297"/>
        <v>78.518148148148143</v>
      </c>
      <c r="S3815" t="s">
        <v>8316</v>
      </c>
      <c r="T3815" t="s">
        <v>8317</v>
      </c>
      <c r="U3815" s="17">
        <f t="shared" si="298"/>
        <v>42535.696527777771</v>
      </c>
      <c r="V3815" s="17">
        <f t="shared" si="299"/>
        <v>42497.067372685182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tr">
        <f>VLOOKUP(G3816,'Country Codes'!C:D,2,FALSE)</f>
        <v>United States</v>
      </c>
      <c r="I3816" t="s">
        <v>8246</v>
      </c>
      <c r="J3816" s="15">
        <v>1427860740</v>
      </c>
      <c r="K3816" s="15">
        <v>1424727712</v>
      </c>
      <c r="L3816" t="b">
        <v>0</v>
      </c>
      <c r="M3816">
        <v>34</v>
      </c>
      <c r="N3816" t="b">
        <v>1</v>
      </c>
      <c r="O3816" t="s">
        <v>8271</v>
      </c>
      <c r="P3816" s="5">
        <f t="shared" si="295"/>
        <v>1.4013333333333333</v>
      </c>
      <c r="Q3816" s="5" t="str">
        <f t="shared" si="296"/>
        <v>Funded</v>
      </c>
      <c r="R3816" s="7">
        <f t="shared" si="297"/>
        <v>61.823529411764703</v>
      </c>
      <c r="S3816" t="s">
        <v>8316</v>
      </c>
      <c r="T3816" t="s">
        <v>8317</v>
      </c>
      <c r="U3816" s="17">
        <f t="shared" si="298"/>
        <v>42094.957638888889</v>
      </c>
      <c r="V3816" s="17">
        <f t="shared" si="299"/>
        <v>42058.695740740739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tr">
        <f>VLOOKUP(G3817,'Country Codes'!C:D,2,FALSE)</f>
        <v>United Kingdom</v>
      </c>
      <c r="I3817" t="s">
        <v>8247</v>
      </c>
      <c r="J3817" s="15">
        <v>1440111600</v>
      </c>
      <c r="K3817" s="15">
        <v>1437545657</v>
      </c>
      <c r="L3817" t="b">
        <v>0</v>
      </c>
      <c r="M3817">
        <v>20</v>
      </c>
      <c r="N3817" t="b">
        <v>1</v>
      </c>
      <c r="O3817" t="s">
        <v>8271</v>
      </c>
      <c r="P3817" s="5">
        <f t="shared" si="295"/>
        <v>1.0000100000000001</v>
      </c>
      <c r="Q3817" s="5" t="str">
        <f t="shared" si="296"/>
        <v>Funded</v>
      </c>
      <c r="R3817" s="7">
        <f t="shared" si="297"/>
        <v>50.000500000000002</v>
      </c>
      <c r="S3817" t="s">
        <v>8316</v>
      </c>
      <c r="T3817" t="s">
        <v>8317</v>
      </c>
      <c r="U3817" s="17">
        <f t="shared" si="298"/>
        <v>42236.749999999993</v>
      </c>
      <c r="V3817" s="17">
        <f t="shared" si="299"/>
        <v>42207.051585648143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tr">
        <f>VLOOKUP(G3818,'Country Codes'!C:D,2,FALSE)</f>
        <v>United States</v>
      </c>
      <c r="I3818" t="s">
        <v>8246</v>
      </c>
      <c r="J3818" s="15">
        <v>1405614823</v>
      </c>
      <c r="K3818" s="15">
        <v>1403022823</v>
      </c>
      <c r="L3818" t="b">
        <v>0</v>
      </c>
      <c r="M3818">
        <v>37</v>
      </c>
      <c r="N3818" t="b">
        <v>1</v>
      </c>
      <c r="O3818" t="s">
        <v>8271</v>
      </c>
      <c r="P3818" s="5">
        <f t="shared" si="295"/>
        <v>1.19238</v>
      </c>
      <c r="Q3818" s="5" t="str">
        <f t="shared" si="296"/>
        <v>Funded</v>
      </c>
      <c r="R3818" s="7">
        <f t="shared" si="297"/>
        <v>48.339729729729726</v>
      </c>
      <c r="S3818" t="s">
        <v>8316</v>
      </c>
      <c r="T3818" t="s">
        <v>8317</v>
      </c>
      <c r="U3818" s="17">
        <f t="shared" si="298"/>
        <v>41837.481747685182</v>
      </c>
      <c r="V3818" s="17">
        <f t="shared" si="299"/>
        <v>41807.481747685182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tr">
        <f>VLOOKUP(G3819,'Country Codes'!C:D,2,FALSE)</f>
        <v>United States</v>
      </c>
      <c r="I3819" t="s">
        <v>8246</v>
      </c>
      <c r="J3819" s="15">
        <v>1445659140</v>
      </c>
      <c r="K3819" s="15">
        <v>1444236216</v>
      </c>
      <c r="L3819" t="b">
        <v>0</v>
      </c>
      <c r="M3819">
        <v>20</v>
      </c>
      <c r="N3819" t="b">
        <v>1</v>
      </c>
      <c r="O3819" t="s">
        <v>8271</v>
      </c>
      <c r="P3819" s="5">
        <f t="shared" si="295"/>
        <v>1.0725</v>
      </c>
      <c r="Q3819" s="5" t="str">
        <f t="shared" si="296"/>
        <v>Funded</v>
      </c>
      <c r="R3819" s="7">
        <f t="shared" si="297"/>
        <v>107.25</v>
      </c>
      <c r="S3819" t="s">
        <v>8316</v>
      </c>
      <c r="T3819" t="s">
        <v>8317</v>
      </c>
      <c r="U3819" s="17">
        <f t="shared" si="298"/>
        <v>42300.957638888889</v>
      </c>
      <c r="V3819" s="17">
        <f t="shared" si="299"/>
        <v>42284.488611111105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tr">
        <f>VLOOKUP(G3820,'Country Codes'!C:D,2,FALSE)</f>
        <v>United States</v>
      </c>
      <c r="I3820" t="s">
        <v>8246</v>
      </c>
      <c r="J3820" s="15">
        <v>1426187582</v>
      </c>
      <c r="K3820" s="15">
        <v>1423599182</v>
      </c>
      <c r="L3820" t="b">
        <v>0</v>
      </c>
      <c r="M3820">
        <v>10</v>
      </c>
      <c r="N3820" t="b">
        <v>1</v>
      </c>
      <c r="O3820" t="s">
        <v>8271</v>
      </c>
      <c r="P3820" s="5">
        <f t="shared" si="295"/>
        <v>2.2799999999999998</v>
      </c>
      <c r="Q3820" s="5" t="str">
        <f t="shared" si="296"/>
        <v>Funded</v>
      </c>
      <c r="R3820" s="7">
        <f t="shared" si="297"/>
        <v>57</v>
      </c>
      <c r="S3820" t="s">
        <v>8316</v>
      </c>
      <c r="T3820" t="s">
        <v>8317</v>
      </c>
      <c r="U3820" s="17">
        <f t="shared" si="298"/>
        <v>42075.592384259253</v>
      </c>
      <c r="V3820" s="17">
        <f t="shared" si="299"/>
        <v>42045.634050925924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tr">
        <f>VLOOKUP(G3821,'Country Codes'!C:D,2,FALSE)</f>
        <v>United States</v>
      </c>
      <c r="I3821" t="s">
        <v>8246</v>
      </c>
      <c r="J3821" s="15">
        <v>1437166920</v>
      </c>
      <c r="K3821" s="15">
        <v>1435554104</v>
      </c>
      <c r="L3821" t="b">
        <v>0</v>
      </c>
      <c r="M3821">
        <v>26</v>
      </c>
      <c r="N3821" t="b">
        <v>1</v>
      </c>
      <c r="O3821" t="s">
        <v>8271</v>
      </c>
      <c r="P3821" s="5">
        <f t="shared" si="295"/>
        <v>1.0640000000000001</v>
      </c>
      <c r="Q3821" s="5" t="str">
        <f t="shared" si="296"/>
        <v>Funded</v>
      </c>
      <c r="R3821" s="7">
        <f t="shared" si="297"/>
        <v>40.92307692307692</v>
      </c>
      <c r="S3821" t="s">
        <v>8316</v>
      </c>
      <c r="T3821" t="s">
        <v>8317</v>
      </c>
      <c r="U3821" s="17">
        <f t="shared" si="298"/>
        <v>42202.668055555558</v>
      </c>
      <c r="V3821" s="17">
        <f t="shared" si="299"/>
        <v>42184.001203703701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tr">
        <f>VLOOKUP(G3822,'Country Codes'!C:D,2,FALSE)</f>
        <v>United Kingdom</v>
      </c>
      <c r="I3822" t="s">
        <v>8247</v>
      </c>
      <c r="J3822" s="15">
        <v>1436110717</v>
      </c>
      <c r="K3822" s="15">
        <v>1433518717</v>
      </c>
      <c r="L3822" t="b">
        <v>0</v>
      </c>
      <c r="M3822">
        <v>20</v>
      </c>
      <c r="N3822" t="b">
        <v>1</v>
      </c>
      <c r="O3822" t="s">
        <v>8271</v>
      </c>
      <c r="P3822" s="5">
        <f t="shared" si="295"/>
        <v>1.4333333333333333</v>
      </c>
      <c r="Q3822" s="5" t="str">
        <f t="shared" si="296"/>
        <v>Funded</v>
      </c>
      <c r="R3822" s="7">
        <f t="shared" si="297"/>
        <v>21.5</v>
      </c>
      <c r="S3822" t="s">
        <v>8316</v>
      </c>
      <c r="T3822" t="s">
        <v>8317</v>
      </c>
      <c r="U3822" s="17">
        <f t="shared" si="298"/>
        <v>42190.443483796298</v>
      </c>
      <c r="V3822" s="17">
        <f t="shared" si="299"/>
        <v>42160.443483796298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tr">
        <f>VLOOKUP(G3823,'Country Codes'!C:D,2,FALSE)</f>
        <v>United States</v>
      </c>
      <c r="I3823" t="s">
        <v>8246</v>
      </c>
      <c r="J3823" s="15">
        <v>1451881207</v>
      </c>
      <c r="K3823" s="15">
        <v>1449116407</v>
      </c>
      <c r="L3823" t="b">
        <v>0</v>
      </c>
      <c r="M3823">
        <v>46</v>
      </c>
      <c r="N3823" t="b">
        <v>1</v>
      </c>
      <c r="O3823" t="s">
        <v>8271</v>
      </c>
      <c r="P3823" s="5">
        <f t="shared" si="295"/>
        <v>1.0454285714285714</v>
      </c>
      <c r="Q3823" s="5" t="str">
        <f t="shared" si="296"/>
        <v>Funded</v>
      </c>
      <c r="R3823" s="7">
        <f t="shared" si="297"/>
        <v>79.543478260869563</v>
      </c>
      <c r="S3823" t="s">
        <v>8316</v>
      </c>
      <c r="T3823" t="s">
        <v>8317</v>
      </c>
      <c r="U3823" s="17">
        <f t="shared" si="298"/>
        <v>42372.972303240742</v>
      </c>
      <c r="V3823" s="17">
        <f t="shared" si="299"/>
        <v>42340.972303240742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tr">
        <f>VLOOKUP(G3824,'Country Codes'!C:D,2,FALSE)</f>
        <v>Germany</v>
      </c>
      <c r="I3824" t="s">
        <v>8249</v>
      </c>
      <c r="J3824" s="15">
        <v>1453244340</v>
      </c>
      <c r="K3824" s="15">
        <v>1448136417</v>
      </c>
      <c r="L3824" t="b">
        <v>0</v>
      </c>
      <c r="M3824">
        <v>76</v>
      </c>
      <c r="N3824" t="b">
        <v>1</v>
      </c>
      <c r="O3824" t="s">
        <v>8271</v>
      </c>
      <c r="P3824" s="5">
        <f t="shared" si="295"/>
        <v>1.1002000000000001</v>
      </c>
      <c r="Q3824" s="5" t="str">
        <f t="shared" si="296"/>
        <v>Funded</v>
      </c>
      <c r="R3824" s="7">
        <f t="shared" si="297"/>
        <v>72.381578947368425</v>
      </c>
      <c r="S3824" t="s">
        <v>8316</v>
      </c>
      <c r="T3824" t="s">
        <v>8317</v>
      </c>
      <c r="U3824" s="17">
        <f t="shared" si="298"/>
        <v>42388.749305555553</v>
      </c>
      <c r="V3824" s="17">
        <f t="shared" si="299"/>
        <v>42329.629826388882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tr">
        <f>VLOOKUP(G3825,'Country Codes'!C:D,2,FALSE)</f>
        <v>United States</v>
      </c>
      <c r="I3825" t="s">
        <v>8246</v>
      </c>
      <c r="J3825" s="15">
        <v>1437364740</v>
      </c>
      <c r="K3825" s="15">
        <v>1434405044</v>
      </c>
      <c r="L3825" t="b">
        <v>0</v>
      </c>
      <c r="M3825">
        <v>41</v>
      </c>
      <c r="N3825" t="b">
        <v>1</v>
      </c>
      <c r="O3825" t="s">
        <v>8271</v>
      </c>
      <c r="P3825" s="5">
        <f t="shared" si="295"/>
        <v>1.06</v>
      </c>
      <c r="Q3825" s="5" t="str">
        <f t="shared" si="296"/>
        <v>Funded</v>
      </c>
      <c r="R3825" s="7">
        <f t="shared" si="297"/>
        <v>64.634146341463421</v>
      </c>
      <c r="S3825" t="s">
        <v>8316</v>
      </c>
      <c r="T3825" t="s">
        <v>8317</v>
      </c>
      <c r="U3825" s="17">
        <f t="shared" si="298"/>
        <v>42204.957638888889</v>
      </c>
      <c r="V3825" s="17">
        <f t="shared" si="299"/>
        <v>42170.701898148145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tr">
        <f>VLOOKUP(G3826,'Country Codes'!C:D,2,FALSE)</f>
        <v>United Kingdom</v>
      </c>
      <c r="I3826" t="s">
        <v>8247</v>
      </c>
      <c r="J3826" s="15">
        <v>1470058860</v>
      </c>
      <c r="K3826" s="15">
        <v>1469026903</v>
      </c>
      <c r="L3826" t="b">
        <v>0</v>
      </c>
      <c r="M3826">
        <v>7</v>
      </c>
      <c r="N3826" t="b">
        <v>1</v>
      </c>
      <c r="O3826" t="s">
        <v>8271</v>
      </c>
      <c r="P3826" s="5">
        <f t="shared" si="295"/>
        <v>1.08</v>
      </c>
      <c r="Q3826" s="5" t="str">
        <f t="shared" si="296"/>
        <v>Funded</v>
      </c>
      <c r="R3826" s="7">
        <f t="shared" si="297"/>
        <v>38.571428571428569</v>
      </c>
      <c r="S3826" t="s">
        <v>8316</v>
      </c>
      <c r="T3826" t="s">
        <v>8317</v>
      </c>
      <c r="U3826" s="17">
        <f t="shared" si="298"/>
        <v>42583.361805555549</v>
      </c>
      <c r="V3826" s="17">
        <f t="shared" si="299"/>
        <v>42571.417858796289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tr">
        <f>VLOOKUP(G3827,'Country Codes'!C:D,2,FALSE)</f>
        <v>United States</v>
      </c>
      <c r="I3827" t="s">
        <v>8246</v>
      </c>
      <c r="J3827" s="15">
        <v>1434505214</v>
      </c>
      <c r="K3827" s="15">
        <v>1432690814</v>
      </c>
      <c r="L3827" t="b">
        <v>0</v>
      </c>
      <c r="M3827">
        <v>49</v>
      </c>
      <c r="N3827" t="b">
        <v>1</v>
      </c>
      <c r="O3827" t="s">
        <v>8271</v>
      </c>
      <c r="P3827" s="5">
        <f t="shared" si="295"/>
        <v>1.0542</v>
      </c>
      <c r="Q3827" s="5" t="str">
        <f t="shared" si="296"/>
        <v>Funded</v>
      </c>
      <c r="R3827" s="7">
        <f t="shared" si="297"/>
        <v>107.57142857142857</v>
      </c>
      <c r="S3827" t="s">
        <v>8316</v>
      </c>
      <c r="T3827" t="s">
        <v>8317</v>
      </c>
      <c r="U3827" s="17">
        <f t="shared" si="298"/>
        <v>42171.861273148148</v>
      </c>
      <c r="V3827" s="17">
        <f t="shared" si="299"/>
        <v>42150.861273148148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tr">
        <f>VLOOKUP(G3828,'Country Codes'!C:D,2,FALSE)</f>
        <v>United Kingdom</v>
      </c>
      <c r="I3828" t="s">
        <v>8247</v>
      </c>
      <c r="J3828" s="15">
        <v>1430993394</v>
      </c>
      <c r="K3828" s="15">
        <v>1428401394</v>
      </c>
      <c r="L3828" t="b">
        <v>0</v>
      </c>
      <c r="M3828">
        <v>26</v>
      </c>
      <c r="N3828" t="b">
        <v>1</v>
      </c>
      <c r="O3828" t="s">
        <v>8271</v>
      </c>
      <c r="P3828" s="5">
        <f t="shared" si="295"/>
        <v>1.1916666666666667</v>
      </c>
      <c r="Q3828" s="5" t="str">
        <f t="shared" si="296"/>
        <v>Funded</v>
      </c>
      <c r="R3828" s="7">
        <f t="shared" si="297"/>
        <v>27.5</v>
      </c>
      <c r="S3828" t="s">
        <v>8316</v>
      </c>
      <c r="T3828" t="s">
        <v>8317</v>
      </c>
      <c r="U3828" s="17">
        <f t="shared" si="298"/>
        <v>42131.215208333328</v>
      </c>
      <c r="V3828" s="17">
        <f t="shared" si="299"/>
        <v>42101.215208333328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tr">
        <f>VLOOKUP(G3829,'Country Codes'!C:D,2,FALSE)</f>
        <v>United Kingdom</v>
      </c>
      <c r="I3829" t="s">
        <v>8247</v>
      </c>
      <c r="J3829" s="15">
        <v>1427414400</v>
      </c>
      <c r="K3829" s="15">
        <v>1422656201</v>
      </c>
      <c r="L3829" t="b">
        <v>0</v>
      </c>
      <c r="M3829">
        <v>65</v>
      </c>
      <c r="N3829" t="b">
        <v>1</v>
      </c>
      <c r="O3829" t="s">
        <v>8271</v>
      </c>
      <c r="P3829" s="5">
        <f t="shared" si="295"/>
        <v>1.5266666666666666</v>
      </c>
      <c r="Q3829" s="5" t="str">
        <f t="shared" si="296"/>
        <v>Funded</v>
      </c>
      <c r="R3829" s="7">
        <f t="shared" si="297"/>
        <v>70.461538461538467</v>
      </c>
      <c r="S3829" t="s">
        <v>8316</v>
      </c>
      <c r="T3829" t="s">
        <v>8317</v>
      </c>
      <c r="U3829" s="17">
        <f t="shared" si="298"/>
        <v>42089.791666666664</v>
      </c>
      <c r="V3829" s="17">
        <f t="shared" si="299"/>
        <v>42034.719918981478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tr">
        <f>VLOOKUP(G3830,'Country Codes'!C:D,2,FALSE)</f>
        <v>United States</v>
      </c>
      <c r="I3830" t="s">
        <v>8246</v>
      </c>
      <c r="J3830" s="15">
        <v>1420033187</v>
      </c>
      <c r="K3830" s="15">
        <v>1414845587</v>
      </c>
      <c r="L3830" t="b">
        <v>0</v>
      </c>
      <c r="M3830">
        <v>28</v>
      </c>
      <c r="N3830" t="b">
        <v>1</v>
      </c>
      <c r="O3830" t="s">
        <v>8271</v>
      </c>
      <c r="P3830" s="5">
        <f t="shared" si="295"/>
        <v>1</v>
      </c>
      <c r="Q3830" s="5" t="str">
        <f t="shared" si="296"/>
        <v>Funded</v>
      </c>
      <c r="R3830" s="7">
        <f t="shared" si="297"/>
        <v>178.57142857142858</v>
      </c>
      <c r="S3830" t="s">
        <v>8316</v>
      </c>
      <c r="T3830" t="s">
        <v>8317</v>
      </c>
      <c r="U3830" s="17">
        <f t="shared" si="298"/>
        <v>42004.360960648148</v>
      </c>
      <c r="V3830" s="17">
        <f t="shared" si="299"/>
        <v>41944.319293981483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tr">
        <f>VLOOKUP(G3831,'Country Codes'!C:D,2,FALSE)</f>
        <v>United States</v>
      </c>
      <c r="I3831" t="s">
        <v>8246</v>
      </c>
      <c r="J3831" s="15">
        <v>1472676371</v>
      </c>
      <c r="K3831" s="15">
        <v>1470948371</v>
      </c>
      <c r="L3831" t="b">
        <v>0</v>
      </c>
      <c r="M3831">
        <v>8</v>
      </c>
      <c r="N3831" t="b">
        <v>1</v>
      </c>
      <c r="O3831" t="s">
        <v>8271</v>
      </c>
      <c r="P3831" s="5">
        <f t="shared" si="295"/>
        <v>1.002</v>
      </c>
      <c r="Q3831" s="5" t="str">
        <f t="shared" si="296"/>
        <v>Funded</v>
      </c>
      <c r="R3831" s="7">
        <f t="shared" si="297"/>
        <v>62.625</v>
      </c>
      <c r="S3831" t="s">
        <v>8316</v>
      </c>
      <c r="T3831" t="s">
        <v>8317</v>
      </c>
      <c r="U3831" s="17">
        <f t="shared" si="298"/>
        <v>42613.657071759262</v>
      </c>
      <c r="V3831" s="17">
        <f t="shared" si="299"/>
        <v>42593.657071759262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tr">
        <f>VLOOKUP(G3832,'Country Codes'!C:D,2,FALSE)</f>
        <v>United States</v>
      </c>
      <c r="I3832" t="s">
        <v>8246</v>
      </c>
      <c r="J3832" s="15">
        <v>1464371211</v>
      </c>
      <c r="K3832" s="15">
        <v>1463161611</v>
      </c>
      <c r="L3832" t="b">
        <v>0</v>
      </c>
      <c r="M3832">
        <v>3</v>
      </c>
      <c r="N3832" t="b">
        <v>1</v>
      </c>
      <c r="O3832" t="s">
        <v>8271</v>
      </c>
      <c r="P3832" s="5">
        <f t="shared" si="295"/>
        <v>2.25</v>
      </c>
      <c r="Q3832" s="5" t="str">
        <f t="shared" si="296"/>
        <v>Funded</v>
      </c>
      <c r="R3832" s="7">
        <f t="shared" si="297"/>
        <v>75</v>
      </c>
      <c r="S3832" t="s">
        <v>8316</v>
      </c>
      <c r="T3832" t="s">
        <v>8317</v>
      </c>
      <c r="U3832" s="17">
        <f t="shared" si="298"/>
        <v>42517.532534722217</v>
      </c>
      <c r="V3832" s="17">
        <f t="shared" si="299"/>
        <v>42503.532534722217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tr">
        <f>VLOOKUP(G3833,'Country Codes'!C:D,2,FALSE)</f>
        <v>United States</v>
      </c>
      <c r="I3833" t="s">
        <v>8246</v>
      </c>
      <c r="J3833" s="15">
        <v>1415222545</v>
      </c>
      <c r="K3833" s="15">
        <v>1413404545</v>
      </c>
      <c r="L3833" t="b">
        <v>0</v>
      </c>
      <c r="M3833">
        <v>9</v>
      </c>
      <c r="N3833" t="b">
        <v>1</v>
      </c>
      <c r="O3833" t="s">
        <v>8271</v>
      </c>
      <c r="P3833" s="5">
        <f t="shared" si="295"/>
        <v>1.0602199999999999</v>
      </c>
      <c r="Q3833" s="5" t="str">
        <f t="shared" si="296"/>
        <v>Funded</v>
      </c>
      <c r="R3833" s="7">
        <f t="shared" si="297"/>
        <v>58.901111111111113</v>
      </c>
      <c r="S3833" t="s">
        <v>8316</v>
      </c>
      <c r="T3833" t="s">
        <v>8317</v>
      </c>
      <c r="U3833" s="17">
        <f t="shared" si="298"/>
        <v>41948.682233796295</v>
      </c>
      <c r="V3833" s="17">
        <f t="shared" si="299"/>
        <v>41927.640567129631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tr">
        <f>VLOOKUP(G3834,'Country Codes'!C:D,2,FALSE)</f>
        <v>United States</v>
      </c>
      <c r="I3834" t="s">
        <v>8246</v>
      </c>
      <c r="J3834" s="15">
        <v>1455936335</v>
      </c>
      <c r="K3834" s="15">
        <v>1452048335</v>
      </c>
      <c r="L3834" t="b">
        <v>0</v>
      </c>
      <c r="M3834">
        <v>9</v>
      </c>
      <c r="N3834" t="b">
        <v>1</v>
      </c>
      <c r="O3834" t="s">
        <v>8271</v>
      </c>
      <c r="P3834" s="5">
        <f t="shared" si="295"/>
        <v>1.0466666666666666</v>
      </c>
      <c r="Q3834" s="5" t="str">
        <f t="shared" si="296"/>
        <v>Funded</v>
      </c>
      <c r="R3834" s="7">
        <f t="shared" si="297"/>
        <v>139.55555555555554</v>
      </c>
      <c r="S3834" t="s">
        <v>8316</v>
      </c>
      <c r="T3834" t="s">
        <v>8317</v>
      </c>
      <c r="U3834" s="17">
        <f t="shared" si="298"/>
        <v>42419.906655092585</v>
      </c>
      <c r="V3834" s="17">
        <f t="shared" si="299"/>
        <v>42374.906655092585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tr">
        <f>VLOOKUP(G3835,'Country Codes'!C:D,2,FALSE)</f>
        <v>Canada</v>
      </c>
      <c r="I3835" t="s">
        <v>8251</v>
      </c>
      <c r="J3835" s="15">
        <v>1417460940</v>
      </c>
      <c r="K3835" s="15">
        <v>1416516972</v>
      </c>
      <c r="L3835" t="b">
        <v>0</v>
      </c>
      <c r="M3835">
        <v>20</v>
      </c>
      <c r="N3835" t="b">
        <v>1</v>
      </c>
      <c r="O3835" t="s">
        <v>8271</v>
      </c>
      <c r="P3835" s="5">
        <f t="shared" si="295"/>
        <v>1.1666666666666667</v>
      </c>
      <c r="Q3835" s="5" t="str">
        <f t="shared" si="296"/>
        <v>Funded</v>
      </c>
      <c r="R3835" s="7">
        <f t="shared" si="297"/>
        <v>70</v>
      </c>
      <c r="S3835" t="s">
        <v>8316</v>
      </c>
      <c r="T3835" t="s">
        <v>8317</v>
      </c>
      <c r="U3835" s="17">
        <f t="shared" si="298"/>
        <v>41974.589583333327</v>
      </c>
      <c r="V3835" s="17">
        <f t="shared" si="299"/>
        <v>41963.66402777777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tr">
        <f>VLOOKUP(G3836,'Country Codes'!C:D,2,FALSE)</f>
        <v>United Kingdom</v>
      </c>
      <c r="I3836" t="s">
        <v>8247</v>
      </c>
      <c r="J3836" s="15">
        <v>1434624067</v>
      </c>
      <c r="K3836" s="15">
        <v>1432032067</v>
      </c>
      <c r="L3836" t="b">
        <v>0</v>
      </c>
      <c r="M3836">
        <v>57</v>
      </c>
      <c r="N3836" t="b">
        <v>1</v>
      </c>
      <c r="O3836" t="s">
        <v>8271</v>
      </c>
      <c r="P3836" s="5">
        <f t="shared" si="295"/>
        <v>1.0903333333333334</v>
      </c>
      <c r="Q3836" s="5" t="str">
        <f t="shared" si="296"/>
        <v>Funded</v>
      </c>
      <c r="R3836" s="7">
        <f t="shared" si="297"/>
        <v>57.385964912280699</v>
      </c>
      <c r="S3836" t="s">
        <v>8316</v>
      </c>
      <c r="T3836" t="s">
        <v>8317</v>
      </c>
      <c r="U3836" s="17">
        <f t="shared" si="298"/>
        <v>42173.236886574072</v>
      </c>
      <c r="V3836" s="17">
        <f t="shared" si="299"/>
        <v>42143.236886574072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tr">
        <f>VLOOKUP(G3837,'Country Codes'!C:D,2,FALSE)</f>
        <v>United Kingdom</v>
      </c>
      <c r="I3837" t="s">
        <v>8247</v>
      </c>
      <c r="J3837" s="15">
        <v>1461278208</v>
      </c>
      <c r="K3837" s="15">
        <v>1459463808</v>
      </c>
      <c r="L3837" t="b">
        <v>0</v>
      </c>
      <c r="M3837">
        <v>8</v>
      </c>
      <c r="N3837" t="b">
        <v>1</v>
      </c>
      <c r="O3837" t="s">
        <v>8271</v>
      </c>
      <c r="P3837" s="5">
        <f t="shared" si="295"/>
        <v>1.6</v>
      </c>
      <c r="Q3837" s="5" t="str">
        <f t="shared" si="296"/>
        <v>Funded</v>
      </c>
      <c r="R3837" s="7">
        <f t="shared" si="297"/>
        <v>40</v>
      </c>
      <c r="S3837" t="s">
        <v>8316</v>
      </c>
      <c r="T3837" t="s">
        <v>8317</v>
      </c>
      <c r="U3837" s="17">
        <f t="shared" si="298"/>
        <v>42481.733888888884</v>
      </c>
      <c r="V3837" s="17">
        <f t="shared" si="299"/>
        <v>42460.733888888884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tr">
        <f>VLOOKUP(G3838,'Country Codes'!C:D,2,FALSE)</f>
        <v>United States</v>
      </c>
      <c r="I3838" t="s">
        <v>8246</v>
      </c>
      <c r="J3838" s="15">
        <v>1470197340</v>
      </c>
      <c r="K3838" s="15">
        <v>1467497652</v>
      </c>
      <c r="L3838" t="b">
        <v>0</v>
      </c>
      <c r="M3838">
        <v>14</v>
      </c>
      <c r="N3838" t="b">
        <v>1</v>
      </c>
      <c r="O3838" t="s">
        <v>8271</v>
      </c>
      <c r="P3838" s="5">
        <f t="shared" si="295"/>
        <v>1.125</v>
      </c>
      <c r="Q3838" s="5" t="str">
        <f t="shared" si="296"/>
        <v>Funded</v>
      </c>
      <c r="R3838" s="7">
        <f t="shared" si="297"/>
        <v>64.285714285714292</v>
      </c>
      <c r="S3838" t="s">
        <v>8316</v>
      </c>
      <c r="T3838" t="s">
        <v>8317</v>
      </c>
      <c r="U3838" s="17">
        <f t="shared" si="298"/>
        <v>42584.964583333327</v>
      </c>
      <c r="V3838" s="17">
        <f t="shared" si="299"/>
        <v>42553.718194444438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tr">
        <f>VLOOKUP(G3839,'Country Codes'!C:D,2,FALSE)</f>
        <v>United Kingdom</v>
      </c>
      <c r="I3839" t="s">
        <v>8247</v>
      </c>
      <c r="J3839" s="15">
        <v>1435947758</v>
      </c>
      <c r="K3839" s="15">
        <v>1432837358</v>
      </c>
      <c r="L3839" t="b">
        <v>0</v>
      </c>
      <c r="M3839">
        <v>17</v>
      </c>
      <c r="N3839" t="b">
        <v>1</v>
      </c>
      <c r="O3839" t="s">
        <v>8271</v>
      </c>
      <c r="P3839" s="5">
        <f t="shared" si="295"/>
        <v>1.0209999999999999</v>
      </c>
      <c r="Q3839" s="5" t="str">
        <f t="shared" si="296"/>
        <v>Funded</v>
      </c>
      <c r="R3839" s="7">
        <f t="shared" si="297"/>
        <v>120.11764705882354</v>
      </c>
      <c r="S3839" t="s">
        <v>8316</v>
      </c>
      <c r="T3839" t="s">
        <v>8317</v>
      </c>
      <c r="U3839" s="17">
        <f t="shared" si="298"/>
        <v>42188.557384259257</v>
      </c>
      <c r="V3839" s="17">
        <f t="shared" si="299"/>
        <v>42152.557384259257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tr">
        <f>VLOOKUP(G3840,'Country Codes'!C:D,2,FALSE)</f>
        <v>Sweden</v>
      </c>
      <c r="I3840" t="s">
        <v>8255</v>
      </c>
      <c r="J3840" s="15">
        <v>1432314209</v>
      </c>
      <c r="K3840" s="15">
        <v>1429722209</v>
      </c>
      <c r="L3840" t="b">
        <v>0</v>
      </c>
      <c r="M3840">
        <v>100</v>
      </c>
      <c r="N3840" t="b">
        <v>1</v>
      </c>
      <c r="O3840" t="s">
        <v>8271</v>
      </c>
      <c r="P3840" s="5">
        <f t="shared" si="295"/>
        <v>1.00824</v>
      </c>
      <c r="Q3840" s="5" t="str">
        <f t="shared" si="296"/>
        <v>Funded</v>
      </c>
      <c r="R3840" s="7">
        <f t="shared" si="297"/>
        <v>1008.24</v>
      </c>
      <c r="S3840" t="s">
        <v>8316</v>
      </c>
      <c r="T3840" t="s">
        <v>8317</v>
      </c>
      <c r="U3840" s="17">
        <f t="shared" si="298"/>
        <v>42146.502418981479</v>
      </c>
      <c r="V3840" s="17">
        <f t="shared" si="299"/>
        <v>42116.502418981479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tr">
        <f>VLOOKUP(G3841,'Country Codes'!C:D,2,FALSE)</f>
        <v>United States</v>
      </c>
      <c r="I3841" t="s">
        <v>8246</v>
      </c>
      <c r="J3841" s="15">
        <v>1438226724</v>
      </c>
      <c r="K3841" s="15">
        <v>1433042724</v>
      </c>
      <c r="L3841" t="b">
        <v>0</v>
      </c>
      <c r="M3841">
        <v>32</v>
      </c>
      <c r="N3841" t="b">
        <v>1</v>
      </c>
      <c r="O3841" t="s">
        <v>8271</v>
      </c>
      <c r="P3841" s="5">
        <f t="shared" si="295"/>
        <v>1.0125</v>
      </c>
      <c r="Q3841" s="5" t="str">
        <f t="shared" si="296"/>
        <v>Funded</v>
      </c>
      <c r="R3841" s="7">
        <f t="shared" si="297"/>
        <v>63.28125</v>
      </c>
      <c r="S3841" t="s">
        <v>8316</v>
      </c>
      <c r="T3841" t="s">
        <v>8317</v>
      </c>
      <c r="U3841" s="17">
        <f t="shared" si="298"/>
        <v>42214.934305555551</v>
      </c>
      <c r="V3841" s="17">
        <f t="shared" si="299"/>
        <v>42154.934305555551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tr">
        <f>VLOOKUP(G3842,'Country Codes'!C:D,2,FALSE)</f>
        <v>United Kingdom</v>
      </c>
      <c r="I3842" t="s">
        <v>8247</v>
      </c>
      <c r="J3842" s="15">
        <v>1459180229</v>
      </c>
      <c r="K3842" s="15">
        <v>1457023829</v>
      </c>
      <c r="L3842" t="b">
        <v>0</v>
      </c>
      <c r="M3842">
        <v>3</v>
      </c>
      <c r="N3842" t="b">
        <v>1</v>
      </c>
      <c r="O3842" t="s">
        <v>8271</v>
      </c>
      <c r="P3842" s="5">
        <f t="shared" si="295"/>
        <v>65</v>
      </c>
      <c r="Q3842" s="5" t="str">
        <f t="shared" si="296"/>
        <v>Funded</v>
      </c>
      <c r="R3842" s="7">
        <f t="shared" si="297"/>
        <v>21.666666666666668</v>
      </c>
      <c r="S3842" t="s">
        <v>8316</v>
      </c>
      <c r="T3842" t="s">
        <v>8317</v>
      </c>
      <c r="U3842" s="17">
        <f t="shared" si="298"/>
        <v>42457.45172453703</v>
      </c>
      <c r="V3842" s="17">
        <f t="shared" si="299"/>
        <v>42432.493391203701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tr">
        <f>VLOOKUP(G3843,'Country Codes'!C:D,2,FALSE)</f>
        <v>United States</v>
      </c>
      <c r="I3843" t="s">
        <v>8246</v>
      </c>
      <c r="J3843" s="15">
        <v>1405882287</v>
      </c>
      <c r="K3843" s="15">
        <v>1400698287</v>
      </c>
      <c r="L3843" t="b">
        <v>1</v>
      </c>
      <c r="M3843">
        <v>34</v>
      </c>
      <c r="N3843" t="b">
        <v>0</v>
      </c>
      <c r="O3843" t="s">
        <v>8271</v>
      </c>
      <c r="P3843" s="5">
        <f t="shared" ref="P3843:P3906" si="300">(E3843/D3843)</f>
        <v>8.72E-2</v>
      </c>
      <c r="Q3843" s="5" t="str">
        <f t="shared" ref="Q3843:Q3906" si="301">IF(P3843&gt;=1,"Funded","Not Funded")</f>
        <v>Not Funded</v>
      </c>
      <c r="R3843" s="7">
        <f t="shared" ref="R3843:R3906" si="302">(E3843/M3843)</f>
        <v>25.647058823529413</v>
      </c>
      <c r="S3843" t="s">
        <v>8316</v>
      </c>
      <c r="T3843" t="s">
        <v>8317</v>
      </c>
      <c r="U3843" s="17">
        <f t="shared" ref="U3843:U3906" si="303">(((J3843/60)/60)/24)+DATE(1970,1,1)+(-5/24)</f>
        <v>41840.57739583333</v>
      </c>
      <c r="V3843" s="17">
        <f t="shared" ref="V3843:V3906" si="304">(((K3843/60)/60)/24)+DATE(1970,1,1)+(-5/24)</f>
        <v>41780.57739583333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tr">
        <f>VLOOKUP(G3844,'Country Codes'!C:D,2,FALSE)</f>
        <v>United Kingdom</v>
      </c>
      <c r="I3844" t="s">
        <v>8247</v>
      </c>
      <c r="J3844" s="15">
        <v>1399809052</v>
      </c>
      <c r="K3844" s="15">
        <v>1397217052</v>
      </c>
      <c r="L3844" t="b">
        <v>1</v>
      </c>
      <c r="M3844">
        <v>23</v>
      </c>
      <c r="N3844" t="b">
        <v>0</v>
      </c>
      <c r="O3844" t="s">
        <v>8271</v>
      </c>
      <c r="P3844" s="5">
        <f t="shared" si="300"/>
        <v>0.21940000000000001</v>
      </c>
      <c r="Q3844" s="5" t="str">
        <f t="shared" si="301"/>
        <v>Not Funded</v>
      </c>
      <c r="R3844" s="7">
        <f t="shared" si="302"/>
        <v>47.695652173913047</v>
      </c>
      <c r="S3844" t="s">
        <v>8316</v>
      </c>
      <c r="T3844" t="s">
        <v>8317</v>
      </c>
      <c r="U3844" s="17">
        <f t="shared" si="303"/>
        <v>41770.285324074073</v>
      </c>
      <c r="V3844" s="17">
        <f t="shared" si="304"/>
        <v>41740.285324074073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tr">
        <f>VLOOKUP(G3845,'Country Codes'!C:D,2,FALSE)</f>
        <v>United States</v>
      </c>
      <c r="I3845" t="s">
        <v>8246</v>
      </c>
      <c r="J3845" s="15">
        <v>1401587064</v>
      </c>
      <c r="K3845" s="15">
        <v>1399427064</v>
      </c>
      <c r="L3845" t="b">
        <v>1</v>
      </c>
      <c r="M3845">
        <v>19</v>
      </c>
      <c r="N3845" t="b">
        <v>0</v>
      </c>
      <c r="O3845" t="s">
        <v>8271</v>
      </c>
      <c r="P3845" s="5">
        <f t="shared" si="300"/>
        <v>0.21299999999999999</v>
      </c>
      <c r="Q3845" s="5" t="str">
        <f t="shared" si="301"/>
        <v>Not Funded</v>
      </c>
      <c r="R3845" s="7">
        <f t="shared" si="302"/>
        <v>56.05263157894737</v>
      </c>
      <c r="S3845" t="s">
        <v>8316</v>
      </c>
      <c r="T3845" t="s">
        <v>8317</v>
      </c>
      <c r="U3845" s="17">
        <f t="shared" si="303"/>
        <v>41790.864166666666</v>
      </c>
      <c r="V3845" s="17">
        <f t="shared" si="304"/>
        <v>41765.864166666666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tr">
        <f>VLOOKUP(G3846,'Country Codes'!C:D,2,FALSE)</f>
        <v>United States</v>
      </c>
      <c r="I3846" t="s">
        <v>8246</v>
      </c>
      <c r="J3846" s="15">
        <v>1401778740</v>
      </c>
      <c r="K3846" s="15">
        <v>1399474134</v>
      </c>
      <c r="L3846" t="b">
        <v>1</v>
      </c>
      <c r="M3846">
        <v>50</v>
      </c>
      <c r="N3846" t="b">
        <v>0</v>
      </c>
      <c r="O3846" t="s">
        <v>8271</v>
      </c>
      <c r="P3846" s="5">
        <f t="shared" si="300"/>
        <v>0.41489795918367345</v>
      </c>
      <c r="Q3846" s="5" t="str">
        <f t="shared" si="301"/>
        <v>Not Funded</v>
      </c>
      <c r="R3846" s="7">
        <f t="shared" si="302"/>
        <v>81.319999999999993</v>
      </c>
      <c r="S3846" t="s">
        <v>8316</v>
      </c>
      <c r="T3846" t="s">
        <v>8317</v>
      </c>
      <c r="U3846" s="17">
        <f t="shared" si="303"/>
        <v>41793.082638888889</v>
      </c>
      <c r="V3846" s="17">
        <f t="shared" si="304"/>
        <v>41766.408958333333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tr">
        <f>VLOOKUP(G3847,'Country Codes'!C:D,2,FALSE)</f>
        <v>United States</v>
      </c>
      <c r="I3847" t="s">
        <v>8246</v>
      </c>
      <c r="J3847" s="15">
        <v>1443711774</v>
      </c>
      <c r="K3847" s="15">
        <v>1441119774</v>
      </c>
      <c r="L3847" t="b">
        <v>1</v>
      </c>
      <c r="M3847">
        <v>12</v>
      </c>
      <c r="N3847" t="b">
        <v>0</v>
      </c>
      <c r="O3847" t="s">
        <v>8271</v>
      </c>
      <c r="P3847" s="5">
        <f t="shared" si="300"/>
        <v>2.1049999999999999E-2</v>
      </c>
      <c r="Q3847" s="5" t="str">
        <f t="shared" si="301"/>
        <v>Not Funded</v>
      </c>
      <c r="R3847" s="7">
        <f t="shared" si="302"/>
        <v>70.166666666666671</v>
      </c>
      <c r="S3847" t="s">
        <v>8316</v>
      </c>
      <c r="T3847" t="s">
        <v>8317</v>
      </c>
      <c r="U3847" s="17">
        <f t="shared" si="303"/>
        <v>42278.418680555551</v>
      </c>
      <c r="V3847" s="17">
        <f t="shared" si="304"/>
        <v>42248.418680555551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tr">
        <f>VLOOKUP(G3848,'Country Codes'!C:D,2,FALSE)</f>
        <v>United States</v>
      </c>
      <c r="I3848" t="s">
        <v>8246</v>
      </c>
      <c r="J3848" s="15">
        <v>1412405940</v>
      </c>
      <c r="K3848" s="15">
        <v>1409721542</v>
      </c>
      <c r="L3848" t="b">
        <v>1</v>
      </c>
      <c r="M3848">
        <v>8</v>
      </c>
      <c r="N3848" t="b">
        <v>0</v>
      </c>
      <c r="O3848" t="s">
        <v>8271</v>
      </c>
      <c r="P3848" s="5">
        <f t="shared" si="300"/>
        <v>2.7E-2</v>
      </c>
      <c r="Q3848" s="5" t="str">
        <f t="shared" si="301"/>
        <v>Not Funded</v>
      </c>
      <c r="R3848" s="7">
        <f t="shared" si="302"/>
        <v>23.625</v>
      </c>
      <c r="S3848" t="s">
        <v>8316</v>
      </c>
      <c r="T3848" t="s">
        <v>8317</v>
      </c>
      <c r="U3848" s="17">
        <f t="shared" si="303"/>
        <v>41916.082638888889</v>
      </c>
      <c r="V3848" s="17">
        <f t="shared" si="304"/>
        <v>41885.01321759259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tr">
        <f>VLOOKUP(G3849,'Country Codes'!C:D,2,FALSE)</f>
        <v>United States</v>
      </c>
      <c r="I3849" t="s">
        <v>8246</v>
      </c>
      <c r="J3849" s="15">
        <v>1437283391</v>
      </c>
      <c r="K3849" s="15">
        <v>1433395391</v>
      </c>
      <c r="L3849" t="b">
        <v>1</v>
      </c>
      <c r="M3849">
        <v>9</v>
      </c>
      <c r="N3849" t="b">
        <v>0</v>
      </c>
      <c r="O3849" t="s">
        <v>8271</v>
      </c>
      <c r="P3849" s="5">
        <f t="shared" si="300"/>
        <v>0.16161904761904761</v>
      </c>
      <c r="Q3849" s="5" t="str">
        <f t="shared" si="301"/>
        <v>Not Funded</v>
      </c>
      <c r="R3849" s="7">
        <f t="shared" si="302"/>
        <v>188.55555555555554</v>
      </c>
      <c r="S3849" t="s">
        <v>8316</v>
      </c>
      <c r="T3849" t="s">
        <v>8317</v>
      </c>
      <c r="U3849" s="17">
        <f t="shared" si="303"/>
        <v>42204.016099537032</v>
      </c>
      <c r="V3849" s="17">
        <f t="shared" si="304"/>
        <v>42159.016099537032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tr">
        <f>VLOOKUP(G3850,'Country Codes'!C:D,2,FALSE)</f>
        <v>United States</v>
      </c>
      <c r="I3850" t="s">
        <v>8246</v>
      </c>
      <c r="J3850" s="15">
        <v>1445196989</v>
      </c>
      <c r="K3850" s="15">
        <v>1442604989</v>
      </c>
      <c r="L3850" t="b">
        <v>1</v>
      </c>
      <c r="M3850">
        <v>43</v>
      </c>
      <c r="N3850" t="b">
        <v>0</v>
      </c>
      <c r="O3850" t="s">
        <v>8271</v>
      </c>
      <c r="P3850" s="5">
        <f t="shared" si="300"/>
        <v>0.16376923076923078</v>
      </c>
      <c r="Q3850" s="5" t="str">
        <f t="shared" si="301"/>
        <v>Not Funded</v>
      </c>
      <c r="R3850" s="7">
        <f t="shared" si="302"/>
        <v>49.511627906976742</v>
      </c>
      <c r="S3850" t="s">
        <v>8316</v>
      </c>
      <c r="T3850" t="s">
        <v>8317</v>
      </c>
      <c r="U3850" s="17">
        <f t="shared" si="303"/>
        <v>42295.608668981477</v>
      </c>
      <c r="V3850" s="17">
        <f t="shared" si="304"/>
        <v>42265.608668981477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tr">
        <f>VLOOKUP(G3851,'Country Codes'!C:D,2,FALSE)</f>
        <v>Germany</v>
      </c>
      <c r="I3851" t="s">
        <v>8249</v>
      </c>
      <c r="J3851" s="15">
        <v>1434047084</v>
      </c>
      <c r="K3851" s="15">
        <v>1431455084</v>
      </c>
      <c r="L3851" t="b">
        <v>1</v>
      </c>
      <c r="M3851">
        <v>28</v>
      </c>
      <c r="N3851" t="b">
        <v>0</v>
      </c>
      <c r="O3851" t="s">
        <v>8271</v>
      </c>
      <c r="P3851" s="5">
        <f t="shared" si="300"/>
        <v>7.0433333333333334E-2</v>
      </c>
      <c r="Q3851" s="5" t="str">
        <f t="shared" si="301"/>
        <v>Not Funded</v>
      </c>
      <c r="R3851" s="7">
        <f t="shared" si="302"/>
        <v>75.464285714285708</v>
      </c>
      <c r="S3851" t="s">
        <v>8316</v>
      </c>
      <c r="T3851" t="s">
        <v>8317</v>
      </c>
      <c r="U3851" s="17">
        <f t="shared" si="303"/>
        <v>42166.558842592589</v>
      </c>
      <c r="V3851" s="17">
        <f t="shared" si="304"/>
        <v>42136.558842592589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tr">
        <f>VLOOKUP(G3852,'Country Codes'!C:D,2,FALSE)</f>
        <v>United States</v>
      </c>
      <c r="I3852" t="s">
        <v>8246</v>
      </c>
      <c r="J3852" s="15">
        <v>1420081143</v>
      </c>
      <c r="K3852" s="15">
        <v>1417489143</v>
      </c>
      <c r="L3852" t="b">
        <v>1</v>
      </c>
      <c r="M3852">
        <v>4</v>
      </c>
      <c r="N3852" t="b">
        <v>0</v>
      </c>
      <c r="O3852" t="s">
        <v>8271</v>
      </c>
      <c r="P3852" s="5">
        <f t="shared" si="300"/>
        <v>3.7999999999999999E-2</v>
      </c>
      <c r="Q3852" s="5" t="str">
        <f t="shared" si="301"/>
        <v>Not Funded</v>
      </c>
      <c r="R3852" s="7">
        <f t="shared" si="302"/>
        <v>9.5</v>
      </c>
      <c r="S3852" t="s">
        <v>8316</v>
      </c>
      <c r="T3852" t="s">
        <v>8317</v>
      </c>
      <c r="U3852" s="17">
        <f t="shared" si="303"/>
        <v>42004.916006944441</v>
      </c>
      <c r="V3852" s="17">
        <f t="shared" si="304"/>
        <v>41974.916006944441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tr">
        <f>VLOOKUP(G3853,'Country Codes'!C:D,2,FALSE)</f>
        <v>United Kingdom</v>
      </c>
      <c r="I3853" t="s">
        <v>8247</v>
      </c>
      <c r="J3853" s="15">
        <v>1437129179</v>
      </c>
      <c r="K3853" s="15">
        <v>1434537179</v>
      </c>
      <c r="L3853" t="b">
        <v>1</v>
      </c>
      <c r="M3853">
        <v>24</v>
      </c>
      <c r="N3853" t="b">
        <v>0</v>
      </c>
      <c r="O3853" t="s">
        <v>8271</v>
      </c>
      <c r="P3853" s="5">
        <f t="shared" si="300"/>
        <v>0.34079999999999999</v>
      </c>
      <c r="Q3853" s="5" t="str">
        <f t="shared" si="301"/>
        <v>Not Funded</v>
      </c>
      <c r="R3853" s="7">
        <f t="shared" si="302"/>
        <v>35.5</v>
      </c>
      <c r="S3853" t="s">
        <v>8316</v>
      </c>
      <c r="T3853" t="s">
        <v>8317</v>
      </c>
      <c r="U3853" s="17">
        <f t="shared" si="303"/>
        <v>42202.23123842592</v>
      </c>
      <c r="V3853" s="17">
        <f t="shared" si="304"/>
        <v>42172.23123842592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tr">
        <f>VLOOKUP(G3854,'Country Codes'!C:D,2,FALSE)</f>
        <v>United States</v>
      </c>
      <c r="I3854" t="s">
        <v>8246</v>
      </c>
      <c r="J3854" s="15">
        <v>1427427276</v>
      </c>
      <c r="K3854" s="15">
        <v>1425270876</v>
      </c>
      <c r="L3854" t="b">
        <v>0</v>
      </c>
      <c r="M3854">
        <v>2</v>
      </c>
      <c r="N3854" t="b">
        <v>0</v>
      </c>
      <c r="O3854" t="s">
        <v>8271</v>
      </c>
      <c r="P3854" s="5">
        <f t="shared" si="300"/>
        <v>2E-3</v>
      </c>
      <c r="Q3854" s="5" t="str">
        <f t="shared" si="301"/>
        <v>Not Funded</v>
      </c>
      <c r="R3854" s="7">
        <f t="shared" si="302"/>
        <v>10</v>
      </c>
      <c r="S3854" t="s">
        <v>8316</v>
      </c>
      <c r="T3854" t="s">
        <v>8317</v>
      </c>
      <c r="U3854" s="17">
        <f t="shared" si="303"/>
        <v>42089.940694444442</v>
      </c>
      <c r="V3854" s="17">
        <f t="shared" si="304"/>
        <v>42064.982361111113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tr">
        <f>VLOOKUP(G3855,'Country Codes'!C:D,2,FALSE)</f>
        <v>United States</v>
      </c>
      <c r="I3855" t="s">
        <v>8246</v>
      </c>
      <c r="J3855" s="15">
        <v>1409602178</v>
      </c>
      <c r="K3855" s="15">
        <v>1406578178</v>
      </c>
      <c r="L3855" t="b">
        <v>0</v>
      </c>
      <c r="M3855">
        <v>2</v>
      </c>
      <c r="N3855" t="b">
        <v>0</v>
      </c>
      <c r="O3855" t="s">
        <v>8271</v>
      </c>
      <c r="P3855" s="5">
        <f t="shared" si="300"/>
        <v>2.5999999999999998E-4</v>
      </c>
      <c r="Q3855" s="5" t="str">
        <f t="shared" si="301"/>
        <v>Not Funded</v>
      </c>
      <c r="R3855" s="7">
        <f t="shared" si="302"/>
        <v>13</v>
      </c>
      <c r="S3855" t="s">
        <v>8316</v>
      </c>
      <c r="T3855" t="s">
        <v>8317</v>
      </c>
      <c r="U3855" s="17">
        <f t="shared" si="303"/>
        <v>41883.631689814814</v>
      </c>
      <c r="V3855" s="17">
        <f t="shared" si="304"/>
        <v>41848.631689814814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tr">
        <f>VLOOKUP(G3856,'Country Codes'!C:D,2,FALSE)</f>
        <v>United States</v>
      </c>
      <c r="I3856" t="s">
        <v>8246</v>
      </c>
      <c r="J3856" s="15">
        <v>1431206058</v>
      </c>
      <c r="K3856" s="15">
        <v>1428614058</v>
      </c>
      <c r="L3856" t="b">
        <v>0</v>
      </c>
      <c r="M3856">
        <v>20</v>
      </c>
      <c r="N3856" t="b">
        <v>0</v>
      </c>
      <c r="O3856" t="s">
        <v>8271</v>
      </c>
      <c r="P3856" s="5">
        <f t="shared" si="300"/>
        <v>0.16254545454545455</v>
      </c>
      <c r="Q3856" s="5" t="str">
        <f t="shared" si="301"/>
        <v>Not Funded</v>
      </c>
      <c r="R3856" s="7">
        <f t="shared" si="302"/>
        <v>89.4</v>
      </c>
      <c r="S3856" t="s">
        <v>8316</v>
      </c>
      <c r="T3856" t="s">
        <v>8317</v>
      </c>
      <c r="U3856" s="17">
        <f t="shared" si="303"/>
        <v>42133.67659722222</v>
      </c>
      <c r="V3856" s="17">
        <f t="shared" si="304"/>
        <v>42103.67659722222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tr">
        <f>VLOOKUP(G3857,'Country Codes'!C:D,2,FALSE)</f>
        <v>United States</v>
      </c>
      <c r="I3857" t="s">
        <v>8246</v>
      </c>
      <c r="J3857" s="15">
        <v>1427408271</v>
      </c>
      <c r="K3857" s="15">
        <v>1424819871</v>
      </c>
      <c r="L3857" t="b">
        <v>0</v>
      </c>
      <c r="M3857">
        <v>1</v>
      </c>
      <c r="N3857" t="b">
        <v>0</v>
      </c>
      <c r="O3857" t="s">
        <v>8271</v>
      </c>
      <c r="P3857" s="5">
        <f t="shared" si="300"/>
        <v>2.5000000000000001E-2</v>
      </c>
      <c r="Q3857" s="5" t="str">
        <f t="shared" si="301"/>
        <v>Not Funded</v>
      </c>
      <c r="R3857" s="7">
        <f t="shared" si="302"/>
        <v>25</v>
      </c>
      <c r="S3857" t="s">
        <v>8316</v>
      </c>
      <c r="T3857" t="s">
        <v>8317</v>
      </c>
      <c r="U3857" s="17">
        <f t="shared" si="303"/>
        <v>42089.720729166664</v>
      </c>
      <c r="V3857" s="17">
        <f t="shared" si="304"/>
        <v>42059.762395833335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tr">
        <f>VLOOKUP(G3858,'Country Codes'!C:D,2,FALSE)</f>
        <v>United States</v>
      </c>
      <c r="I3858" t="s">
        <v>8246</v>
      </c>
      <c r="J3858" s="15">
        <v>1425833403</v>
      </c>
      <c r="K3858" s="15">
        <v>1423245003</v>
      </c>
      <c r="L3858" t="b">
        <v>0</v>
      </c>
      <c r="M3858">
        <v>1</v>
      </c>
      <c r="N3858" t="b">
        <v>0</v>
      </c>
      <c r="O3858" t="s">
        <v>8271</v>
      </c>
      <c r="P3858" s="5">
        <f t="shared" si="300"/>
        <v>2.0000000000000001E-4</v>
      </c>
      <c r="Q3858" s="5" t="str">
        <f t="shared" si="301"/>
        <v>Not Funded</v>
      </c>
      <c r="R3858" s="7">
        <f t="shared" si="302"/>
        <v>1</v>
      </c>
      <c r="S3858" t="s">
        <v>8316</v>
      </c>
      <c r="T3858" t="s">
        <v>8317</v>
      </c>
      <c r="U3858" s="17">
        <f t="shared" si="303"/>
        <v>42071.493090277778</v>
      </c>
      <c r="V3858" s="17">
        <f t="shared" si="304"/>
        <v>42041.534756944442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tr">
        <f>VLOOKUP(G3859,'Country Codes'!C:D,2,FALSE)</f>
        <v>United States</v>
      </c>
      <c r="I3859" t="s">
        <v>8246</v>
      </c>
      <c r="J3859" s="15">
        <v>1406913120</v>
      </c>
      <c r="K3859" s="15">
        <v>1404927690</v>
      </c>
      <c r="L3859" t="b">
        <v>0</v>
      </c>
      <c r="M3859">
        <v>4</v>
      </c>
      <c r="N3859" t="b">
        <v>0</v>
      </c>
      <c r="O3859" t="s">
        <v>8271</v>
      </c>
      <c r="P3859" s="5">
        <f t="shared" si="300"/>
        <v>5.1999999999999998E-2</v>
      </c>
      <c r="Q3859" s="5" t="str">
        <f t="shared" si="301"/>
        <v>Not Funded</v>
      </c>
      <c r="R3859" s="7">
        <f t="shared" si="302"/>
        <v>65</v>
      </c>
      <c r="S3859" t="s">
        <v>8316</v>
      </c>
      <c r="T3859" t="s">
        <v>8317</v>
      </c>
      <c r="U3859" s="17">
        <f t="shared" si="303"/>
        <v>41852.508333333331</v>
      </c>
      <c r="V3859" s="17">
        <f t="shared" si="304"/>
        <v>41829.528819444444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tr">
        <f>VLOOKUP(G3860,'Country Codes'!C:D,2,FALSE)</f>
        <v>United Kingdom</v>
      </c>
      <c r="I3860" t="s">
        <v>8247</v>
      </c>
      <c r="J3860" s="15">
        <v>1432328400</v>
      </c>
      <c r="K3860" s="15">
        <v>1430734844</v>
      </c>
      <c r="L3860" t="b">
        <v>0</v>
      </c>
      <c r="M3860">
        <v>1</v>
      </c>
      <c r="N3860" t="b">
        <v>0</v>
      </c>
      <c r="O3860" t="s">
        <v>8271</v>
      </c>
      <c r="P3860" s="5">
        <f t="shared" si="300"/>
        <v>0.02</v>
      </c>
      <c r="Q3860" s="5" t="str">
        <f t="shared" si="301"/>
        <v>Not Funded</v>
      </c>
      <c r="R3860" s="7">
        <f t="shared" si="302"/>
        <v>10</v>
      </c>
      <c r="S3860" t="s">
        <v>8316</v>
      </c>
      <c r="T3860" t="s">
        <v>8317</v>
      </c>
      <c r="U3860" s="17">
        <f t="shared" si="303"/>
        <v>42146.666666666664</v>
      </c>
      <c r="V3860" s="17">
        <f t="shared" si="304"/>
        <v>42128.222731481481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tr">
        <f>VLOOKUP(G3861,'Country Codes'!C:D,2,FALSE)</f>
        <v>United States</v>
      </c>
      <c r="I3861" t="s">
        <v>8246</v>
      </c>
      <c r="J3861" s="15">
        <v>1403730000</v>
      </c>
      <c r="K3861" s="15">
        <v>1401485207</v>
      </c>
      <c r="L3861" t="b">
        <v>0</v>
      </c>
      <c r="M3861">
        <v>1</v>
      </c>
      <c r="N3861" t="b">
        <v>0</v>
      </c>
      <c r="O3861" t="s">
        <v>8271</v>
      </c>
      <c r="P3861" s="5">
        <f t="shared" si="300"/>
        <v>4.0000000000000002E-4</v>
      </c>
      <c r="Q3861" s="5" t="str">
        <f t="shared" si="301"/>
        <v>Not Funded</v>
      </c>
      <c r="R3861" s="7">
        <f t="shared" si="302"/>
        <v>1</v>
      </c>
      <c r="S3861" t="s">
        <v>8316</v>
      </c>
      <c r="T3861" t="s">
        <v>8317</v>
      </c>
      <c r="U3861" s="17">
        <f t="shared" si="303"/>
        <v>41815.666666666664</v>
      </c>
      <c r="V3861" s="17">
        <f t="shared" si="304"/>
        <v>41789.685266203705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tr">
        <f>VLOOKUP(G3862,'Country Codes'!C:D,2,FALSE)</f>
        <v>United States</v>
      </c>
      <c r="I3862" t="s">
        <v>8246</v>
      </c>
      <c r="J3862" s="15">
        <v>1407858710</v>
      </c>
      <c r="K3862" s="15">
        <v>1405266710</v>
      </c>
      <c r="L3862" t="b">
        <v>0</v>
      </c>
      <c r="M3862">
        <v>13</v>
      </c>
      <c r="N3862" t="b">
        <v>0</v>
      </c>
      <c r="O3862" t="s">
        <v>8271</v>
      </c>
      <c r="P3862" s="5">
        <f t="shared" si="300"/>
        <v>0.17666666666666667</v>
      </c>
      <c r="Q3862" s="5" t="str">
        <f t="shared" si="301"/>
        <v>Not Funded</v>
      </c>
      <c r="R3862" s="7">
        <f t="shared" si="302"/>
        <v>81.538461538461533</v>
      </c>
      <c r="S3862" t="s">
        <v>8316</v>
      </c>
      <c r="T3862" t="s">
        <v>8317</v>
      </c>
      <c r="U3862" s="17">
        <f t="shared" si="303"/>
        <v>41863.452662037031</v>
      </c>
      <c r="V3862" s="17">
        <f t="shared" si="304"/>
        <v>41833.452662037031</v>
      </c>
    </row>
    <row r="3863" spans="1:22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tr">
        <f>VLOOKUP(G3863,'Country Codes'!C:D,2,FALSE)</f>
        <v>United States</v>
      </c>
      <c r="I3863" t="s">
        <v>8246</v>
      </c>
      <c r="J3863" s="15">
        <v>1415828820</v>
      </c>
      <c r="K3863" s="15">
        <v>1412258977</v>
      </c>
      <c r="L3863" t="b">
        <v>0</v>
      </c>
      <c r="M3863">
        <v>1</v>
      </c>
      <c r="N3863" t="b">
        <v>0</v>
      </c>
      <c r="O3863" t="s">
        <v>8271</v>
      </c>
      <c r="P3863" s="5">
        <f t="shared" si="300"/>
        <v>0.05</v>
      </c>
      <c r="Q3863" s="5" t="str">
        <f t="shared" si="301"/>
        <v>Not Funded</v>
      </c>
      <c r="R3863" s="7">
        <f t="shared" si="302"/>
        <v>100</v>
      </c>
      <c r="S3863" t="s">
        <v>8316</v>
      </c>
      <c r="T3863" t="s">
        <v>8317</v>
      </c>
      <c r="U3863" s="17">
        <f t="shared" si="303"/>
        <v>41955.699305555558</v>
      </c>
      <c r="V3863" s="17">
        <f t="shared" si="304"/>
        <v>41914.381678240738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tr">
        <f>VLOOKUP(G3864,'Country Codes'!C:D,2,FALSE)</f>
        <v>United States</v>
      </c>
      <c r="I3864" t="s">
        <v>8246</v>
      </c>
      <c r="J3864" s="15">
        <v>1473699540</v>
      </c>
      <c r="K3864" s="15">
        <v>1472451356</v>
      </c>
      <c r="L3864" t="b">
        <v>0</v>
      </c>
      <c r="M3864">
        <v>1</v>
      </c>
      <c r="N3864" t="b">
        <v>0</v>
      </c>
      <c r="O3864" t="s">
        <v>8271</v>
      </c>
      <c r="P3864" s="5">
        <f t="shared" si="300"/>
        <v>1.3333333333333334E-4</v>
      </c>
      <c r="Q3864" s="5" t="str">
        <f t="shared" si="301"/>
        <v>Not Funded</v>
      </c>
      <c r="R3864" s="7">
        <f t="shared" si="302"/>
        <v>1</v>
      </c>
      <c r="S3864" t="s">
        <v>8316</v>
      </c>
      <c r="T3864" t="s">
        <v>8317</v>
      </c>
      <c r="U3864" s="17">
        <f t="shared" si="303"/>
        <v>42625.499305555553</v>
      </c>
      <c r="V3864" s="17">
        <f t="shared" si="304"/>
        <v>42611.052731481475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tr">
        <f>VLOOKUP(G3865,'Country Codes'!C:D,2,FALSE)</f>
        <v>United States</v>
      </c>
      <c r="I3865" t="s">
        <v>8246</v>
      </c>
      <c r="J3865" s="15">
        <v>1446739905</v>
      </c>
      <c r="K3865" s="15">
        <v>1441552305</v>
      </c>
      <c r="L3865" t="b">
        <v>0</v>
      </c>
      <c r="M3865">
        <v>0</v>
      </c>
      <c r="N3865" t="b">
        <v>0</v>
      </c>
      <c r="O3865" t="s">
        <v>8271</v>
      </c>
      <c r="P3865" s="5">
        <f t="shared" si="300"/>
        <v>0</v>
      </c>
      <c r="Q3865" s="5" t="str">
        <f t="shared" si="301"/>
        <v>Not Funded</v>
      </c>
      <c r="R3865" s="7" t="e">
        <f t="shared" si="302"/>
        <v>#DIV/0!</v>
      </c>
      <c r="S3865" t="s">
        <v>8316</v>
      </c>
      <c r="T3865" t="s">
        <v>8317</v>
      </c>
      <c r="U3865" s="17">
        <f t="shared" si="303"/>
        <v>42313.466493055552</v>
      </c>
      <c r="V3865" s="17">
        <f t="shared" si="304"/>
        <v>42253.424826388888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tr">
        <f>VLOOKUP(G3866,'Country Codes'!C:D,2,FALSE)</f>
        <v>United States</v>
      </c>
      <c r="I3866" t="s">
        <v>8246</v>
      </c>
      <c r="J3866" s="15">
        <v>1447799054</v>
      </c>
      <c r="K3866" s="15">
        <v>1445203454</v>
      </c>
      <c r="L3866" t="b">
        <v>0</v>
      </c>
      <c r="M3866">
        <v>3</v>
      </c>
      <c r="N3866" t="b">
        <v>0</v>
      </c>
      <c r="O3866" t="s">
        <v>8271</v>
      </c>
      <c r="P3866" s="5">
        <f t="shared" si="300"/>
        <v>1.2E-2</v>
      </c>
      <c r="Q3866" s="5" t="str">
        <f t="shared" si="301"/>
        <v>Not Funded</v>
      </c>
      <c r="R3866" s="7">
        <f t="shared" si="302"/>
        <v>20</v>
      </c>
      <c r="S3866" t="s">
        <v>8316</v>
      </c>
      <c r="T3866" t="s">
        <v>8317</v>
      </c>
      <c r="U3866" s="17">
        <f t="shared" si="303"/>
        <v>42325.72516203703</v>
      </c>
      <c r="V3866" s="17">
        <f t="shared" si="304"/>
        <v>42295.683495370373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tr">
        <f>VLOOKUP(G3867,'Country Codes'!C:D,2,FALSE)</f>
        <v>Canada</v>
      </c>
      <c r="I3867" t="s">
        <v>8251</v>
      </c>
      <c r="J3867" s="15">
        <v>1409376600</v>
      </c>
      <c r="K3867" s="15">
        <v>1405957098</v>
      </c>
      <c r="L3867" t="b">
        <v>0</v>
      </c>
      <c r="M3867">
        <v>14</v>
      </c>
      <c r="N3867" t="b">
        <v>0</v>
      </c>
      <c r="O3867" t="s">
        <v>8271</v>
      </c>
      <c r="P3867" s="5">
        <f t="shared" si="300"/>
        <v>0.26937422295897223</v>
      </c>
      <c r="Q3867" s="5" t="str">
        <f t="shared" si="301"/>
        <v>Not Funded</v>
      </c>
      <c r="R3867" s="7">
        <f t="shared" si="302"/>
        <v>46.428571428571431</v>
      </c>
      <c r="S3867" t="s">
        <v>8316</v>
      </c>
      <c r="T3867" t="s">
        <v>8317</v>
      </c>
      <c r="U3867" s="17">
        <f t="shared" si="303"/>
        <v>41881.020833333328</v>
      </c>
      <c r="V3867" s="17">
        <f t="shared" si="304"/>
        <v>41841.44326388889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tr">
        <f>VLOOKUP(G3868,'Country Codes'!C:D,2,FALSE)</f>
        <v>United States</v>
      </c>
      <c r="I3868" t="s">
        <v>8246</v>
      </c>
      <c r="J3868" s="15">
        <v>1458703740</v>
      </c>
      <c r="K3868" s="15">
        <v>1454453021</v>
      </c>
      <c r="L3868" t="b">
        <v>0</v>
      </c>
      <c r="M3868">
        <v>2</v>
      </c>
      <c r="N3868" t="b">
        <v>0</v>
      </c>
      <c r="O3868" t="s">
        <v>8271</v>
      </c>
      <c r="P3868" s="5">
        <f t="shared" si="300"/>
        <v>5.4999999999999997E-3</v>
      </c>
      <c r="Q3868" s="5" t="str">
        <f t="shared" si="301"/>
        <v>Not Funded</v>
      </c>
      <c r="R3868" s="7">
        <f t="shared" si="302"/>
        <v>5.5</v>
      </c>
      <c r="S3868" t="s">
        <v>8316</v>
      </c>
      <c r="T3868" t="s">
        <v>8317</v>
      </c>
      <c r="U3868" s="17">
        <f t="shared" si="303"/>
        <v>42451.936805555553</v>
      </c>
      <c r="V3868" s="17">
        <f t="shared" si="304"/>
        <v>42402.738668981481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tr">
        <f>VLOOKUP(G3869,'Country Codes'!C:D,2,FALSE)</f>
        <v>United States</v>
      </c>
      <c r="I3869" t="s">
        <v>8246</v>
      </c>
      <c r="J3869" s="15">
        <v>1466278339</v>
      </c>
      <c r="K3869" s="15">
        <v>1463686339</v>
      </c>
      <c r="L3869" t="b">
        <v>0</v>
      </c>
      <c r="M3869">
        <v>5</v>
      </c>
      <c r="N3869" t="b">
        <v>0</v>
      </c>
      <c r="O3869" t="s">
        <v>8271</v>
      </c>
      <c r="P3869" s="5">
        <f t="shared" si="300"/>
        <v>0.1255</v>
      </c>
      <c r="Q3869" s="5" t="str">
        <f t="shared" si="301"/>
        <v>Not Funded</v>
      </c>
      <c r="R3869" s="7">
        <f t="shared" si="302"/>
        <v>50.2</v>
      </c>
      <c r="S3869" t="s">
        <v>8316</v>
      </c>
      <c r="T3869" t="s">
        <v>8317</v>
      </c>
      <c r="U3869" s="17">
        <f t="shared" si="303"/>
        <v>42539.605775462966</v>
      </c>
      <c r="V3869" s="17">
        <f t="shared" si="304"/>
        <v>42509.605775462966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tr">
        <f>VLOOKUP(G3870,'Country Codes'!C:D,2,FALSE)</f>
        <v>United Kingdom</v>
      </c>
      <c r="I3870" t="s">
        <v>8247</v>
      </c>
      <c r="J3870" s="15">
        <v>1410191405</v>
      </c>
      <c r="K3870" s="15">
        <v>1408031405</v>
      </c>
      <c r="L3870" t="b">
        <v>0</v>
      </c>
      <c r="M3870">
        <v>1</v>
      </c>
      <c r="N3870" t="b">
        <v>0</v>
      </c>
      <c r="O3870" t="s">
        <v>8305</v>
      </c>
      <c r="P3870" s="5">
        <f t="shared" si="300"/>
        <v>2E-3</v>
      </c>
      <c r="Q3870" s="5" t="str">
        <f t="shared" si="301"/>
        <v>Not Funded</v>
      </c>
      <c r="R3870" s="7">
        <f t="shared" si="302"/>
        <v>10</v>
      </c>
      <c r="S3870" t="s">
        <v>8316</v>
      </c>
      <c r="T3870" t="s">
        <v>8358</v>
      </c>
      <c r="U3870" s="17">
        <f t="shared" si="303"/>
        <v>41890.451446759253</v>
      </c>
      <c r="V3870" s="17">
        <f t="shared" si="304"/>
        <v>41865.451446759253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tr">
        <f>VLOOKUP(G3871,'Country Codes'!C:D,2,FALSE)</f>
        <v>United States</v>
      </c>
      <c r="I3871" t="s">
        <v>8246</v>
      </c>
      <c r="J3871" s="15">
        <v>1426302660</v>
      </c>
      <c r="K3871" s="15">
        <v>1423761792</v>
      </c>
      <c r="L3871" t="b">
        <v>0</v>
      </c>
      <c r="M3871">
        <v>15</v>
      </c>
      <c r="N3871" t="b">
        <v>0</v>
      </c>
      <c r="O3871" t="s">
        <v>8305</v>
      </c>
      <c r="P3871" s="5">
        <f t="shared" si="300"/>
        <v>3.44748684310884E-2</v>
      </c>
      <c r="Q3871" s="5" t="str">
        <f t="shared" si="301"/>
        <v>Not Funded</v>
      </c>
      <c r="R3871" s="7">
        <f t="shared" si="302"/>
        <v>30.133333333333333</v>
      </c>
      <c r="S3871" t="s">
        <v>8316</v>
      </c>
      <c r="T3871" t="s">
        <v>8358</v>
      </c>
      <c r="U3871" s="17">
        <f t="shared" si="303"/>
        <v>42076.924305555549</v>
      </c>
      <c r="V3871" s="17">
        <f t="shared" si="304"/>
        <v>42047.516111111108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tr">
        <f>VLOOKUP(G3872,'Country Codes'!C:D,2,FALSE)</f>
        <v>United States</v>
      </c>
      <c r="I3872" t="s">
        <v>8246</v>
      </c>
      <c r="J3872" s="15">
        <v>1404360478</v>
      </c>
      <c r="K3872" s="15">
        <v>1401768478</v>
      </c>
      <c r="L3872" t="b">
        <v>0</v>
      </c>
      <c r="M3872">
        <v>10</v>
      </c>
      <c r="N3872" t="b">
        <v>0</v>
      </c>
      <c r="O3872" t="s">
        <v>8305</v>
      </c>
      <c r="P3872" s="5">
        <f t="shared" si="300"/>
        <v>0.15</v>
      </c>
      <c r="Q3872" s="5" t="str">
        <f t="shared" si="301"/>
        <v>Not Funded</v>
      </c>
      <c r="R3872" s="7">
        <f t="shared" si="302"/>
        <v>150</v>
      </c>
      <c r="S3872" t="s">
        <v>8316</v>
      </c>
      <c r="T3872" t="s">
        <v>8358</v>
      </c>
      <c r="U3872" s="17">
        <f t="shared" si="303"/>
        <v>41822.963865740734</v>
      </c>
      <c r="V3872" s="17">
        <f t="shared" si="304"/>
        <v>41792.963865740734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tr">
        <f>VLOOKUP(G3873,'Country Codes'!C:D,2,FALSE)</f>
        <v>United States</v>
      </c>
      <c r="I3873" t="s">
        <v>8246</v>
      </c>
      <c r="J3873" s="15">
        <v>1490809450</v>
      </c>
      <c r="K3873" s="15">
        <v>1485629050</v>
      </c>
      <c r="L3873" t="b">
        <v>0</v>
      </c>
      <c r="M3873">
        <v>3</v>
      </c>
      <c r="N3873" t="b">
        <v>0</v>
      </c>
      <c r="O3873" t="s">
        <v>8305</v>
      </c>
      <c r="P3873" s="5">
        <f t="shared" si="300"/>
        <v>2.6666666666666668E-2</v>
      </c>
      <c r="Q3873" s="5" t="str">
        <f t="shared" si="301"/>
        <v>Not Funded</v>
      </c>
      <c r="R3873" s="7">
        <f t="shared" si="302"/>
        <v>13.333333333333334</v>
      </c>
      <c r="S3873" t="s">
        <v>8316</v>
      </c>
      <c r="T3873" t="s">
        <v>8358</v>
      </c>
      <c r="U3873" s="17">
        <f t="shared" si="303"/>
        <v>42823.530671296299</v>
      </c>
      <c r="V3873" s="17">
        <f t="shared" si="304"/>
        <v>42763.572337962956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tr">
        <f>VLOOKUP(G3874,'Country Codes'!C:D,2,FALSE)</f>
        <v>United States</v>
      </c>
      <c r="I3874" t="s">
        <v>8246</v>
      </c>
      <c r="J3874" s="15">
        <v>1439522996</v>
      </c>
      <c r="K3874" s="15">
        <v>1435202996</v>
      </c>
      <c r="L3874" t="b">
        <v>0</v>
      </c>
      <c r="M3874">
        <v>0</v>
      </c>
      <c r="N3874" t="b">
        <v>0</v>
      </c>
      <c r="O3874" t="s">
        <v>8305</v>
      </c>
      <c r="P3874" s="5">
        <f t="shared" si="300"/>
        <v>0</v>
      </c>
      <c r="Q3874" s="5" t="str">
        <f t="shared" si="301"/>
        <v>Not Funded</v>
      </c>
      <c r="R3874" s="7" t="e">
        <f t="shared" si="302"/>
        <v>#DIV/0!</v>
      </c>
      <c r="S3874" t="s">
        <v>8316</v>
      </c>
      <c r="T3874" t="s">
        <v>8358</v>
      </c>
      <c r="U3874" s="17">
        <f t="shared" si="303"/>
        <v>42229.9374537037</v>
      </c>
      <c r="V3874" s="17">
        <f t="shared" si="304"/>
        <v>42179.9374537037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tr">
        <f>VLOOKUP(G3875,'Country Codes'!C:D,2,FALSE)</f>
        <v>United States</v>
      </c>
      <c r="I3875" t="s">
        <v>8246</v>
      </c>
      <c r="J3875" s="15">
        <v>1444322535</v>
      </c>
      <c r="K3875" s="15">
        <v>1441730535</v>
      </c>
      <c r="L3875" t="b">
        <v>0</v>
      </c>
      <c r="M3875">
        <v>0</v>
      </c>
      <c r="N3875" t="b">
        <v>0</v>
      </c>
      <c r="O3875" t="s">
        <v>8305</v>
      </c>
      <c r="P3875" s="5">
        <f t="shared" si="300"/>
        <v>0</v>
      </c>
      <c r="Q3875" s="5" t="str">
        <f t="shared" si="301"/>
        <v>Not Funded</v>
      </c>
      <c r="R3875" s="7" t="e">
        <f t="shared" si="302"/>
        <v>#DIV/0!</v>
      </c>
      <c r="S3875" t="s">
        <v>8316</v>
      </c>
      <c r="T3875" t="s">
        <v>8358</v>
      </c>
      <c r="U3875" s="17">
        <f t="shared" si="303"/>
        <v>42285.487673611111</v>
      </c>
      <c r="V3875" s="17">
        <f t="shared" si="304"/>
        <v>42255.487673611111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tr">
        <f>VLOOKUP(G3876,'Country Codes'!C:D,2,FALSE)</f>
        <v>New Zealand</v>
      </c>
      <c r="I3876" t="s">
        <v>8250</v>
      </c>
      <c r="J3876" s="15">
        <v>1422061200</v>
      </c>
      <c r="K3876" s="15">
        <v>1420244622</v>
      </c>
      <c r="L3876" t="b">
        <v>0</v>
      </c>
      <c r="M3876">
        <v>0</v>
      </c>
      <c r="N3876" t="b">
        <v>0</v>
      </c>
      <c r="O3876" t="s">
        <v>8305</v>
      </c>
      <c r="P3876" s="5">
        <f t="shared" si="300"/>
        <v>0</v>
      </c>
      <c r="Q3876" s="5" t="str">
        <f t="shared" si="301"/>
        <v>Not Funded</v>
      </c>
      <c r="R3876" s="7" t="e">
        <f t="shared" si="302"/>
        <v>#DIV/0!</v>
      </c>
      <c r="S3876" t="s">
        <v>8316</v>
      </c>
      <c r="T3876" t="s">
        <v>8358</v>
      </c>
      <c r="U3876" s="17">
        <f t="shared" si="303"/>
        <v>42027.833333333336</v>
      </c>
      <c r="V3876" s="17">
        <f t="shared" si="304"/>
        <v>42006.808124999996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tr">
        <f>VLOOKUP(G3877,'Country Codes'!C:D,2,FALSE)</f>
        <v>Denmark</v>
      </c>
      <c r="I3877" t="s">
        <v>8253</v>
      </c>
      <c r="J3877" s="15">
        <v>1472896800</v>
      </c>
      <c r="K3877" s="15">
        <v>1472804365</v>
      </c>
      <c r="L3877" t="b">
        <v>0</v>
      </c>
      <c r="M3877">
        <v>0</v>
      </c>
      <c r="N3877" t="b">
        <v>0</v>
      </c>
      <c r="O3877" t="s">
        <v>8305</v>
      </c>
      <c r="P3877" s="5">
        <f t="shared" si="300"/>
        <v>0</v>
      </c>
      <c r="Q3877" s="5" t="str">
        <f t="shared" si="301"/>
        <v>Not Funded</v>
      </c>
      <c r="R3877" s="7" t="e">
        <f t="shared" si="302"/>
        <v>#DIV/0!</v>
      </c>
      <c r="S3877" t="s">
        <v>8316</v>
      </c>
      <c r="T3877" t="s">
        <v>8358</v>
      </c>
      <c r="U3877" s="17">
        <f t="shared" si="303"/>
        <v>42616.208333333336</v>
      </c>
      <c r="V3877" s="17">
        <f t="shared" si="304"/>
        <v>42615.138483796291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tr">
        <f>VLOOKUP(G3878,'Country Codes'!C:D,2,FALSE)</f>
        <v>United Kingdom</v>
      </c>
      <c r="I3878" t="s">
        <v>8247</v>
      </c>
      <c r="J3878" s="15">
        <v>1454425128</v>
      </c>
      <c r="K3878" s="15">
        <v>1451833128</v>
      </c>
      <c r="L3878" t="b">
        <v>0</v>
      </c>
      <c r="M3878">
        <v>46</v>
      </c>
      <c r="N3878" t="b">
        <v>0</v>
      </c>
      <c r="O3878" t="s">
        <v>8305</v>
      </c>
      <c r="P3878" s="5">
        <f t="shared" si="300"/>
        <v>0.52794871794871789</v>
      </c>
      <c r="Q3878" s="5" t="str">
        <f t="shared" si="301"/>
        <v>Not Funded</v>
      </c>
      <c r="R3878" s="7">
        <f t="shared" si="302"/>
        <v>44.760869565217391</v>
      </c>
      <c r="S3878" t="s">
        <v>8316</v>
      </c>
      <c r="T3878" t="s">
        <v>8358</v>
      </c>
      <c r="U3878" s="17">
        <f t="shared" si="303"/>
        <v>42402.415833333333</v>
      </c>
      <c r="V3878" s="17">
        <f t="shared" si="304"/>
        <v>42372.415833333333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tr">
        <f>VLOOKUP(G3879,'Country Codes'!C:D,2,FALSE)</f>
        <v>United States</v>
      </c>
      <c r="I3879" t="s">
        <v>8246</v>
      </c>
      <c r="J3879" s="15">
        <v>1481213752</v>
      </c>
      <c r="K3879" s="15">
        <v>1478621752</v>
      </c>
      <c r="L3879" t="b">
        <v>0</v>
      </c>
      <c r="M3879">
        <v>14</v>
      </c>
      <c r="N3879" t="b">
        <v>0</v>
      </c>
      <c r="O3879" t="s">
        <v>8305</v>
      </c>
      <c r="P3879" s="5">
        <f t="shared" si="300"/>
        <v>4.9639999999999997E-2</v>
      </c>
      <c r="Q3879" s="5" t="str">
        <f t="shared" si="301"/>
        <v>Not Funded</v>
      </c>
      <c r="R3879" s="7">
        <f t="shared" si="302"/>
        <v>88.642857142857139</v>
      </c>
      <c r="S3879" t="s">
        <v>8316</v>
      </c>
      <c r="T3879" t="s">
        <v>8358</v>
      </c>
      <c r="U3879" s="17">
        <f t="shared" si="303"/>
        <v>42712.469351851854</v>
      </c>
      <c r="V3879" s="17">
        <f t="shared" si="304"/>
        <v>42682.469351851854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tr">
        <f>VLOOKUP(G3880,'Country Codes'!C:D,2,FALSE)</f>
        <v>United States</v>
      </c>
      <c r="I3880" t="s">
        <v>8246</v>
      </c>
      <c r="J3880" s="15">
        <v>1435636740</v>
      </c>
      <c r="K3880" s="15">
        <v>1433014746</v>
      </c>
      <c r="L3880" t="b">
        <v>0</v>
      </c>
      <c r="M3880">
        <v>1</v>
      </c>
      <c r="N3880" t="b">
        <v>0</v>
      </c>
      <c r="O3880" t="s">
        <v>8305</v>
      </c>
      <c r="P3880" s="5">
        <f t="shared" si="300"/>
        <v>5.5555555555555556E-4</v>
      </c>
      <c r="Q3880" s="5" t="str">
        <f t="shared" si="301"/>
        <v>Not Funded</v>
      </c>
      <c r="R3880" s="7">
        <f t="shared" si="302"/>
        <v>10</v>
      </c>
      <c r="S3880" t="s">
        <v>8316</v>
      </c>
      <c r="T3880" t="s">
        <v>8358</v>
      </c>
      <c r="U3880" s="17">
        <f t="shared" si="303"/>
        <v>42184.957638888889</v>
      </c>
      <c r="V3880" s="17">
        <f t="shared" si="304"/>
        <v>42154.610486111109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tr">
        <f>VLOOKUP(G3881,'Country Codes'!C:D,2,FALSE)</f>
        <v>United Kingdom</v>
      </c>
      <c r="I3881" t="s">
        <v>8247</v>
      </c>
      <c r="J3881" s="15">
        <v>1422218396</v>
      </c>
      <c r="K3881" s="15">
        <v>1419626396</v>
      </c>
      <c r="L3881" t="b">
        <v>0</v>
      </c>
      <c r="M3881">
        <v>0</v>
      </c>
      <c r="N3881" t="b">
        <v>0</v>
      </c>
      <c r="O3881" t="s">
        <v>8305</v>
      </c>
      <c r="P3881" s="5">
        <f t="shared" si="300"/>
        <v>0</v>
      </c>
      <c r="Q3881" s="5" t="str">
        <f t="shared" si="301"/>
        <v>Not Funded</v>
      </c>
      <c r="R3881" s="7" t="e">
        <f t="shared" si="302"/>
        <v>#DIV/0!</v>
      </c>
      <c r="S3881" t="s">
        <v>8316</v>
      </c>
      <c r="T3881" t="s">
        <v>8358</v>
      </c>
      <c r="U3881" s="17">
        <f t="shared" si="303"/>
        <v>42029.652731481481</v>
      </c>
      <c r="V3881" s="17">
        <f t="shared" si="304"/>
        <v>41999.652731481481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tr">
        <f>VLOOKUP(G3882,'Country Codes'!C:D,2,FALSE)</f>
        <v>United Kingdom</v>
      </c>
      <c r="I3882" t="s">
        <v>8247</v>
      </c>
      <c r="J3882" s="15">
        <v>1406761200</v>
      </c>
      <c r="K3882" s="15">
        <v>1403724820</v>
      </c>
      <c r="L3882" t="b">
        <v>0</v>
      </c>
      <c r="M3882">
        <v>17</v>
      </c>
      <c r="N3882" t="b">
        <v>0</v>
      </c>
      <c r="O3882" t="s">
        <v>8305</v>
      </c>
      <c r="P3882" s="5">
        <f t="shared" si="300"/>
        <v>0.13066666666666665</v>
      </c>
      <c r="Q3882" s="5" t="str">
        <f t="shared" si="301"/>
        <v>Not Funded</v>
      </c>
      <c r="R3882" s="7">
        <f t="shared" si="302"/>
        <v>57.647058823529413</v>
      </c>
      <c r="S3882" t="s">
        <v>8316</v>
      </c>
      <c r="T3882" t="s">
        <v>8358</v>
      </c>
      <c r="U3882" s="17">
        <f t="shared" si="303"/>
        <v>41850.75</v>
      </c>
      <c r="V3882" s="17">
        <f t="shared" si="304"/>
        <v>41815.606712962959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tr">
        <f>VLOOKUP(G3883,'Country Codes'!C:D,2,FALSE)</f>
        <v>United States</v>
      </c>
      <c r="I3883" t="s">
        <v>8246</v>
      </c>
      <c r="J3883" s="15">
        <v>1487550399</v>
      </c>
      <c r="K3883" s="15">
        <v>1484958399</v>
      </c>
      <c r="L3883" t="b">
        <v>0</v>
      </c>
      <c r="M3883">
        <v>1</v>
      </c>
      <c r="N3883" t="b">
        <v>0</v>
      </c>
      <c r="O3883" t="s">
        <v>8305</v>
      </c>
      <c r="P3883" s="5">
        <f t="shared" si="300"/>
        <v>0.05</v>
      </c>
      <c r="Q3883" s="5" t="str">
        <f t="shared" si="301"/>
        <v>Not Funded</v>
      </c>
      <c r="R3883" s="7">
        <f t="shared" si="302"/>
        <v>25</v>
      </c>
      <c r="S3883" t="s">
        <v>8316</v>
      </c>
      <c r="T3883" t="s">
        <v>8358</v>
      </c>
      <c r="U3883" s="17">
        <f t="shared" si="303"/>
        <v>42785.810173611106</v>
      </c>
      <c r="V3883" s="17">
        <f t="shared" si="304"/>
        <v>42755.810173611106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tr">
        <f>VLOOKUP(G3884,'Country Codes'!C:D,2,FALSE)</f>
        <v>Australia</v>
      </c>
      <c r="I3884" t="s">
        <v>8248</v>
      </c>
      <c r="J3884" s="15">
        <v>1454281380</v>
      </c>
      <c r="K3884" s="15">
        <v>1451950570</v>
      </c>
      <c r="L3884" t="b">
        <v>0</v>
      </c>
      <c r="M3884">
        <v>0</v>
      </c>
      <c r="N3884" t="b">
        <v>0</v>
      </c>
      <c r="O3884" t="s">
        <v>8305</v>
      </c>
      <c r="P3884" s="5">
        <f t="shared" si="300"/>
        <v>0</v>
      </c>
      <c r="Q3884" s="5" t="str">
        <f t="shared" si="301"/>
        <v>Not Funded</v>
      </c>
      <c r="R3884" s="7" t="e">
        <f t="shared" si="302"/>
        <v>#DIV/0!</v>
      </c>
      <c r="S3884" t="s">
        <v>8316</v>
      </c>
      <c r="T3884" t="s">
        <v>8358</v>
      </c>
      <c r="U3884" s="17">
        <f t="shared" si="303"/>
        <v>42400.752083333333</v>
      </c>
      <c r="V3884" s="17">
        <f t="shared" si="304"/>
        <v>42373.77511574074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tr">
        <f>VLOOKUP(G3885,'Country Codes'!C:D,2,FALSE)</f>
        <v>United Kingdom</v>
      </c>
      <c r="I3885" t="s">
        <v>8247</v>
      </c>
      <c r="J3885" s="15">
        <v>1409668069</v>
      </c>
      <c r="K3885" s="15">
        <v>1407076069</v>
      </c>
      <c r="L3885" t="b">
        <v>0</v>
      </c>
      <c r="M3885">
        <v>0</v>
      </c>
      <c r="N3885" t="b">
        <v>0</v>
      </c>
      <c r="O3885" t="s">
        <v>8305</v>
      </c>
      <c r="P3885" s="5">
        <f t="shared" si="300"/>
        <v>0</v>
      </c>
      <c r="Q3885" s="5" t="str">
        <f t="shared" si="301"/>
        <v>Not Funded</v>
      </c>
      <c r="R3885" s="7" t="e">
        <f t="shared" si="302"/>
        <v>#DIV/0!</v>
      </c>
      <c r="S3885" t="s">
        <v>8316</v>
      </c>
      <c r="T3885" t="s">
        <v>8358</v>
      </c>
      <c r="U3885" s="17">
        <f t="shared" si="303"/>
        <v>41884.394317129627</v>
      </c>
      <c r="V3885" s="17">
        <f t="shared" si="304"/>
        <v>41854.394317129627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tr">
        <f>VLOOKUP(G3886,'Country Codes'!C:D,2,FALSE)</f>
        <v>United States</v>
      </c>
      <c r="I3886" t="s">
        <v>8246</v>
      </c>
      <c r="J3886" s="15">
        <v>1427479192</v>
      </c>
      <c r="K3886" s="15">
        <v>1425322792</v>
      </c>
      <c r="L3886" t="b">
        <v>0</v>
      </c>
      <c r="M3886">
        <v>0</v>
      </c>
      <c r="N3886" t="b">
        <v>0</v>
      </c>
      <c r="O3886" t="s">
        <v>8305</v>
      </c>
      <c r="P3886" s="5">
        <f t="shared" si="300"/>
        <v>0</v>
      </c>
      <c r="Q3886" s="5" t="str">
        <f t="shared" si="301"/>
        <v>Not Funded</v>
      </c>
      <c r="R3886" s="7" t="e">
        <f t="shared" si="302"/>
        <v>#DIV/0!</v>
      </c>
      <c r="S3886" t="s">
        <v>8316</v>
      </c>
      <c r="T3886" t="s">
        <v>8358</v>
      </c>
      <c r="U3886" s="17">
        <f t="shared" si="303"/>
        <v>42090.541574074072</v>
      </c>
      <c r="V3886" s="17">
        <f t="shared" si="304"/>
        <v>42065.583240740736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tr">
        <f>VLOOKUP(G3887,'Country Codes'!C:D,2,FALSE)</f>
        <v>United States</v>
      </c>
      <c r="I3887" t="s">
        <v>8246</v>
      </c>
      <c r="J3887" s="15">
        <v>1462834191</v>
      </c>
      <c r="K3887" s="15">
        <v>1460242191</v>
      </c>
      <c r="L3887" t="b">
        <v>0</v>
      </c>
      <c r="M3887">
        <v>0</v>
      </c>
      <c r="N3887" t="b">
        <v>0</v>
      </c>
      <c r="O3887" t="s">
        <v>8305</v>
      </c>
      <c r="P3887" s="5">
        <f t="shared" si="300"/>
        <v>0</v>
      </c>
      <c r="Q3887" s="5" t="str">
        <f t="shared" si="301"/>
        <v>Not Funded</v>
      </c>
      <c r="R3887" s="7" t="e">
        <f t="shared" si="302"/>
        <v>#DIV/0!</v>
      </c>
      <c r="S3887" t="s">
        <v>8316</v>
      </c>
      <c r="T3887" t="s">
        <v>8358</v>
      </c>
      <c r="U3887" s="17">
        <f t="shared" si="303"/>
        <v>42499.742951388886</v>
      </c>
      <c r="V3887" s="17">
        <f t="shared" si="304"/>
        <v>42469.742951388886</v>
      </c>
    </row>
    <row r="3888" spans="1:22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tr">
        <f>VLOOKUP(G3888,'Country Codes'!C:D,2,FALSE)</f>
        <v>Australia</v>
      </c>
      <c r="I3888" t="s">
        <v>8248</v>
      </c>
      <c r="J3888" s="15">
        <v>1418275702</v>
      </c>
      <c r="K3888" s="15">
        <v>1415683702</v>
      </c>
      <c r="L3888" t="b">
        <v>0</v>
      </c>
      <c r="M3888">
        <v>0</v>
      </c>
      <c r="N3888" t="b">
        <v>0</v>
      </c>
      <c r="O3888" t="s">
        <v>8305</v>
      </c>
      <c r="P3888" s="5">
        <f t="shared" si="300"/>
        <v>0</v>
      </c>
      <c r="Q3888" s="5" t="str">
        <f t="shared" si="301"/>
        <v>Not Funded</v>
      </c>
      <c r="R3888" s="7" t="e">
        <f t="shared" si="302"/>
        <v>#DIV/0!</v>
      </c>
      <c r="S3888" t="s">
        <v>8316</v>
      </c>
      <c r="T3888" t="s">
        <v>8358</v>
      </c>
      <c r="U3888" s="17">
        <f t="shared" si="303"/>
        <v>41984.019699074073</v>
      </c>
      <c r="V3888" s="17">
        <f t="shared" si="304"/>
        <v>41954.019699074073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tr">
        <f>VLOOKUP(G3889,'Country Codes'!C:D,2,FALSE)</f>
        <v>United States</v>
      </c>
      <c r="I3889" t="s">
        <v>8246</v>
      </c>
      <c r="J3889" s="15">
        <v>1430517600</v>
      </c>
      <c r="K3889" s="15">
        <v>1426538129</v>
      </c>
      <c r="L3889" t="b">
        <v>0</v>
      </c>
      <c r="M3889">
        <v>2</v>
      </c>
      <c r="N3889" t="b">
        <v>0</v>
      </c>
      <c r="O3889" t="s">
        <v>8305</v>
      </c>
      <c r="P3889" s="5">
        <f t="shared" si="300"/>
        <v>1.7500000000000002E-2</v>
      </c>
      <c r="Q3889" s="5" t="str">
        <f t="shared" si="301"/>
        <v>Not Funded</v>
      </c>
      <c r="R3889" s="7">
        <f t="shared" si="302"/>
        <v>17.5</v>
      </c>
      <c r="S3889" t="s">
        <v>8316</v>
      </c>
      <c r="T3889" t="s">
        <v>8358</v>
      </c>
      <c r="U3889" s="17">
        <f t="shared" si="303"/>
        <v>42125.708333333336</v>
      </c>
      <c r="V3889" s="17">
        <f t="shared" si="304"/>
        <v>42079.649641203701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tr">
        <f>VLOOKUP(G3890,'Country Codes'!C:D,2,FALSE)</f>
        <v>United Kingdom</v>
      </c>
      <c r="I3890" t="s">
        <v>8247</v>
      </c>
      <c r="J3890" s="15">
        <v>1488114358</v>
      </c>
      <c r="K3890" s="15">
        <v>1485522358</v>
      </c>
      <c r="L3890" t="b">
        <v>0</v>
      </c>
      <c r="M3890">
        <v>14</v>
      </c>
      <c r="N3890" t="b">
        <v>0</v>
      </c>
      <c r="O3890" t="s">
        <v>8271</v>
      </c>
      <c r="P3890" s="5">
        <f t="shared" si="300"/>
        <v>0.27100000000000002</v>
      </c>
      <c r="Q3890" s="5" t="str">
        <f t="shared" si="301"/>
        <v>Not Funded</v>
      </c>
      <c r="R3890" s="7">
        <f t="shared" si="302"/>
        <v>38.714285714285715</v>
      </c>
      <c r="S3890" t="s">
        <v>8316</v>
      </c>
      <c r="T3890" t="s">
        <v>8317</v>
      </c>
      <c r="U3890" s="17">
        <f t="shared" si="303"/>
        <v>42792.337476851848</v>
      </c>
      <c r="V3890" s="17">
        <f t="shared" si="304"/>
        <v>42762.337476851848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tr">
        <f>VLOOKUP(G3891,'Country Codes'!C:D,2,FALSE)</f>
        <v>United States</v>
      </c>
      <c r="I3891" t="s">
        <v>8246</v>
      </c>
      <c r="J3891" s="15">
        <v>1420413960</v>
      </c>
      <c r="K3891" s="15">
        <v>1417651630</v>
      </c>
      <c r="L3891" t="b">
        <v>0</v>
      </c>
      <c r="M3891">
        <v>9</v>
      </c>
      <c r="N3891" t="b">
        <v>0</v>
      </c>
      <c r="O3891" t="s">
        <v>8271</v>
      </c>
      <c r="P3891" s="5">
        <f t="shared" si="300"/>
        <v>1.4749999999999999E-2</v>
      </c>
      <c r="Q3891" s="5" t="str">
        <f t="shared" si="301"/>
        <v>Not Funded</v>
      </c>
      <c r="R3891" s="7">
        <f t="shared" si="302"/>
        <v>13.111111111111111</v>
      </c>
      <c r="S3891" t="s">
        <v>8316</v>
      </c>
      <c r="T3891" t="s">
        <v>8317</v>
      </c>
      <c r="U3891" s="17">
        <f t="shared" si="303"/>
        <v>42008.768055555549</v>
      </c>
      <c r="V3891" s="17">
        <f t="shared" si="304"/>
        <v>41976.796643518515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tr">
        <f>VLOOKUP(G3892,'Country Codes'!C:D,2,FALSE)</f>
        <v>United States</v>
      </c>
      <c r="I3892" t="s">
        <v>8246</v>
      </c>
      <c r="J3892" s="15">
        <v>1439662344</v>
      </c>
      <c r="K3892" s="15">
        <v>1434478344</v>
      </c>
      <c r="L3892" t="b">
        <v>0</v>
      </c>
      <c r="M3892">
        <v>8</v>
      </c>
      <c r="N3892" t="b">
        <v>0</v>
      </c>
      <c r="O3892" t="s">
        <v>8271</v>
      </c>
      <c r="P3892" s="5">
        <f t="shared" si="300"/>
        <v>0.16826666666666668</v>
      </c>
      <c r="Q3892" s="5" t="str">
        <f t="shared" si="301"/>
        <v>Not Funded</v>
      </c>
      <c r="R3892" s="7">
        <f t="shared" si="302"/>
        <v>315.5</v>
      </c>
      <c r="S3892" t="s">
        <v>8316</v>
      </c>
      <c r="T3892" t="s">
        <v>8317</v>
      </c>
      <c r="U3892" s="17">
        <f t="shared" si="303"/>
        <v>42231.55027777778</v>
      </c>
      <c r="V3892" s="17">
        <f t="shared" si="304"/>
        <v>42171.55027777778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tr">
        <f>VLOOKUP(G3893,'Country Codes'!C:D,2,FALSE)</f>
        <v>United States</v>
      </c>
      <c r="I3893" t="s">
        <v>8246</v>
      </c>
      <c r="J3893" s="15">
        <v>1427086740</v>
      </c>
      <c r="K3893" s="15">
        <v>1424488244</v>
      </c>
      <c r="L3893" t="b">
        <v>0</v>
      </c>
      <c r="M3893">
        <v>7</v>
      </c>
      <c r="N3893" t="b">
        <v>0</v>
      </c>
      <c r="O3893" t="s">
        <v>8271</v>
      </c>
      <c r="P3893" s="5">
        <f t="shared" si="300"/>
        <v>0.32500000000000001</v>
      </c>
      <c r="Q3893" s="5" t="str">
        <f t="shared" si="301"/>
        <v>Not Funded</v>
      </c>
      <c r="R3893" s="7">
        <f t="shared" si="302"/>
        <v>37.142857142857146</v>
      </c>
      <c r="S3893" t="s">
        <v>8316</v>
      </c>
      <c r="T3893" t="s">
        <v>8317</v>
      </c>
      <c r="U3893" s="17">
        <f t="shared" si="303"/>
        <v>42085.999305555553</v>
      </c>
      <c r="V3893" s="17">
        <f t="shared" si="304"/>
        <v>42055.924120370364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tr">
        <f>VLOOKUP(G3894,'Country Codes'!C:D,2,FALSE)</f>
        <v>United States</v>
      </c>
      <c r="I3894" t="s">
        <v>8246</v>
      </c>
      <c r="J3894" s="15">
        <v>1408863600</v>
      </c>
      <c r="K3894" s="15">
        <v>1408203557</v>
      </c>
      <c r="L3894" t="b">
        <v>0</v>
      </c>
      <c r="M3894">
        <v>0</v>
      </c>
      <c r="N3894" t="b">
        <v>0</v>
      </c>
      <c r="O3894" t="s">
        <v>8271</v>
      </c>
      <c r="P3894" s="5">
        <f t="shared" si="300"/>
        <v>0</v>
      </c>
      <c r="Q3894" s="5" t="str">
        <f t="shared" si="301"/>
        <v>Not Funded</v>
      </c>
      <c r="R3894" s="7" t="e">
        <f t="shared" si="302"/>
        <v>#DIV/0!</v>
      </c>
      <c r="S3894" t="s">
        <v>8316</v>
      </c>
      <c r="T3894" t="s">
        <v>8317</v>
      </c>
      <c r="U3894" s="17">
        <f t="shared" si="303"/>
        <v>41875.083333333328</v>
      </c>
      <c r="V3894" s="17">
        <f t="shared" si="304"/>
        <v>41867.44394675926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tr">
        <f>VLOOKUP(G3895,'Country Codes'!C:D,2,FALSE)</f>
        <v>United States</v>
      </c>
      <c r="I3895" t="s">
        <v>8246</v>
      </c>
      <c r="J3895" s="15">
        <v>1404194400</v>
      </c>
      <c r="K3895" s="15">
        <v>1400600840</v>
      </c>
      <c r="L3895" t="b">
        <v>0</v>
      </c>
      <c r="M3895">
        <v>84</v>
      </c>
      <c r="N3895" t="b">
        <v>0</v>
      </c>
      <c r="O3895" t="s">
        <v>8271</v>
      </c>
      <c r="P3895" s="5">
        <f t="shared" si="300"/>
        <v>0.2155</v>
      </c>
      <c r="Q3895" s="5" t="str">
        <f t="shared" si="301"/>
        <v>Not Funded</v>
      </c>
      <c r="R3895" s="7">
        <f t="shared" si="302"/>
        <v>128.27380952380952</v>
      </c>
      <c r="S3895" t="s">
        <v>8316</v>
      </c>
      <c r="T3895" t="s">
        <v>8317</v>
      </c>
      <c r="U3895" s="17">
        <f t="shared" si="303"/>
        <v>41821.041666666664</v>
      </c>
      <c r="V3895" s="17">
        <f t="shared" si="304"/>
        <v>41779.449537037035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tr">
        <f>VLOOKUP(G3896,'Country Codes'!C:D,2,FALSE)</f>
        <v>United States</v>
      </c>
      <c r="I3896" t="s">
        <v>8246</v>
      </c>
      <c r="J3896" s="15">
        <v>1481000340</v>
      </c>
      <c r="K3896" s="15">
        <v>1478386812</v>
      </c>
      <c r="L3896" t="b">
        <v>0</v>
      </c>
      <c r="M3896">
        <v>11</v>
      </c>
      <c r="N3896" t="b">
        <v>0</v>
      </c>
      <c r="O3896" t="s">
        <v>8271</v>
      </c>
      <c r="P3896" s="5">
        <f t="shared" si="300"/>
        <v>3.4666666666666665E-2</v>
      </c>
      <c r="Q3896" s="5" t="str">
        <f t="shared" si="301"/>
        <v>Not Funded</v>
      </c>
      <c r="R3896" s="7">
        <f t="shared" si="302"/>
        <v>47.272727272727273</v>
      </c>
      <c r="S3896" t="s">
        <v>8316</v>
      </c>
      <c r="T3896" t="s">
        <v>8317</v>
      </c>
      <c r="U3896" s="17">
        <f t="shared" si="303"/>
        <v>42709.999305555553</v>
      </c>
      <c r="V3896" s="17">
        <f t="shared" si="304"/>
        <v>42679.750138888885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tr">
        <f>VLOOKUP(G3897,'Country Codes'!C:D,2,FALSE)</f>
        <v>United States</v>
      </c>
      <c r="I3897" t="s">
        <v>8246</v>
      </c>
      <c r="J3897" s="15">
        <v>1425103218</v>
      </c>
      <c r="K3897" s="15">
        <v>1422424818</v>
      </c>
      <c r="L3897" t="b">
        <v>0</v>
      </c>
      <c r="M3897">
        <v>1</v>
      </c>
      <c r="N3897" t="b">
        <v>0</v>
      </c>
      <c r="O3897" t="s">
        <v>8271</v>
      </c>
      <c r="P3897" s="5">
        <f t="shared" si="300"/>
        <v>0.05</v>
      </c>
      <c r="Q3897" s="5" t="str">
        <f t="shared" si="301"/>
        <v>Not Funded</v>
      </c>
      <c r="R3897" s="7">
        <f t="shared" si="302"/>
        <v>50</v>
      </c>
      <c r="S3897" t="s">
        <v>8316</v>
      </c>
      <c r="T3897" t="s">
        <v>8317</v>
      </c>
      <c r="U3897" s="17">
        <f t="shared" si="303"/>
        <v>42063.041875000003</v>
      </c>
      <c r="V3897" s="17">
        <f t="shared" si="304"/>
        <v>42032.041875000003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tr">
        <f>VLOOKUP(G3898,'Country Codes'!C:D,2,FALSE)</f>
        <v>United States</v>
      </c>
      <c r="I3898" t="s">
        <v>8246</v>
      </c>
      <c r="J3898" s="15">
        <v>1402979778</v>
      </c>
      <c r="K3898" s="15">
        <v>1401770178</v>
      </c>
      <c r="L3898" t="b">
        <v>0</v>
      </c>
      <c r="M3898">
        <v>4</v>
      </c>
      <c r="N3898" t="b">
        <v>0</v>
      </c>
      <c r="O3898" t="s">
        <v>8271</v>
      </c>
      <c r="P3898" s="5">
        <f t="shared" si="300"/>
        <v>0.10625</v>
      </c>
      <c r="Q3898" s="5" t="str">
        <f t="shared" si="301"/>
        <v>Not Funded</v>
      </c>
      <c r="R3898" s="7">
        <f t="shared" si="302"/>
        <v>42.5</v>
      </c>
      <c r="S3898" t="s">
        <v>8316</v>
      </c>
      <c r="T3898" t="s">
        <v>8317</v>
      </c>
      <c r="U3898" s="17">
        <f t="shared" si="303"/>
        <v>41806.983541666668</v>
      </c>
      <c r="V3898" s="17">
        <f t="shared" si="304"/>
        <v>41792.983541666668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tr">
        <f>VLOOKUP(G3899,'Country Codes'!C:D,2,FALSE)</f>
        <v>New Zealand</v>
      </c>
      <c r="I3899" t="s">
        <v>8250</v>
      </c>
      <c r="J3899" s="15">
        <v>1420750683</v>
      </c>
      <c r="K3899" s="15">
        <v>1418158683</v>
      </c>
      <c r="L3899" t="b">
        <v>0</v>
      </c>
      <c r="M3899">
        <v>10</v>
      </c>
      <c r="N3899" t="b">
        <v>0</v>
      </c>
      <c r="O3899" t="s">
        <v>8271</v>
      </c>
      <c r="P3899" s="5">
        <f t="shared" si="300"/>
        <v>0.17599999999999999</v>
      </c>
      <c r="Q3899" s="5" t="str">
        <f t="shared" si="301"/>
        <v>Not Funded</v>
      </c>
      <c r="R3899" s="7">
        <f t="shared" si="302"/>
        <v>44</v>
      </c>
      <c r="S3899" t="s">
        <v>8316</v>
      </c>
      <c r="T3899" t="s">
        <v>8317</v>
      </c>
      <c r="U3899" s="17">
        <f t="shared" si="303"/>
        <v>42012.665312499994</v>
      </c>
      <c r="V3899" s="17">
        <f t="shared" si="304"/>
        <v>41982.665312499994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tr">
        <f>VLOOKUP(G3900,'Country Codes'!C:D,2,FALSE)</f>
        <v>United Kingdom</v>
      </c>
      <c r="I3900" t="s">
        <v>8247</v>
      </c>
      <c r="J3900" s="15">
        <v>1439827200</v>
      </c>
      <c r="K3900" s="15">
        <v>1436355270</v>
      </c>
      <c r="L3900" t="b">
        <v>0</v>
      </c>
      <c r="M3900">
        <v>16</v>
      </c>
      <c r="N3900" t="b">
        <v>0</v>
      </c>
      <c r="O3900" t="s">
        <v>8271</v>
      </c>
      <c r="P3900" s="5">
        <f t="shared" si="300"/>
        <v>0.3256</v>
      </c>
      <c r="Q3900" s="5" t="str">
        <f t="shared" si="301"/>
        <v>Not Funded</v>
      </c>
      <c r="R3900" s="7">
        <f t="shared" si="302"/>
        <v>50.875</v>
      </c>
      <c r="S3900" t="s">
        <v>8316</v>
      </c>
      <c r="T3900" t="s">
        <v>8317</v>
      </c>
      <c r="U3900" s="17">
        <f t="shared" si="303"/>
        <v>42233.458333333336</v>
      </c>
      <c r="V3900" s="17">
        <f t="shared" si="304"/>
        <v>42193.273958333331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tr">
        <f>VLOOKUP(G3901,'Country Codes'!C:D,2,FALSE)</f>
        <v>United States</v>
      </c>
      <c r="I3901" t="s">
        <v>8246</v>
      </c>
      <c r="J3901" s="15">
        <v>1407868561</v>
      </c>
      <c r="K3901" s="15">
        <v>1406140561</v>
      </c>
      <c r="L3901" t="b">
        <v>0</v>
      </c>
      <c r="M3901">
        <v>2</v>
      </c>
      <c r="N3901" t="b">
        <v>0</v>
      </c>
      <c r="O3901" t="s">
        <v>8271</v>
      </c>
      <c r="P3901" s="5">
        <f t="shared" si="300"/>
        <v>1.2500000000000001E-2</v>
      </c>
      <c r="Q3901" s="5" t="str">
        <f t="shared" si="301"/>
        <v>Not Funded</v>
      </c>
      <c r="R3901" s="7">
        <f t="shared" si="302"/>
        <v>62.5</v>
      </c>
      <c r="S3901" t="s">
        <v>8316</v>
      </c>
      <c r="T3901" t="s">
        <v>8317</v>
      </c>
      <c r="U3901" s="17">
        <f t="shared" si="303"/>
        <v>41863.566678240735</v>
      </c>
      <c r="V3901" s="17">
        <f t="shared" si="304"/>
        <v>41843.566678240735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tr">
        <f>VLOOKUP(G3902,'Country Codes'!C:D,2,FALSE)</f>
        <v>United States</v>
      </c>
      <c r="I3902" t="s">
        <v>8246</v>
      </c>
      <c r="J3902" s="15">
        <v>1433988791</v>
      </c>
      <c r="K3902" s="15">
        <v>1431396791</v>
      </c>
      <c r="L3902" t="b">
        <v>0</v>
      </c>
      <c r="M3902">
        <v>5</v>
      </c>
      <c r="N3902" t="b">
        <v>0</v>
      </c>
      <c r="O3902" t="s">
        <v>8271</v>
      </c>
      <c r="P3902" s="5">
        <f t="shared" si="300"/>
        <v>5.3999999999999999E-2</v>
      </c>
      <c r="Q3902" s="5" t="str">
        <f t="shared" si="301"/>
        <v>Not Funded</v>
      </c>
      <c r="R3902" s="7">
        <f t="shared" si="302"/>
        <v>27</v>
      </c>
      <c r="S3902" t="s">
        <v>8316</v>
      </c>
      <c r="T3902" t="s">
        <v>8317</v>
      </c>
      <c r="U3902" s="17">
        <f t="shared" si="303"/>
        <v>42165.884155092594</v>
      </c>
      <c r="V3902" s="17">
        <f t="shared" si="304"/>
        <v>42135.884155092594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tr">
        <f>VLOOKUP(G3903,'Country Codes'!C:D,2,FALSE)</f>
        <v>United States</v>
      </c>
      <c r="I3903" t="s">
        <v>8246</v>
      </c>
      <c r="J3903" s="15">
        <v>1450554599</v>
      </c>
      <c r="K3903" s="15">
        <v>1447098599</v>
      </c>
      <c r="L3903" t="b">
        <v>0</v>
      </c>
      <c r="M3903">
        <v>1</v>
      </c>
      <c r="N3903" t="b">
        <v>0</v>
      </c>
      <c r="O3903" t="s">
        <v>8271</v>
      </c>
      <c r="P3903" s="5">
        <f t="shared" si="300"/>
        <v>8.3333333333333332E-3</v>
      </c>
      <c r="Q3903" s="5" t="str">
        <f t="shared" si="301"/>
        <v>Not Funded</v>
      </c>
      <c r="R3903" s="7">
        <f t="shared" si="302"/>
        <v>25</v>
      </c>
      <c r="S3903" t="s">
        <v>8316</v>
      </c>
      <c r="T3903" t="s">
        <v>8317</v>
      </c>
      <c r="U3903" s="17">
        <f t="shared" si="303"/>
        <v>42357.618043981485</v>
      </c>
      <c r="V3903" s="17">
        <f t="shared" si="304"/>
        <v>42317.618043981485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tr">
        <f>VLOOKUP(G3904,'Country Codes'!C:D,2,FALSE)</f>
        <v>United Kingdom</v>
      </c>
      <c r="I3904" t="s">
        <v>8247</v>
      </c>
      <c r="J3904" s="15">
        <v>1479125642</v>
      </c>
      <c r="K3904" s="15">
        <v>1476962042</v>
      </c>
      <c r="L3904" t="b">
        <v>0</v>
      </c>
      <c r="M3904">
        <v>31</v>
      </c>
      <c r="N3904" t="b">
        <v>0</v>
      </c>
      <c r="O3904" t="s">
        <v>8271</v>
      </c>
      <c r="P3904" s="5">
        <f t="shared" si="300"/>
        <v>0.48833333333333334</v>
      </c>
      <c r="Q3904" s="5" t="str">
        <f t="shared" si="301"/>
        <v>Not Funded</v>
      </c>
      <c r="R3904" s="7">
        <f t="shared" si="302"/>
        <v>47.258064516129032</v>
      </c>
      <c r="S3904" t="s">
        <v>8316</v>
      </c>
      <c r="T3904" t="s">
        <v>8317</v>
      </c>
      <c r="U3904" s="17">
        <f t="shared" si="303"/>
        <v>42688.301412037035</v>
      </c>
      <c r="V3904" s="17">
        <f t="shared" si="304"/>
        <v>42663.259745370371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tr">
        <f>VLOOKUP(G3905,'Country Codes'!C:D,2,FALSE)</f>
        <v>United States</v>
      </c>
      <c r="I3905" t="s">
        <v>8246</v>
      </c>
      <c r="J3905" s="15">
        <v>1439581080</v>
      </c>
      <c r="K3905" s="15">
        <v>1435709765</v>
      </c>
      <c r="L3905" t="b">
        <v>0</v>
      </c>
      <c r="M3905">
        <v>0</v>
      </c>
      <c r="N3905" t="b">
        <v>0</v>
      </c>
      <c r="O3905" t="s">
        <v>8271</v>
      </c>
      <c r="P3905" s="5">
        <f t="shared" si="300"/>
        <v>0</v>
      </c>
      <c r="Q3905" s="5" t="str">
        <f t="shared" si="301"/>
        <v>Not Funded</v>
      </c>
      <c r="R3905" s="7" t="e">
        <f t="shared" si="302"/>
        <v>#DIV/0!</v>
      </c>
      <c r="S3905" t="s">
        <v>8316</v>
      </c>
      <c r="T3905" t="s">
        <v>8317</v>
      </c>
      <c r="U3905" s="17">
        <f t="shared" si="303"/>
        <v>42230.609722222223</v>
      </c>
      <c r="V3905" s="17">
        <f t="shared" si="304"/>
        <v>42185.802835648145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tr">
        <f>VLOOKUP(G3906,'Country Codes'!C:D,2,FALSE)</f>
        <v>United States</v>
      </c>
      <c r="I3906" t="s">
        <v>8246</v>
      </c>
      <c r="J3906" s="15">
        <v>1429074240</v>
      </c>
      <c r="K3906" s="15">
        <v>1427866200</v>
      </c>
      <c r="L3906" t="b">
        <v>0</v>
      </c>
      <c r="M3906">
        <v>2</v>
      </c>
      <c r="N3906" t="b">
        <v>0</v>
      </c>
      <c r="O3906" t="s">
        <v>8271</v>
      </c>
      <c r="P3906" s="5">
        <f t="shared" si="300"/>
        <v>2.9999999999999997E-4</v>
      </c>
      <c r="Q3906" s="5" t="str">
        <f t="shared" si="301"/>
        <v>Not Funded</v>
      </c>
      <c r="R3906" s="7">
        <f t="shared" si="302"/>
        <v>1.5</v>
      </c>
      <c r="S3906" t="s">
        <v>8316</v>
      </c>
      <c r="T3906" t="s">
        <v>8317</v>
      </c>
      <c r="U3906" s="17">
        <f t="shared" si="303"/>
        <v>42109.00277777778</v>
      </c>
      <c r="V3906" s="17">
        <f t="shared" si="304"/>
        <v>42095.020833333336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tr">
        <f>VLOOKUP(G3907,'Country Codes'!C:D,2,FALSE)</f>
        <v>United Kingdom</v>
      </c>
      <c r="I3907" t="s">
        <v>8247</v>
      </c>
      <c r="J3907" s="15">
        <v>1434063600</v>
      </c>
      <c r="K3907" s="15">
        <v>1430405903</v>
      </c>
      <c r="L3907" t="b">
        <v>0</v>
      </c>
      <c r="M3907">
        <v>7</v>
      </c>
      <c r="N3907" t="b">
        <v>0</v>
      </c>
      <c r="O3907" t="s">
        <v>8271</v>
      </c>
      <c r="P3907" s="5">
        <f t="shared" ref="P3907:P3970" si="305">(E3907/D3907)</f>
        <v>0.11533333333333333</v>
      </c>
      <c r="Q3907" s="5" t="str">
        <f t="shared" ref="Q3907:Q3970" si="306">IF(P3907&gt;=1,"Funded","Not Funded")</f>
        <v>Not Funded</v>
      </c>
      <c r="R3907" s="7">
        <f t="shared" ref="R3907:R3970" si="307">(E3907/M3907)</f>
        <v>24.714285714285715</v>
      </c>
      <c r="S3907" t="s">
        <v>8316</v>
      </c>
      <c r="T3907" t="s">
        <v>8317</v>
      </c>
      <c r="U3907" s="17">
        <f t="shared" ref="U3907:U3970" si="308">(((J3907/60)/60)/24)+DATE(1970,1,1)+(-5/24)</f>
        <v>42166.749999999993</v>
      </c>
      <c r="V3907" s="17">
        <f t="shared" ref="V3907:V3970" si="309">(((K3907/60)/60)/24)+DATE(1970,1,1)+(-5/24)</f>
        <v>42124.415543981479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tr">
        <f>VLOOKUP(G3908,'Country Codes'!C:D,2,FALSE)</f>
        <v>United Kingdom</v>
      </c>
      <c r="I3908" t="s">
        <v>8247</v>
      </c>
      <c r="J3908" s="15">
        <v>1435325100</v>
      </c>
      <c r="K3908" s="15">
        <v>1432072893</v>
      </c>
      <c r="L3908" t="b">
        <v>0</v>
      </c>
      <c r="M3908">
        <v>16</v>
      </c>
      <c r="N3908" t="b">
        <v>0</v>
      </c>
      <c r="O3908" t="s">
        <v>8271</v>
      </c>
      <c r="P3908" s="5">
        <f t="shared" si="305"/>
        <v>0.67333333333333334</v>
      </c>
      <c r="Q3908" s="5" t="str">
        <f t="shared" si="306"/>
        <v>Not Funded</v>
      </c>
      <c r="R3908" s="7">
        <f t="shared" si="307"/>
        <v>63.125</v>
      </c>
      <c r="S3908" t="s">
        <v>8316</v>
      </c>
      <c r="T3908" t="s">
        <v>8317</v>
      </c>
      <c r="U3908" s="17">
        <f t="shared" si="308"/>
        <v>42181.350694444445</v>
      </c>
      <c r="V3908" s="17">
        <f t="shared" si="309"/>
        <v>42143.709409722222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tr">
        <f>VLOOKUP(G3909,'Country Codes'!C:D,2,FALSE)</f>
        <v>United States</v>
      </c>
      <c r="I3909" t="s">
        <v>8246</v>
      </c>
      <c r="J3909" s="15">
        <v>1414354080</v>
      </c>
      <c r="K3909" s="15">
        <v>1411587606</v>
      </c>
      <c r="L3909" t="b">
        <v>0</v>
      </c>
      <c r="M3909">
        <v>4</v>
      </c>
      <c r="N3909" t="b">
        <v>0</v>
      </c>
      <c r="O3909" t="s">
        <v>8271</v>
      </c>
      <c r="P3909" s="5">
        <f t="shared" si="305"/>
        <v>0.153</v>
      </c>
      <c r="Q3909" s="5" t="str">
        <f t="shared" si="306"/>
        <v>Not Funded</v>
      </c>
      <c r="R3909" s="7">
        <f t="shared" si="307"/>
        <v>38.25</v>
      </c>
      <c r="S3909" t="s">
        <v>8316</v>
      </c>
      <c r="T3909" t="s">
        <v>8317</v>
      </c>
      <c r="U3909" s="17">
        <f t="shared" si="308"/>
        <v>41938.630555555552</v>
      </c>
      <c r="V3909" s="17">
        <f t="shared" si="309"/>
        <v>41906.611180555556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tr">
        <f>VLOOKUP(G3910,'Country Codes'!C:D,2,FALSE)</f>
        <v>United States</v>
      </c>
      <c r="I3910" t="s">
        <v>8246</v>
      </c>
      <c r="J3910" s="15">
        <v>1406603696</v>
      </c>
      <c r="K3910" s="15">
        <v>1405307696</v>
      </c>
      <c r="L3910" t="b">
        <v>0</v>
      </c>
      <c r="M3910">
        <v>4</v>
      </c>
      <c r="N3910" t="b">
        <v>0</v>
      </c>
      <c r="O3910" t="s">
        <v>8271</v>
      </c>
      <c r="P3910" s="5">
        <f t="shared" si="305"/>
        <v>8.666666666666667E-2</v>
      </c>
      <c r="Q3910" s="5" t="str">
        <f t="shared" si="306"/>
        <v>Not Funded</v>
      </c>
      <c r="R3910" s="7">
        <f t="shared" si="307"/>
        <v>16.25</v>
      </c>
      <c r="S3910" t="s">
        <v>8316</v>
      </c>
      <c r="T3910" t="s">
        <v>8317</v>
      </c>
      <c r="U3910" s="17">
        <f t="shared" si="308"/>
        <v>41848.927037037036</v>
      </c>
      <c r="V3910" s="17">
        <f t="shared" si="309"/>
        <v>41833.927037037036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tr">
        <f>VLOOKUP(G3911,'Country Codes'!C:D,2,FALSE)</f>
        <v>United States</v>
      </c>
      <c r="I3911" t="s">
        <v>8246</v>
      </c>
      <c r="J3911" s="15">
        <v>1410424642</v>
      </c>
      <c r="K3911" s="15">
        <v>1407832642</v>
      </c>
      <c r="L3911" t="b">
        <v>0</v>
      </c>
      <c r="M3911">
        <v>4</v>
      </c>
      <c r="N3911" t="b">
        <v>0</v>
      </c>
      <c r="O3911" t="s">
        <v>8271</v>
      </c>
      <c r="P3911" s="5">
        <f t="shared" si="305"/>
        <v>2.2499999999999998E-3</v>
      </c>
      <c r="Q3911" s="5" t="str">
        <f t="shared" si="306"/>
        <v>Not Funded</v>
      </c>
      <c r="R3911" s="7">
        <f t="shared" si="307"/>
        <v>33.75</v>
      </c>
      <c r="S3911" t="s">
        <v>8316</v>
      </c>
      <c r="T3911" t="s">
        <v>8317</v>
      </c>
      <c r="U3911" s="17">
        <f t="shared" si="308"/>
        <v>41893.150949074072</v>
      </c>
      <c r="V3911" s="17">
        <f t="shared" si="309"/>
        <v>41863.150949074072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tr">
        <f>VLOOKUP(G3912,'Country Codes'!C:D,2,FALSE)</f>
        <v>United States</v>
      </c>
      <c r="I3912" t="s">
        <v>8246</v>
      </c>
      <c r="J3912" s="15">
        <v>1441649397</v>
      </c>
      <c r="K3912" s="15">
        <v>1439057397</v>
      </c>
      <c r="L3912" t="b">
        <v>0</v>
      </c>
      <c r="M3912">
        <v>3</v>
      </c>
      <c r="N3912" t="b">
        <v>0</v>
      </c>
      <c r="O3912" t="s">
        <v>8271</v>
      </c>
      <c r="P3912" s="5">
        <f t="shared" si="305"/>
        <v>3.0833333333333334E-2</v>
      </c>
      <c r="Q3912" s="5" t="str">
        <f t="shared" si="306"/>
        <v>Not Funded</v>
      </c>
      <c r="R3912" s="7">
        <f t="shared" si="307"/>
        <v>61.666666666666664</v>
      </c>
      <c r="S3912" t="s">
        <v>8316</v>
      </c>
      <c r="T3912" t="s">
        <v>8317</v>
      </c>
      <c r="U3912" s="17">
        <f t="shared" si="308"/>
        <v>42254.548576388886</v>
      </c>
      <c r="V3912" s="17">
        <f t="shared" si="309"/>
        <v>42224.548576388886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tr">
        <f>VLOOKUP(G3913,'Country Codes'!C:D,2,FALSE)</f>
        <v>United States</v>
      </c>
      <c r="I3913" t="s">
        <v>8246</v>
      </c>
      <c r="J3913" s="15">
        <v>1417033777</v>
      </c>
      <c r="K3913" s="15">
        <v>1414438177</v>
      </c>
      <c r="L3913" t="b">
        <v>0</v>
      </c>
      <c r="M3913">
        <v>36</v>
      </c>
      <c r="N3913" t="b">
        <v>0</v>
      </c>
      <c r="O3913" t="s">
        <v>8271</v>
      </c>
      <c r="P3913" s="5">
        <f t="shared" si="305"/>
        <v>0.37412499999999999</v>
      </c>
      <c r="Q3913" s="5" t="str">
        <f t="shared" si="306"/>
        <v>Not Funded</v>
      </c>
      <c r="R3913" s="7">
        <f t="shared" si="307"/>
        <v>83.138888888888886</v>
      </c>
      <c r="S3913" t="s">
        <v>8316</v>
      </c>
      <c r="T3913" t="s">
        <v>8317</v>
      </c>
      <c r="U3913" s="17">
        <f t="shared" si="308"/>
        <v>41969.645567129628</v>
      </c>
      <c r="V3913" s="17">
        <f t="shared" si="309"/>
        <v>41939.603900462964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tr">
        <f>VLOOKUP(G3914,'Country Codes'!C:D,2,FALSE)</f>
        <v>United States</v>
      </c>
      <c r="I3914" t="s">
        <v>8246</v>
      </c>
      <c r="J3914" s="15">
        <v>1429936500</v>
      </c>
      <c r="K3914" s="15">
        <v>1424759330</v>
      </c>
      <c r="L3914" t="b">
        <v>0</v>
      </c>
      <c r="M3914">
        <v>1</v>
      </c>
      <c r="N3914" t="b">
        <v>0</v>
      </c>
      <c r="O3914" t="s">
        <v>8271</v>
      </c>
      <c r="P3914" s="5">
        <f t="shared" si="305"/>
        <v>6.666666666666667E-5</v>
      </c>
      <c r="Q3914" s="5" t="str">
        <f t="shared" si="306"/>
        <v>Not Funded</v>
      </c>
      <c r="R3914" s="7">
        <f t="shared" si="307"/>
        <v>1</v>
      </c>
      <c r="S3914" t="s">
        <v>8316</v>
      </c>
      <c r="T3914" t="s">
        <v>8317</v>
      </c>
      <c r="U3914" s="17">
        <f t="shared" si="308"/>
        <v>42118.982638888883</v>
      </c>
      <c r="V3914" s="17">
        <f t="shared" si="309"/>
        <v>42059.061689814807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tr">
        <f>VLOOKUP(G3915,'Country Codes'!C:D,2,FALSE)</f>
        <v>United States</v>
      </c>
      <c r="I3915" t="s">
        <v>8246</v>
      </c>
      <c r="J3915" s="15">
        <v>1448863449</v>
      </c>
      <c r="K3915" s="15">
        <v>1446267849</v>
      </c>
      <c r="L3915" t="b">
        <v>0</v>
      </c>
      <c r="M3915">
        <v>7</v>
      </c>
      <c r="N3915" t="b">
        <v>0</v>
      </c>
      <c r="O3915" t="s">
        <v>8271</v>
      </c>
      <c r="P3915" s="5">
        <f t="shared" si="305"/>
        <v>0.1</v>
      </c>
      <c r="Q3915" s="5" t="str">
        <f t="shared" si="306"/>
        <v>Not Funded</v>
      </c>
      <c r="R3915" s="7">
        <f t="shared" si="307"/>
        <v>142.85714285714286</v>
      </c>
      <c r="S3915" t="s">
        <v>8316</v>
      </c>
      <c r="T3915" t="s">
        <v>8317</v>
      </c>
      <c r="U3915" s="17">
        <f t="shared" si="308"/>
        <v>42338.044548611106</v>
      </c>
      <c r="V3915" s="17">
        <f t="shared" si="309"/>
        <v>42308.002881944441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tr">
        <f>VLOOKUP(G3916,'Country Codes'!C:D,2,FALSE)</f>
        <v>United Kingdom</v>
      </c>
      <c r="I3916" t="s">
        <v>8247</v>
      </c>
      <c r="J3916" s="15">
        <v>1431298740</v>
      </c>
      <c r="K3916" s="15">
        <v>1429558756</v>
      </c>
      <c r="L3916" t="b">
        <v>0</v>
      </c>
      <c r="M3916">
        <v>27</v>
      </c>
      <c r="N3916" t="b">
        <v>0</v>
      </c>
      <c r="O3916" t="s">
        <v>8271</v>
      </c>
      <c r="P3916" s="5">
        <f t="shared" si="305"/>
        <v>0.36359999999999998</v>
      </c>
      <c r="Q3916" s="5" t="str">
        <f t="shared" si="306"/>
        <v>Not Funded</v>
      </c>
      <c r="R3916" s="7">
        <f t="shared" si="307"/>
        <v>33.666666666666664</v>
      </c>
      <c r="S3916" t="s">
        <v>8316</v>
      </c>
      <c r="T3916" t="s">
        <v>8317</v>
      </c>
      <c r="U3916" s="17">
        <f t="shared" si="308"/>
        <v>42134.749305555553</v>
      </c>
      <c r="V3916" s="17">
        <f t="shared" si="309"/>
        <v>42114.610601851848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tr">
        <f>VLOOKUP(G3917,'Country Codes'!C:D,2,FALSE)</f>
        <v>United Kingdom</v>
      </c>
      <c r="I3917" t="s">
        <v>8247</v>
      </c>
      <c r="J3917" s="15">
        <v>1464824309</v>
      </c>
      <c r="K3917" s="15">
        <v>1462232309</v>
      </c>
      <c r="L3917" t="b">
        <v>0</v>
      </c>
      <c r="M3917">
        <v>1</v>
      </c>
      <c r="N3917" t="b">
        <v>0</v>
      </c>
      <c r="O3917" t="s">
        <v>8271</v>
      </c>
      <c r="P3917" s="5">
        <f t="shared" si="305"/>
        <v>3.3333333333333335E-3</v>
      </c>
      <c r="Q3917" s="5" t="str">
        <f t="shared" si="306"/>
        <v>Not Funded</v>
      </c>
      <c r="R3917" s="7">
        <f t="shared" si="307"/>
        <v>5</v>
      </c>
      <c r="S3917" t="s">
        <v>8316</v>
      </c>
      <c r="T3917" t="s">
        <v>8317</v>
      </c>
      <c r="U3917" s="17">
        <f t="shared" si="308"/>
        <v>42522.776724537034</v>
      </c>
      <c r="V3917" s="17">
        <f t="shared" si="309"/>
        <v>42492.776724537034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tr">
        <f>VLOOKUP(G3918,'Country Codes'!C:D,2,FALSE)</f>
        <v>Denmark</v>
      </c>
      <c r="I3918" t="s">
        <v>8253</v>
      </c>
      <c r="J3918" s="15">
        <v>1464952752</v>
      </c>
      <c r="K3918" s="15">
        <v>1462360752</v>
      </c>
      <c r="L3918" t="b">
        <v>0</v>
      </c>
      <c r="M3918">
        <v>0</v>
      </c>
      <c r="N3918" t="b">
        <v>0</v>
      </c>
      <c r="O3918" t="s">
        <v>8271</v>
      </c>
      <c r="P3918" s="5">
        <f t="shared" si="305"/>
        <v>0</v>
      </c>
      <c r="Q3918" s="5" t="str">
        <f t="shared" si="306"/>
        <v>Not Funded</v>
      </c>
      <c r="R3918" s="7" t="e">
        <f t="shared" si="307"/>
        <v>#DIV/0!</v>
      </c>
      <c r="S3918" t="s">
        <v>8316</v>
      </c>
      <c r="T3918" t="s">
        <v>8317</v>
      </c>
      <c r="U3918" s="17">
        <f t="shared" si="308"/>
        <v>42524.263333333329</v>
      </c>
      <c r="V3918" s="17">
        <f t="shared" si="309"/>
        <v>42494.263333333329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tr">
        <f>VLOOKUP(G3919,'Country Codes'!C:D,2,FALSE)</f>
        <v>United Kingdom</v>
      </c>
      <c r="I3919" t="s">
        <v>8247</v>
      </c>
      <c r="J3919" s="15">
        <v>1410439161</v>
      </c>
      <c r="K3919" s="15">
        <v>1407847161</v>
      </c>
      <c r="L3919" t="b">
        <v>0</v>
      </c>
      <c r="M3919">
        <v>1</v>
      </c>
      <c r="N3919" t="b">
        <v>0</v>
      </c>
      <c r="O3919" t="s">
        <v>8271</v>
      </c>
      <c r="P3919" s="5">
        <f t="shared" si="305"/>
        <v>2.8571428571428571E-3</v>
      </c>
      <c r="Q3919" s="5" t="str">
        <f t="shared" si="306"/>
        <v>Not Funded</v>
      </c>
      <c r="R3919" s="7">
        <f t="shared" si="307"/>
        <v>10</v>
      </c>
      <c r="S3919" t="s">
        <v>8316</v>
      </c>
      <c r="T3919" t="s">
        <v>8317</v>
      </c>
      <c r="U3919" s="17">
        <f t="shared" si="308"/>
        <v>41893.318993055553</v>
      </c>
      <c r="V3919" s="17">
        <f t="shared" si="309"/>
        <v>41863.318993055553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tr">
        <f>VLOOKUP(G3920,'Country Codes'!C:D,2,FALSE)</f>
        <v>United Kingdom</v>
      </c>
      <c r="I3920" t="s">
        <v>8247</v>
      </c>
      <c r="J3920" s="15">
        <v>1407168000</v>
      </c>
      <c r="K3920" s="15">
        <v>1406131023</v>
      </c>
      <c r="L3920" t="b">
        <v>0</v>
      </c>
      <c r="M3920">
        <v>3</v>
      </c>
      <c r="N3920" t="b">
        <v>0</v>
      </c>
      <c r="O3920" t="s">
        <v>8271</v>
      </c>
      <c r="P3920" s="5">
        <f t="shared" si="305"/>
        <v>2E-3</v>
      </c>
      <c r="Q3920" s="5" t="str">
        <f t="shared" si="306"/>
        <v>Not Funded</v>
      </c>
      <c r="R3920" s="7">
        <f t="shared" si="307"/>
        <v>40</v>
      </c>
      <c r="S3920" t="s">
        <v>8316</v>
      </c>
      <c r="T3920" t="s">
        <v>8317</v>
      </c>
      <c r="U3920" s="17">
        <f t="shared" si="308"/>
        <v>41855.458333333328</v>
      </c>
      <c r="V3920" s="17">
        <f t="shared" si="309"/>
        <v>41843.456284722219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tr">
        <f>VLOOKUP(G3921,'Country Codes'!C:D,2,FALSE)</f>
        <v>United Kingdom</v>
      </c>
      <c r="I3921" t="s">
        <v>8247</v>
      </c>
      <c r="J3921" s="15">
        <v>1453075200</v>
      </c>
      <c r="K3921" s="15">
        <v>1450628773</v>
      </c>
      <c r="L3921" t="b">
        <v>0</v>
      </c>
      <c r="M3921">
        <v>3</v>
      </c>
      <c r="N3921" t="b">
        <v>0</v>
      </c>
      <c r="O3921" t="s">
        <v>8271</v>
      </c>
      <c r="P3921" s="5">
        <f t="shared" si="305"/>
        <v>1.7999999999999999E-2</v>
      </c>
      <c r="Q3921" s="5" t="str">
        <f t="shared" si="306"/>
        <v>Not Funded</v>
      </c>
      <c r="R3921" s="7">
        <f t="shared" si="307"/>
        <v>30</v>
      </c>
      <c r="S3921" t="s">
        <v>8316</v>
      </c>
      <c r="T3921" t="s">
        <v>8317</v>
      </c>
      <c r="U3921" s="17">
        <f t="shared" si="308"/>
        <v>42386.791666666664</v>
      </c>
      <c r="V3921" s="17">
        <f t="shared" si="309"/>
        <v>42358.476539351854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tr">
        <f>VLOOKUP(G3922,'Country Codes'!C:D,2,FALSE)</f>
        <v>United Kingdom</v>
      </c>
      <c r="I3922" t="s">
        <v>8247</v>
      </c>
      <c r="J3922" s="15">
        <v>1479032260</v>
      </c>
      <c r="K3922" s="15">
        <v>1476436660</v>
      </c>
      <c r="L3922" t="b">
        <v>0</v>
      </c>
      <c r="M3922">
        <v>3</v>
      </c>
      <c r="N3922" t="b">
        <v>0</v>
      </c>
      <c r="O3922" t="s">
        <v>8271</v>
      </c>
      <c r="P3922" s="5">
        <f t="shared" si="305"/>
        <v>5.3999999999999999E-2</v>
      </c>
      <c r="Q3922" s="5" t="str">
        <f t="shared" si="306"/>
        <v>Not Funded</v>
      </c>
      <c r="R3922" s="7">
        <f t="shared" si="307"/>
        <v>45</v>
      </c>
      <c r="S3922" t="s">
        <v>8316</v>
      </c>
      <c r="T3922" t="s">
        <v>8317</v>
      </c>
      <c r="U3922" s="17">
        <f t="shared" si="308"/>
        <v>42687.220601851855</v>
      </c>
      <c r="V3922" s="17">
        <f t="shared" si="309"/>
        <v>42657.178935185184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tr">
        <f>VLOOKUP(G3923,'Country Codes'!C:D,2,FALSE)</f>
        <v>United Kingdom</v>
      </c>
      <c r="I3923" t="s">
        <v>8247</v>
      </c>
      <c r="J3923" s="15">
        <v>1414346400</v>
      </c>
      <c r="K3923" s="15">
        <v>1413291655</v>
      </c>
      <c r="L3923" t="b">
        <v>0</v>
      </c>
      <c r="M3923">
        <v>0</v>
      </c>
      <c r="N3923" t="b">
        <v>0</v>
      </c>
      <c r="O3923" t="s">
        <v>8271</v>
      </c>
      <c r="P3923" s="5">
        <f t="shared" si="305"/>
        <v>0</v>
      </c>
      <c r="Q3923" s="5" t="str">
        <f t="shared" si="306"/>
        <v>Not Funded</v>
      </c>
      <c r="R3923" s="7" t="e">
        <f t="shared" si="307"/>
        <v>#DIV/0!</v>
      </c>
      <c r="S3923" t="s">
        <v>8316</v>
      </c>
      <c r="T3923" t="s">
        <v>8317</v>
      </c>
      <c r="U3923" s="17">
        <f t="shared" si="308"/>
        <v>41938.541666666664</v>
      </c>
      <c r="V3923" s="17">
        <f t="shared" si="309"/>
        <v>41926.333969907406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tr">
        <f>VLOOKUP(G3924,'Country Codes'!C:D,2,FALSE)</f>
        <v>United States</v>
      </c>
      <c r="I3924" t="s">
        <v>8246</v>
      </c>
      <c r="J3924" s="15">
        <v>1425337200</v>
      </c>
      <c r="K3924" s="15">
        <v>1421432810</v>
      </c>
      <c r="L3924" t="b">
        <v>0</v>
      </c>
      <c r="M3924">
        <v>6</v>
      </c>
      <c r="N3924" t="b">
        <v>0</v>
      </c>
      <c r="O3924" t="s">
        <v>8271</v>
      </c>
      <c r="P3924" s="5">
        <f t="shared" si="305"/>
        <v>8.1333333333333327E-2</v>
      </c>
      <c r="Q3924" s="5" t="str">
        <f t="shared" si="306"/>
        <v>Not Funded</v>
      </c>
      <c r="R3924" s="7">
        <f t="shared" si="307"/>
        <v>10.166666666666666</v>
      </c>
      <c r="S3924" t="s">
        <v>8316</v>
      </c>
      <c r="T3924" t="s">
        <v>8317</v>
      </c>
      <c r="U3924" s="17">
        <f t="shared" si="308"/>
        <v>42065.749999999993</v>
      </c>
      <c r="V3924" s="17">
        <f t="shared" si="309"/>
        <v>42020.560300925928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tr">
        <f>VLOOKUP(G3925,'Country Codes'!C:D,2,FALSE)</f>
        <v>United Kingdom</v>
      </c>
      <c r="I3925" t="s">
        <v>8247</v>
      </c>
      <c r="J3925" s="15">
        <v>1428622271</v>
      </c>
      <c r="K3925" s="15">
        <v>1426203071</v>
      </c>
      <c r="L3925" t="b">
        <v>0</v>
      </c>
      <c r="M3925">
        <v>17</v>
      </c>
      <c r="N3925" t="b">
        <v>0</v>
      </c>
      <c r="O3925" t="s">
        <v>8271</v>
      </c>
      <c r="P3925" s="5">
        <f t="shared" si="305"/>
        <v>0.12034782608695652</v>
      </c>
      <c r="Q3925" s="5" t="str">
        <f t="shared" si="306"/>
        <v>Not Funded</v>
      </c>
      <c r="R3925" s="7">
        <f t="shared" si="307"/>
        <v>81.411764705882348</v>
      </c>
      <c r="S3925" t="s">
        <v>8316</v>
      </c>
      <c r="T3925" t="s">
        <v>8317</v>
      </c>
      <c r="U3925" s="17">
        <f t="shared" si="308"/>
        <v>42103.771655092591</v>
      </c>
      <c r="V3925" s="17">
        <f t="shared" si="309"/>
        <v>42075.771655092591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tr">
        <f>VLOOKUP(G3926,'Country Codes'!C:D,2,FALSE)</f>
        <v>United States</v>
      </c>
      <c r="I3926" t="s">
        <v>8246</v>
      </c>
      <c r="J3926" s="15">
        <v>1403823722</v>
      </c>
      <c r="K3926" s="15">
        <v>1401231722</v>
      </c>
      <c r="L3926" t="b">
        <v>0</v>
      </c>
      <c r="M3926">
        <v>40</v>
      </c>
      <c r="N3926" t="b">
        <v>0</v>
      </c>
      <c r="O3926" t="s">
        <v>8271</v>
      </c>
      <c r="P3926" s="5">
        <f t="shared" si="305"/>
        <v>0.15266666666666667</v>
      </c>
      <c r="Q3926" s="5" t="str">
        <f t="shared" si="306"/>
        <v>Not Funded</v>
      </c>
      <c r="R3926" s="7">
        <f t="shared" si="307"/>
        <v>57.25</v>
      </c>
      <c r="S3926" t="s">
        <v>8316</v>
      </c>
      <c r="T3926" t="s">
        <v>8317</v>
      </c>
      <c r="U3926" s="17">
        <f t="shared" si="308"/>
        <v>41816.751412037032</v>
      </c>
      <c r="V3926" s="17">
        <f t="shared" si="309"/>
        <v>41786.751412037032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tr">
        <f>VLOOKUP(G3927,'Country Codes'!C:D,2,FALSE)</f>
        <v>United States</v>
      </c>
      <c r="I3927" t="s">
        <v>8246</v>
      </c>
      <c r="J3927" s="15">
        <v>1406753639</v>
      </c>
      <c r="K3927" s="15">
        <v>1404161639</v>
      </c>
      <c r="L3927" t="b">
        <v>0</v>
      </c>
      <c r="M3927">
        <v>3</v>
      </c>
      <c r="N3927" t="b">
        <v>0</v>
      </c>
      <c r="O3927" t="s">
        <v>8271</v>
      </c>
      <c r="P3927" s="5">
        <f t="shared" si="305"/>
        <v>0.1</v>
      </c>
      <c r="Q3927" s="5" t="str">
        <f t="shared" si="306"/>
        <v>Not Funded</v>
      </c>
      <c r="R3927" s="7">
        <f t="shared" si="307"/>
        <v>5</v>
      </c>
      <c r="S3927" t="s">
        <v>8316</v>
      </c>
      <c r="T3927" t="s">
        <v>8317</v>
      </c>
      <c r="U3927" s="17">
        <f t="shared" si="308"/>
        <v>41850.662488425922</v>
      </c>
      <c r="V3927" s="17">
        <f t="shared" si="309"/>
        <v>41820.662488425922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tr">
        <f>VLOOKUP(G3928,'Country Codes'!C:D,2,FALSE)</f>
        <v>Australia</v>
      </c>
      <c r="I3928" t="s">
        <v>8248</v>
      </c>
      <c r="J3928" s="15">
        <v>1419645748</v>
      </c>
      <c r="K3928" s="15">
        <v>1417053748</v>
      </c>
      <c r="L3928" t="b">
        <v>0</v>
      </c>
      <c r="M3928">
        <v>1</v>
      </c>
      <c r="N3928" t="b">
        <v>0</v>
      </c>
      <c r="O3928" t="s">
        <v>8271</v>
      </c>
      <c r="P3928" s="5">
        <f t="shared" si="305"/>
        <v>3.0000000000000001E-3</v>
      </c>
      <c r="Q3928" s="5" t="str">
        <f t="shared" si="306"/>
        <v>Not Funded</v>
      </c>
      <c r="R3928" s="7">
        <f t="shared" si="307"/>
        <v>15</v>
      </c>
      <c r="S3928" t="s">
        <v>8316</v>
      </c>
      <c r="T3928" t="s">
        <v>8317</v>
      </c>
      <c r="U3928" s="17">
        <f t="shared" si="308"/>
        <v>41999.876712962963</v>
      </c>
      <c r="V3928" s="17">
        <f t="shared" si="309"/>
        <v>41969.876712962963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tr">
        <f>VLOOKUP(G3929,'Country Codes'!C:D,2,FALSE)</f>
        <v>United Kingdom</v>
      </c>
      <c r="I3929" t="s">
        <v>8247</v>
      </c>
      <c r="J3929" s="15">
        <v>1407565504</v>
      </c>
      <c r="K3929" s="15">
        <v>1404973504</v>
      </c>
      <c r="L3929" t="b">
        <v>0</v>
      </c>
      <c r="M3929">
        <v>2</v>
      </c>
      <c r="N3929" t="b">
        <v>0</v>
      </c>
      <c r="O3929" t="s">
        <v>8271</v>
      </c>
      <c r="P3929" s="5">
        <f t="shared" si="305"/>
        <v>0.01</v>
      </c>
      <c r="Q3929" s="5" t="str">
        <f t="shared" si="306"/>
        <v>Not Funded</v>
      </c>
      <c r="R3929" s="7">
        <f t="shared" si="307"/>
        <v>12.5</v>
      </c>
      <c r="S3929" t="s">
        <v>8316</v>
      </c>
      <c r="T3929" t="s">
        <v>8317</v>
      </c>
      <c r="U3929" s="17">
        <f t="shared" si="308"/>
        <v>41860.059074074074</v>
      </c>
      <c r="V3929" s="17">
        <f t="shared" si="309"/>
        <v>41830.059074074074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tr">
        <f>VLOOKUP(G3930,'Country Codes'!C:D,2,FALSE)</f>
        <v>United States</v>
      </c>
      <c r="I3930" t="s">
        <v>8246</v>
      </c>
      <c r="J3930" s="15">
        <v>1444971540</v>
      </c>
      <c r="K3930" s="15">
        <v>1442593427</v>
      </c>
      <c r="L3930" t="b">
        <v>0</v>
      </c>
      <c r="M3930">
        <v>7</v>
      </c>
      <c r="N3930" t="b">
        <v>0</v>
      </c>
      <c r="O3930" t="s">
        <v>8271</v>
      </c>
      <c r="P3930" s="5">
        <f t="shared" si="305"/>
        <v>0.13020000000000001</v>
      </c>
      <c r="Q3930" s="5" t="str">
        <f t="shared" si="306"/>
        <v>Not Funded</v>
      </c>
      <c r="R3930" s="7">
        <f t="shared" si="307"/>
        <v>93</v>
      </c>
      <c r="S3930" t="s">
        <v>8316</v>
      </c>
      <c r="T3930" t="s">
        <v>8317</v>
      </c>
      <c r="U3930" s="17">
        <f t="shared" si="308"/>
        <v>42292.999305555553</v>
      </c>
      <c r="V3930" s="17">
        <f t="shared" si="309"/>
        <v>42265.474849537037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tr">
        <f>VLOOKUP(G3931,'Country Codes'!C:D,2,FALSE)</f>
        <v>United States</v>
      </c>
      <c r="I3931" t="s">
        <v>8246</v>
      </c>
      <c r="J3931" s="15">
        <v>1474228265</v>
      </c>
      <c r="K3931" s="15">
        <v>1471636265</v>
      </c>
      <c r="L3931" t="b">
        <v>0</v>
      </c>
      <c r="M3931">
        <v>14</v>
      </c>
      <c r="N3931" t="b">
        <v>0</v>
      </c>
      <c r="O3931" t="s">
        <v>8271</v>
      </c>
      <c r="P3931" s="5">
        <f t="shared" si="305"/>
        <v>2.265E-2</v>
      </c>
      <c r="Q3931" s="5" t="str">
        <f t="shared" si="306"/>
        <v>Not Funded</v>
      </c>
      <c r="R3931" s="7">
        <f t="shared" si="307"/>
        <v>32.357142857142854</v>
      </c>
      <c r="S3931" t="s">
        <v>8316</v>
      </c>
      <c r="T3931" t="s">
        <v>8317</v>
      </c>
      <c r="U3931" s="17">
        <f t="shared" si="308"/>
        <v>42631.618807870364</v>
      </c>
      <c r="V3931" s="17">
        <f t="shared" si="309"/>
        <v>42601.618807870364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tr">
        <f>VLOOKUP(G3932,'Country Codes'!C:D,2,FALSE)</f>
        <v>Australia</v>
      </c>
      <c r="I3932" t="s">
        <v>8248</v>
      </c>
      <c r="J3932" s="15">
        <v>1459490400</v>
      </c>
      <c r="K3932" s="15">
        <v>1457078868</v>
      </c>
      <c r="L3932" t="b">
        <v>0</v>
      </c>
      <c r="M3932">
        <v>0</v>
      </c>
      <c r="N3932" t="b">
        <v>0</v>
      </c>
      <c r="O3932" t="s">
        <v>8271</v>
      </c>
      <c r="P3932" s="5">
        <f t="shared" si="305"/>
        <v>0</v>
      </c>
      <c r="Q3932" s="5" t="str">
        <f t="shared" si="306"/>
        <v>Not Funded</v>
      </c>
      <c r="R3932" s="7" t="e">
        <f t="shared" si="307"/>
        <v>#DIV/0!</v>
      </c>
      <c r="S3932" t="s">
        <v>8316</v>
      </c>
      <c r="T3932" t="s">
        <v>8317</v>
      </c>
      <c r="U3932" s="17">
        <f t="shared" si="308"/>
        <v>42461.041666666664</v>
      </c>
      <c r="V3932" s="17">
        <f t="shared" si="309"/>
        <v>42433.13041666666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tr">
        <f>VLOOKUP(G3933,'Country Codes'!C:D,2,FALSE)</f>
        <v>United States</v>
      </c>
      <c r="I3933" t="s">
        <v>8246</v>
      </c>
      <c r="J3933" s="15">
        <v>1441510707</v>
      </c>
      <c r="K3933" s="15">
        <v>1439350707</v>
      </c>
      <c r="L3933" t="b">
        <v>0</v>
      </c>
      <c r="M3933">
        <v>0</v>
      </c>
      <c r="N3933" t="b">
        <v>0</v>
      </c>
      <c r="O3933" t="s">
        <v>8271</v>
      </c>
      <c r="P3933" s="5">
        <f t="shared" si="305"/>
        <v>0</v>
      </c>
      <c r="Q3933" s="5" t="str">
        <f t="shared" si="306"/>
        <v>Not Funded</v>
      </c>
      <c r="R3933" s="7" t="e">
        <f t="shared" si="307"/>
        <v>#DIV/0!</v>
      </c>
      <c r="S3933" t="s">
        <v>8316</v>
      </c>
      <c r="T3933" t="s">
        <v>8317</v>
      </c>
      <c r="U3933" s="17">
        <f t="shared" si="308"/>
        <v>42252.943368055552</v>
      </c>
      <c r="V3933" s="17">
        <f t="shared" si="309"/>
        <v>42227.943368055552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tr">
        <f>VLOOKUP(G3934,'Country Codes'!C:D,2,FALSE)</f>
        <v>United States</v>
      </c>
      <c r="I3934" t="s">
        <v>8246</v>
      </c>
      <c r="J3934" s="15">
        <v>1458097364</v>
      </c>
      <c r="K3934" s="15">
        <v>1455508964</v>
      </c>
      <c r="L3934" t="b">
        <v>0</v>
      </c>
      <c r="M3934">
        <v>1</v>
      </c>
      <c r="N3934" t="b">
        <v>0</v>
      </c>
      <c r="O3934" t="s">
        <v>8271</v>
      </c>
      <c r="P3934" s="5">
        <f t="shared" si="305"/>
        <v>8.3333333333333331E-5</v>
      </c>
      <c r="Q3934" s="5" t="str">
        <f t="shared" si="306"/>
        <v>Not Funded</v>
      </c>
      <c r="R3934" s="7">
        <f t="shared" si="307"/>
        <v>1</v>
      </c>
      <c r="S3934" t="s">
        <v>8316</v>
      </c>
      <c r="T3934" t="s">
        <v>8317</v>
      </c>
      <c r="U3934" s="17">
        <f t="shared" si="308"/>
        <v>42444.918564814812</v>
      </c>
      <c r="V3934" s="17">
        <f t="shared" si="309"/>
        <v>42414.960231481477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tr">
        <f>VLOOKUP(G3935,'Country Codes'!C:D,2,FALSE)</f>
        <v>United States</v>
      </c>
      <c r="I3935" t="s">
        <v>8246</v>
      </c>
      <c r="J3935" s="15">
        <v>1468716180</v>
      </c>
      <c r="K3935" s="15">
        <v>1466205262</v>
      </c>
      <c r="L3935" t="b">
        <v>0</v>
      </c>
      <c r="M3935">
        <v>12</v>
      </c>
      <c r="N3935" t="b">
        <v>0</v>
      </c>
      <c r="O3935" t="s">
        <v>8271</v>
      </c>
      <c r="P3935" s="5">
        <f t="shared" si="305"/>
        <v>0.15742857142857142</v>
      </c>
      <c r="Q3935" s="5" t="str">
        <f t="shared" si="306"/>
        <v>Not Funded</v>
      </c>
      <c r="R3935" s="7">
        <f t="shared" si="307"/>
        <v>91.833333333333329</v>
      </c>
      <c r="S3935" t="s">
        <v>8316</v>
      </c>
      <c r="T3935" t="s">
        <v>8317</v>
      </c>
      <c r="U3935" s="17">
        <f t="shared" si="308"/>
        <v>42567.821527777771</v>
      </c>
      <c r="V3935" s="17">
        <f t="shared" si="309"/>
        <v>42538.759976851848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tr">
        <f>VLOOKUP(G3936,'Country Codes'!C:D,2,FALSE)</f>
        <v>United States</v>
      </c>
      <c r="I3936" t="s">
        <v>8246</v>
      </c>
      <c r="J3936" s="15">
        <v>1443704400</v>
      </c>
      <c r="K3936" s="15">
        <v>1439827639</v>
      </c>
      <c r="L3936" t="b">
        <v>0</v>
      </c>
      <c r="M3936">
        <v>12</v>
      </c>
      <c r="N3936" t="b">
        <v>0</v>
      </c>
      <c r="O3936" t="s">
        <v>8271</v>
      </c>
      <c r="P3936" s="5">
        <f t="shared" si="305"/>
        <v>0.11</v>
      </c>
      <c r="Q3936" s="5" t="str">
        <f t="shared" si="306"/>
        <v>Not Funded</v>
      </c>
      <c r="R3936" s="7">
        <f t="shared" si="307"/>
        <v>45.833333333333336</v>
      </c>
      <c r="S3936" t="s">
        <v>8316</v>
      </c>
      <c r="T3936" t="s">
        <v>8317</v>
      </c>
      <c r="U3936" s="17">
        <f t="shared" si="308"/>
        <v>42278.333333333336</v>
      </c>
      <c r="V3936" s="17">
        <f t="shared" si="309"/>
        <v>42233.463414351849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tr">
        <f>VLOOKUP(G3937,'Country Codes'!C:D,2,FALSE)</f>
        <v>United Kingdom</v>
      </c>
      <c r="I3937" t="s">
        <v>8247</v>
      </c>
      <c r="J3937" s="15">
        <v>1443973546</v>
      </c>
      <c r="K3937" s="15">
        <v>1438789546</v>
      </c>
      <c r="L3937" t="b">
        <v>0</v>
      </c>
      <c r="M3937">
        <v>23</v>
      </c>
      <c r="N3937" t="b">
        <v>0</v>
      </c>
      <c r="O3937" t="s">
        <v>8271</v>
      </c>
      <c r="P3937" s="5">
        <f t="shared" si="305"/>
        <v>0.43833333333333335</v>
      </c>
      <c r="Q3937" s="5" t="str">
        <f t="shared" si="306"/>
        <v>Not Funded</v>
      </c>
      <c r="R3937" s="7">
        <f t="shared" si="307"/>
        <v>57.173913043478258</v>
      </c>
      <c r="S3937" t="s">
        <v>8316</v>
      </c>
      <c r="T3937" t="s">
        <v>8317</v>
      </c>
      <c r="U3937" s="17">
        <f t="shared" si="308"/>
        <v>42281.448449074065</v>
      </c>
      <c r="V3937" s="17">
        <f t="shared" si="309"/>
        <v>42221.448449074065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tr">
        <f>VLOOKUP(G3938,'Country Codes'!C:D,2,FALSE)</f>
        <v>United States</v>
      </c>
      <c r="I3938" t="s">
        <v>8246</v>
      </c>
      <c r="J3938" s="15">
        <v>1480576720</v>
      </c>
      <c r="K3938" s="15">
        <v>1477981120</v>
      </c>
      <c r="L3938" t="b">
        <v>0</v>
      </c>
      <c r="M3938">
        <v>0</v>
      </c>
      <c r="N3938" t="b">
        <v>0</v>
      </c>
      <c r="O3938" t="s">
        <v>8271</v>
      </c>
      <c r="P3938" s="5">
        <f t="shared" si="305"/>
        <v>0</v>
      </c>
      <c r="Q3938" s="5" t="str">
        <f t="shared" si="306"/>
        <v>Not Funded</v>
      </c>
      <c r="R3938" s="7" t="e">
        <f t="shared" si="307"/>
        <v>#DIV/0!</v>
      </c>
      <c r="S3938" t="s">
        <v>8316</v>
      </c>
      <c r="T3938" t="s">
        <v>8317</v>
      </c>
      <c r="U3938" s="17">
        <f t="shared" si="308"/>
        <v>42705.096296296295</v>
      </c>
      <c r="V3938" s="17">
        <f t="shared" si="309"/>
        <v>42675.054629629631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tr">
        <f>VLOOKUP(G3939,'Country Codes'!C:D,2,FALSE)</f>
        <v>United States</v>
      </c>
      <c r="I3939" t="s">
        <v>8246</v>
      </c>
      <c r="J3939" s="15">
        <v>1468249760</v>
      </c>
      <c r="K3939" s="15">
        <v>1465830560</v>
      </c>
      <c r="L3939" t="b">
        <v>0</v>
      </c>
      <c r="M3939">
        <v>10</v>
      </c>
      <c r="N3939" t="b">
        <v>0</v>
      </c>
      <c r="O3939" t="s">
        <v>8271</v>
      </c>
      <c r="P3939" s="5">
        <f t="shared" si="305"/>
        <v>0.86135181975736563</v>
      </c>
      <c r="Q3939" s="5" t="str">
        <f t="shared" si="306"/>
        <v>Not Funded</v>
      </c>
      <c r="R3939" s="7">
        <f t="shared" si="307"/>
        <v>248.5</v>
      </c>
      <c r="S3939" t="s">
        <v>8316</v>
      </c>
      <c r="T3939" t="s">
        <v>8317</v>
      </c>
      <c r="U3939" s="17">
        <f t="shared" si="308"/>
        <v>42562.423148148147</v>
      </c>
      <c r="V3939" s="17">
        <f t="shared" si="309"/>
        <v>42534.423148148147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tr">
        <f>VLOOKUP(G3940,'Country Codes'!C:D,2,FALSE)</f>
        <v>United States</v>
      </c>
      <c r="I3940" t="s">
        <v>8246</v>
      </c>
      <c r="J3940" s="15">
        <v>1435441454</v>
      </c>
      <c r="K3940" s="15">
        <v>1432763054</v>
      </c>
      <c r="L3940" t="b">
        <v>0</v>
      </c>
      <c r="M3940">
        <v>5</v>
      </c>
      <c r="N3940" t="b">
        <v>0</v>
      </c>
      <c r="O3940" t="s">
        <v>8271</v>
      </c>
      <c r="P3940" s="5">
        <f t="shared" si="305"/>
        <v>0.12196620583717357</v>
      </c>
      <c r="Q3940" s="5" t="str">
        <f t="shared" si="306"/>
        <v>Not Funded</v>
      </c>
      <c r="R3940" s="7">
        <f t="shared" si="307"/>
        <v>79.400000000000006</v>
      </c>
      <c r="S3940" t="s">
        <v>8316</v>
      </c>
      <c r="T3940" t="s">
        <v>8317</v>
      </c>
      <c r="U3940" s="17">
        <f t="shared" si="308"/>
        <v>42182.697384259263</v>
      </c>
      <c r="V3940" s="17">
        <f t="shared" si="309"/>
        <v>42151.697384259263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tr">
        <f>VLOOKUP(G3941,'Country Codes'!C:D,2,FALSE)</f>
        <v>Australia</v>
      </c>
      <c r="I3941" t="s">
        <v>8248</v>
      </c>
      <c r="J3941" s="15">
        <v>1412656200</v>
      </c>
      <c r="K3941" s="15">
        <v>1412328979</v>
      </c>
      <c r="L3941" t="b">
        <v>0</v>
      </c>
      <c r="M3941">
        <v>1</v>
      </c>
      <c r="N3941" t="b">
        <v>0</v>
      </c>
      <c r="O3941" t="s">
        <v>8271</v>
      </c>
      <c r="P3941" s="5">
        <f t="shared" si="305"/>
        <v>1E-3</v>
      </c>
      <c r="Q3941" s="5" t="str">
        <f t="shared" si="306"/>
        <v>Not Funded</v>
      </c>
      <c r="R3941" s="7">
        <f t="shared" si="307"/>
        <v>5</v>
      </c>
      <c r="S3941" t="s">
        <v>8316</v>
      </c>
      <c r="T3941" t="s">
        <v>8317</v>
      </c>
      <c r="U3941" s="17">
        <f t="shared" si="308"/>
        <v>41918.979166666664</v>
      </c>
      <c r="V3941" s="17">
        <f t="shared" si="309"/>
        <v>41915.191886574074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tr">
        <f>VLOOKUP(G3942,'Country Codes'!C:D,2,FALSE)</f>
        <v>United States</v>
      </c>
      <c r="I3942" t="s">
        <v>8246</v>
      </c>
      <c r="J3942" s="15">
        <v>1420199351</v>
      </c>
      <c r="K3942" s="15">
        <v>1416311351</v>
      </c>
      <c r="L3942" t="b">
        <v>0</v>
      </c>
      <c r="M3942">
        <v>2</v>
      </c>
      <c r="N3942" t="b">
        <v>0</v>
      </c>
      <c r="O3942" t="s">
        <v>8271</v>
      </c>
      <c r="P3942" s="5">
        <f t="shared" si="305"/>
        <v>2.2000000000000001E-3</v>
      </c>
      <c r="Q3942" s="5" t="str">
        <f t="shared" si="306"/>
        <v>Not Funded</v>
      </c>
      <c r="R3942" s="7">
        <f t="shared" si="307"/>
        <v>5.5</v>
      </c>
      <c r="S3942" t="s">
        <v>8316</v>
      </c>
      <c r="T3942" t="s">
        <v>8317</v>
      </c>
      <c r="U3942" s="17">
        <f t="shared" si="308"/>
        <v>42006.284155092588</v>
      </c>
      <c r="V3942" s="17">
        <f t="shared" si="309"/>
        <v>41961.284155092588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tr">
        <f>VLOOKUP(G3943,'Country Codes'!C:D,2,FALSE)</f>
        <v>United States</v>
      </c>
      <c r="I3943" t="s">
        <v>8246</v>
      </c>
      <c r="J3943" s="15">
        <v>1416877200</v>
      </c>
      <c r="K3943" s="15">
        <v>1414505137</v>
      </c>
      <c r="L3943" t="b">
        <v>0</v>
      </c>
      <c r="M3943">
        <v>2</v>
      </c>
      <c r="N3943" t="b">
        <v>0</v>
      </c>
      <c r="O3943" t="s">
        <v>8271</v>
      </c>
      <c r="P3943" s="5">
        <f t="shared" si="305"/>
        <v>9.0909090909090905E-3</v>
      </c>
      <c r="Q3943" s="5" t="str">
        <f t="shared" si="306"/>
        <v>Not Funded</v>
      </c>
      <c r="R3943" s="7">
        <f t="shared" si="307"/>
        <v>25</v>
      </c>
      <c r="S3943" t="s">
        <v>8316</v>
      </c>
      <c r="T3943" t="s">
        <v>8317</v>
      </c>
      <c r="U3943" s="17">
        <f t="shared" si="308"/>
        <v>41967.833333333336</v>
      </c>
      <c r="V3943" s="17">
        <f t="shared" si="309"/>
        <v>41940.378900462958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tr">
        <f>VLOOKUP(G3944,'Country Codes'!C:D,2,FALSE)</f>
        <v>United States</v>
      </c>
      <c r="I3944" t="s">
        <v>8246</v>
      </c>
      <c r="J3944" s="15">
        <v>1434490914</v>
      </c>
      <c r="K3944" s="15">
        <v>1429306914</v>
      </c>
      <c r="L3944" t="b">
        <v>0</v>
      </c>
      <c r="M3944">
        <v>0</v>
      </c>
      <c r="N3944" t="b">
        <v>0</v>
      </c>
      <c r="O3944" t="s">
        <v>8271</v>
      </c>
      <c r="P3944" s="5">
        <f t="shared" si="305"/>
        <v>0</v>
      </c>
      <c r="Q3944" s="5" t="str">
        <f t="shared" si="306"/>
        <v>Not Funded</v>
      </c>
      <c r="R3944" s="7" t="e">
        <f t="shared" si="307"/>
        <v>#DIV/0!</v>
      </c>
      <c r="S3944" t="s">
        <v>8316</v>
      </c>
      <c r="T3944" t="s">
        <v>8317</v>
      </c>
      <c r="U3944" s="17">
        <f t="shared" si="308"/>
        <v>42171.695763888885</v>
      </c>
      <c r="V3944" s="17">
        <f t="shared" si="309"/>
        <v>42111.695763888885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tr">
        <f>VLOOKUP(G3945,'Country Codes'!C:D,2,FALSE)</f>
        <v>United States</v>
      </c>
      <c r="I3945" t="s">
        <v>8246</v>
      </c>
      <c r="J3945" s="15">
        <v>1446483000</v>
      </c>
      <c r="K3945" s="15">
        <v>1443811268</v>
      </c>
      <c r="L3945" t="b">
        <v>0</v>
      </c>
      <c r="M3945">
        <v>13</v>
      </c>
      <c r="N3945" t="b">
        <v>0</v>
      </c>
      <c r="O3945" t="s">
        <v>8271</v>
      </c>
      <c r="P3945" s="5">
        <f t="shared" si="305"/>
        <v>0.35639999999999999</v>
      </c>
      <c r="Q3945" s="5" t="str">
        <f t="shared" si="306"/>
        <v>Not Funded</v>
      </c>
      <c r="R3945" s="7">
        <f t="shared" si="307"/>
        <v>137.07692307692307</v>
      </c>
      <c r="S3945" t="s">
        <v>8316</v>
      </c>
      <c r="T3945" t="s">
        <v>8317</v>
      </c>
      <c r="U3945" s="17">
        <f t="shared" si="308"/>
        <v>42310.493055555555</v>
      </c>
      <c r="V3945" s="17">
        <f t="shared" si="309"/>
        <v>42279.570231481477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tr">
        <f>VLOOKUP(G3946,'Country Codes'!C:D,2,FALSE)</f>
        <v>United States</v>
      </c>
      <c r="I3946" t="s">
        <v>8246</v>
      </c>
      <c r="J3946" s="15">
        <v>1440690875</v>
      </c>
      <c r="K3946" s="15">
        <v>1438098875</v>
      </c>
      <c r="L3946" t="b">
        <v>0</v>
      </c>
      <c r="M3946">
        <v>0</v>
      </c>
      <c r="N3946" t="b">
        <v>0</v>
      </c>
      <c r="O3946" t="s">
        <v>8271</v>
      </c>
      <c r="P3946" s="5">
        <f t="shared" si="305"/>
        <v>0</v>
      </c>
      <c r="Q3946" s="5" t="str">
        <f t="shared" si="306"/>
        <v>Not Funded</v>
      </c>
      <c r="R3946" s="7" t="e">
        <f t="shared" si="307"/>
        <v>#DIV/0!</v>
      </c>
      <c r="S3946" t="s">
        <v>8316</v>
      </c>
      <c r="T3946" t="s">
        <v>8317</v>
      </c>
      <c r="U3946" s="17">
        <f t="shared" si="308"/>
        <v>42243.454571759255</v>
      </c>
      <c r="V3946" s="17">
        <f t="shared" si="309"/>
        <v>42213.454571759255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tr">
        <f>VLOOKUP(G3947,'Country Codes'!C:D,2,FALSE)</f>
        <v>United States</v>
      </c>
      <c r="I3947" t="s">
        <v>8246</v>
      </c>
      <c r="J3947" s="15">
        <v>1431717268</v>
      </c>
      <c r="K3947" s="15">
        <v>1429125268</v>
      </c>
      <c r="L3947" t="b">
        <v>0</v>
      </c>
      <c r="M3947">
        <v>1</v>
      </c>
      <c r="N3947" t="b">
        <v>0</v>
      </c>
      <c r="O3947" t="s">
        <v>8271</v>
      </c>
      <c r="P3947" s="5">
        <f t="shared" si="305"/>
        <v>2.5000000000000001E-3</v>
      </c>
      <c r="Q3947" s="5" t="str">
        <f t="shared" si="306"/>
        <v>Not Funded</v>
      </c>
      <c r="R3947" s="7">
        <f t="shared" si="307"/>
        <v>5</v>
      </c>
      <c r="S3947" t="s">
        <v>8316</v>
      </c>
      <c r="T3947" t="s">
        <v>8317</v>
      </c>
      <c r="U3947" s="17">
        <f t="shared" si="308"/>
        <v>42139.593379629623</v>
      </c>
      <c r="V3947" s="17">
        <f t="shared" si="309"/>
        <v>42109.593379629623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tr">
        <f>VLOOKUP(G3948,'Country Codes'!C:D,2,FALSE)</f>
        <v>United States</v>
      </c>
      <c r="I3948" t="s">
        <v>8246</v>
      </c>
      <c r="J3948" s="15">
        <v>1425110400</v>
      </c>
      <c r="K3948" s="15">
        <v>1422388822</v>
      </c>
      <c r="L3948" t="b">
        <v>0</v>
      </c>
      <c r="M3948">
        <v>5</v>
      </c>
      <c r="N3948" t="b">
        <v>0</v>
      </c>
      <c r="O3948" t="s">
        <v>8271</v>
      </c>
      <c r="P3948" s="5">
        <f t="shared" si="305"/>
        <v>3.2500000000000001E-2</v>
      </c>
      <c r="Q3948" s="5" t="str">
        <f t="shared" si="306"/>
        <v>Not Funded</v>
      </c>
      <c r="R3948" s="7">
        <f t="shared" si="307"/>
        <v>39</v>
      </c>
      <c r="S3948" t="s">
        <v>8316</v>
      </c>
      <c r="T3948" t="s">
        <v>8317</v>
      </c>
      <c r="U3948" s="17">
        <f t="shared" si="308"/>
        <v>42063.124999999993</v>
      </c>
      <c r="V3948" s="17">
        <f t="shared" si="309"/>
        <v>42031.625254629624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tr">
        <f>VLOOKUP(G3949,'Country Codes'!C:D,2,FALSE)</f>
        <v>United States</v>
      </c>
      <c r="I3949" t="s">
        <v>8246</v>
      </c>
      <c r="J3949" s="15">
        <v>1475378744</v>
      </c>
      <c r="K3949" s="15">
        <v>1472786744</v>
      </c>
      <c r="L3949" t="b">
        <v>0</v>
      </c>
      <c r="M3949">
        <v>2</v>
      </c>
      <c r="N3949" t="b">
        <v>0</v>
      </c>
      <c r="O3949" t="s">
        <v>8271</v>
      </c>
      <c r="P3949" s="5">
        <f t="shared" si="305"/>
        <v>3.3666666666666664E-2</v>
      </c>
      <c r="Q3949" s="5" t="str">
        <f t="shared" si="306"/>
        <v>Not Funded</v>
      </c>
      <c r="R3949" s="7">
        <f t="shared" si="307"/>
        <v>50.5</v>
      </c>
      <c r="S3949" t="s">
        <v>8316</v>
      </c>
      <c r="T3949" t="s">
        <v>8317</v>
      </c>
      <c r="U3949" s="17">
        <f t="shared" si="308"/>
        <v>42644.934537037036</v>
      </c>
      <c r="V3949" s="17">
        <f t="shared" si="309"/>
        <v>42614.934537037036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tr">
        <f>VLOOKUP(G3950,'Country Codes'!C:D,2,FALSE)</f>
        <v>Australia</v>
      </c>
      <c r="I3950" t="s">
        <v>8248</v>
      </c>
      <c r="J3950" s="15">
        <v>1410076123</v>
      </c>
      <c r="K3950" s="15">
        <v>1404892123</v>
      </c>
      <c r="L3950" t="b">
        <v>0</v>
      </c>
      <c r="M3950">
        <v>0</v>
      </c>
      <c r="N3950" t="b">
        <v>0</v>
      </c>
      <c r="O3950" t="s">
        <v>8271</v>
      </c>
      <c r="P3950" s="5">
        <f t="shared" si="305"/>
        <v>0</v>
      </c>
      <c r="Q3950" s="5" t="str">
        <f t="shared" si="306"/>
        <v>Not Funded</v>
      </c>
      <c r="R3950" s="7" t="e">
        <f t="shared" si="307"/>
        <v>#DIV/0!</v>
      </c>
      <c r="S3950" t="s">
        <v>8316</v>
      </c>
      <c r="T3950" t="s">
        <v>8317</v>
      </c>
      <c r="U3950" s="17">
        <f t="shared" si="308"/>
        <v>41889.117164351846</v>
      </c>
      <c r="V3950" s="17">
        <f t="shared" si="309"/>
        <v>41829.117164351846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tr">
        <f>VLOOKUP(G3951,'Country Codes'!C:D,2,FALSE)</f>
        <v>Australia</v>
      </c>
      <c r="I3951" t="s">
        <v>8248</v>
      </c>
      <c r="J3951" s="15">
        <v>1423623221</v>
      </c>
      <c r="K3951" s="15">
        <v>1421031221</v>
      </c>
      <c r="L3951" t="b">
        <v>0</v>
      </c>
      <c r="M3951">
        <v>32</v>
      </c>
      <c r="N3951" t="b">
        <v>0</v>
      </c>
      <c r="O3951" t="s">
        <v>8271</v>
      </c>
      <c r="P3951" s="5">
        <f t="shared" si="305"/>
        <v>0.15770000000000001</v>
      </c>
      <c r="Q3951" s="5" t="str">
        <f t="shared" si="306"/>
        <v>Not Funded</v>
      </c>
      <c r="R3951" s="7">
        <f t="shared" si="307"/>
        <v>49.28125</v>
      </c>
      <c r="S3951" t="s">
        <v>8316</v>
      </c>
      <c r="T3951" t="s">
        <v>8317</v>
      </c>
      <c r="U3951" s="17">
        <f t="shared" si="308"/>
        <v>42045.912280092591</v>
      </c>
      <c r="V3951" s="17">
        <f t="shared" si="309"/>
        <v>42015.912280092591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tr">
        <f>VLOOKUP(G3952,'Country Codes'!C:D,2,FALSE)</f>
        <v>United States</v>
      </c>
      <c r="I3952" t="s">
        <v>8246</v>
      </c>
      <c r="J3952" s="15">
        <v>1460140500</v>
      </c>
      <c r="K3952" s="15">
        <v>1457628680</v>
      </c>
      <c r="L3952" t="b">
        <v>0</v>
      </c>
      <c r="M3952">
        <v>1</v>
      </c>
      <c r="N3952" t="b">
        <v>0</v>
      </c>
      <c r="O3952" t="s">
        <v>8271</v>
      </c>
      <c r="P3952" s="5">
        <f t="shared" si="305"/>
        <v>6.2500000000000003E-3</v>
      </c>
      <c r="Q3952" s="5" t="str">
        <f t="shared" si="306"/>
        <v>Not Funded</v>
      </c>
      <c r="R3952" s="7">
        <f t="shared" si="307"/>
        <v>25</v>
      </c>
      <c r="S3952" t="s">
        <v>8316</v>
      </c>
      <c r="T3952" t="s">
        <v>8317</v>
      </c>
      <c r="U3952" s="17">
        <f t="shared" si="308"/>
        <v>42468.565972222219</v>
      </c>
      <c r="V3952" s="17">
        <f t="shared" si="309"/>
        <v>42439.493981481479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tr">
        <f>VLOOKUP(G3953,'Country Codes'!C:D,2,FALSE)</f>
        <v>Ireland</v>
      </c>
      <c r="I3953" t="s">
        <v>8249</v>
      </c>
      <c r="J3953" s="15">
        <v>1462301342</v>
      </c>
      <c r="K3953" s="15">
        <v>1457120942</v>
      </c>
      <c r="L3953" t="b">
        <v>0</v>
      </c>
      <c r="M3953">
        <v>1</v>
      </c>
      <c r="N3953" t="b">
        <v>0</v>
      </c>
      <c r="O3953" t="s">
        <v>8271</v>
      </c>
      <c r="P3953" s="5">
        <f t="shared" si="305"/>
        <v>5.0000000000000004E-6</v>
      </c>
      <c r="Q3953" s="5" t="str">
        <f t="shared" si="306"/>
        <v>Not Funded</v>
      </c>
      <c r="R3953" s="7">
        <f t="shared" si="307"/>
        <v>1</v>
      </c>
      <c r="S3953" t="s">
        <v>8316</v>
      </c>
      <c r="T3953" t="s">
        <v>8317</v>
      </c>
      <c r="U3953" s="17">
        <f t="shared" si="308"/>
        <v>42493.57571759259</v>
      </c>
      <c r="V3953" s="17">
        <f t="shared" si="309"/>
        <v>42433.617384259262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tr">
        <f>VLOOKUP(G3954,'Country Codes'!C:D,2,FALSE)</f>
        <v>United States</v>
      </c>
      <c r="I3954" t="s">
        <v>8246</v>
      </c>
      <c r="J3954" s="15">
        <v>1445885890</v>
      </c>
      <c r="K3954" s="15">
        <v>1440701890</v>
      </c>
      <c r="L3954" t="b">
        <v>0</v>
      </c>
      <c r="M3954">
        <v>1</v>
      </c>
      <c r="N3954" t="b">
        <v>0</v>
      </c>
      <c r="O3954" t="s">
        <v>8271</v>
      </c>
      <c r="P3954" s="5">
        <f t="shared" si="305"/>
        <v>9.6153846153846159E-4</v>
      </c>
      <c r="Q3954" s="5" t="str">
        <f t="shared" si="306"/>
        <v>Not Funded</v>
      </c>
      <c r="R3954" s="7">
        <f t="shared" si="307"/>
        <v>25</v>
      </c>
      <c r="S3954" t="s">
        <v>8316</v>
      </c>
      <c r="T3954" t="s">
        <v>8317</v>
      </c>
      <c r="U3954" s="17">
        <f t="shared" si="308"/>
        <v>42303.582060185181</v>
      </c>
      <c r="V3954" s="17">
        <f t="shared" si="309"/>
        <v>42243.582060185181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tr">
        <f>VLOOKUP(G3955,'Country Codes'!C:D,2,FALSE)</f>
        <v>United States</v>
      </c>
      <c r="I3955" t="s">
        <v>8246</v>
      </c>
      <c r="J3955" s="15">
        <v>1469834940</v>
      </c>
      <c r="K3955" s="15">
        <v>1467162586</v>
      </c>
      <c r="L3955" t="b">
        <v>0</v>
      </c>
      <c r="M3955">
        <v>0</v>
      </c>
      <c r="N3955" t="b">
        <v>0</v>
      </c>
      <c r="O3955" t="s">
        <v>8271</v>
      </c>
      <c r="P3955" s="5">
        <f t="shared" si="305"/>
        <v>0</v>
      </c>
      <c r="Q3955" s="5" t="str">
        <f t="shared" si="306"/>
        <v>Not Funded</v>
      </c>
      <c r="R3955" s="7" t="e">
        <f t="shared" si="307"/>
        <v>#DIV/0!</v>
      </c>
      <c r="S3955" t="s">
        <v>8316</v>
      </c>
      <c r="T3955" t="s">
        <v>8317</v>
      </c>
      <c r="U3955" s="17">
        <f t="shared" si="308"/>
        <v>42580.770138888889</v>
      </c>
      <c r="V3955" s="17">
        <f t="shared" si="309"/>
        <v>42549.840115740742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tr">
        <f>VLOOKUP(G3956,'Country Codes'!C:D,2,FALSE)</f>
        <v>Canada</v>
      </c>
      <c r="I3956" t="s">
        <v>8251</v>
      </c>
      <c r="J3956" s="15">
        <v>1405352264</v>
      </c>
      <c r="K3956" s="15">
        <v>1400168264</v>
      </c>
      <c r="L3956" t="b">
        <v>0</v>
      </c>
      <c r="M3956">
        <v>0</v>
      </c>
      <c r="N3956" t="b">
        <v>0</v>
      </c>
      <c r="O3956" t="s">
        <v>8271</v>
      </c>
      <c r="P3956" s="5">
        <f t="shared" si="305"/>
        <v>0</v>
      </c>
      <c r="Q3956" s="5" t="str">
        <f t="shared" si="306"/>
        <v>Not Funded</v>
      </c>
      <c r="R3956" s="7" t="e">
        <f t="shared" si="307"/>
        <v>#DIV/0!</v>
      </c>
      <c r="S3956" t="s">
        <v>8316</v>
      </c>
      <c r="T3956" t="s">
        <v>8317</v>
      </c>
      <c r="U3956" s="17">
        <f t="shared" si="308"/>
        <v>41834.442870370367</v>
      </c>
      <c r="V3956" s="17">
        <f t="shared" si="309"/>
        <v>41774.442870370367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tr">
        <f>VLOOKUP(G3957,'Country Codes'!C:D,2,FALSE)</f>
        <v>United States</v>
      </c>
      <c r="I3957" t="s">
        <v>8246</v>
      </c>
      <c r="J3957" s="15">
        <v>1448745741</v>
      </c>
      <c r="K3957" s="15">
        <v>1446150141</v>
      </c>
      <c r="L3957" t="b">
        <v>0</v>
      </c>
      <c r="M3957">
        <v>8</v>
      </c>
      <c r="N3957" t="b">
        <v>0</v>
      </c>
      <c r="O3957" t="s">
        <v>8271</v>
      </c>
      <c r="P3957" s="5">
        <f t="shared" si="305"/>
        <v>0.24285714285714285</v>
      </c>
      <c r="Q3957" s="5" t="str">
        <f t="shared" si="306"/>
        <v>Not Funded</v>
      </c>
      <c r="R3957" s="7">
        <f t="shared" si="307"/>
        <v>53.125</v>
      </c>
      <c r="S3957" t="s">
        <v>8316</v>
      </c>
      <c r="T3957" t="s">
        <v>8317</v>
      </c>
      <c r="U3957" s="17">
        <f t="shared" si="308"/>
        <v>42336.682187499995</v>
      </c>
      <c r="V3957" s="17">
        <f t="shared" si="309"/>
        <v>42306.640520833331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tr">
        <f>VLOOKUP(G3958,'Country Codes'!C:D,2,FALSE)</f>
        <v>United States</v>
      </c>
      <c r="I3958" t="s">
        <v>8246</v>
      </c>
      <c r="J3958" s="15">
        <v>1461543600</v>
      </c>
      <c r="K3958" s="15">
        <v>1459203727</v>
      </c>
      <c r="L3958" t="b">
        <v>0</v>
      </c>
      <c r="M3958">
        <v>0</v>
      </c>
      <c r="N3958" t="b">
        <v>0</v>
      </c>
      <c r="O3958" t="s">
        <v>8271</v>
      </c>
      <c r="P3958" s="5">
        <f t="shared" si="305"/>
        <v>0</v>
      </c>
      <c r="Q3958" s="5" t="str">
        <f t="shared" si="306"/>
        <v>Not Funded</v>
      </c>
      <c r="R3958" s="7" t="e">
        <f t="shared" si="307"/>
        <v>#DIV/0!</v>
      </c>
      <c r="S3958" t="s">
        <v>8316</v>
      </c>
      <c r="T3958" t="s">
        <v>8317</v>
      </c>
      <c r="U3958" s="17">
        <f t="shared" si="308"/>
        <v>42484.805555555555</v>
      </c>
      <c r="V3958" s="17">
        <f t="shared" si="309"/>
        <v>42457.723692129628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tr">
        <f>VLOOKUP(G3959,'Country Codes'!C:D,2,FALSE)</f>
        <v>United States</v>
      </c>
      <c r="I3959" t="s">
        <v>8246</v>
      </c>
      <c r="J3959" s="15">
        <v>1468020354</v>
      </c>
      <c r="K3959" s="15">
        <v>1464045954</v>
      </c>
      <c r="L3959" t="b">
        <v>0</v>
      </c>
      <c r="M3959">
        <v>1</v>
      </c>
      <c r="N3959" t="b">
        <v>0</v>
      </c>
      <c r="O3959" t="s">
        <v>8271</v>
      </c>
      <c r="P3959" s="5">
        <f t="shared" si="305"/>
        <v>2.5000000000000001E-4</v>
      </c>
      <c r="Q3959" s="5" t="str">
        <f t="shared" si="306"/>
        <v>Not Funded</v>
      </c>
      <c r="R3959" s="7">
        <f t="shared" si="307"/>
        <v>7</v>
      </c>
      <c r="S3959" t="s">
        <v>8316</v>
      </c>
      <c r="T3959" t="s">
        <v>8317</v>
      </c>
      <c r="U3959" s="17">
        <f t="shared" si="308"/>
        <v>42559.767986111103</v>
      </c>
      <c r="V3959" s="17">
        <f t="shared" si="309"/>
        <v>42513.767986111103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tr">
        <f>VLOOKUP(G3960,'Country Codes'!C:D,2,FALSE)</f>
        <v>United States</v>
      </c>
      <c r="I3960" t="s">
        <v>8246</v>
      </c>
      <c r="J3960" s="15">
        <v>1406988000</v>
      </c>
      <c r="K3960" s="15">
        <v>1403822912</v>
      </c>
      <c r="L3960" t="b">
        <v>0</v>
      </c>
      <c r="M3960">
        <v>16</v>
      </c>
      <c r="N3960" t="b">
        <v>0</v>
      </c>
      <c r="O3960" t="s">
        <v>8271</v>
      </c>
      <c r="P3960" s="5">
        <f t="shared" si="305"/>
        <v>0.32050000000000001</v>
      </c>
      <c r="Q3960" s="5" t="str">
        <f t="shared" si="306"/>
        <v>Not Funded</v>
      </c>
      <c r="R3960" s="7">
        <f t="shared" si="307"/>
        <v>40.0625</v>
      </c>
      <c r="S3960" t="s">
        <v>8316</v>
      </c>
      <c r="T3960" t="s">
        <v>8317</v>
      </c>
      <c r="U3960" s="17">
        <f t="shared" si="308"/>
        <v>41853.375</v>
      </c>
      <c r="V3960" s="17">
        <f t="shared" si="309"/>
        <v>41816.742037037038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tr">
        <f>VLOOKUP(G3961,'Country Codes'!C:D,2,FALSE)</f>
        <v>United States</v>
      </c>
      <c r="I3961" t="s">
        <v>8246</v>
      </c>
      <c r="J3961" s="15">
        <v>1411930556</v>
      </c>
      <c r="K3961" s="15">
        <v>1409338556</v>
      </c>
      <c r="L3961" t="b">
        <v>0</v>
      </c>
      <c r="M3961">
        <v>12</v>
      </c>
      <c r="N3961" t="b">
        <v>0</v>
      </c>
      <c r="O3961" t="s">
        <v>8271</v>
      </c>
      <c r="P3961" s="5">
        <f t="shared" si="305"/>
        <v>0.24333333333333335</v>
      </c>
      <c r="Q3961" s="5" t="str">
        <f t="shared" si="306"/>
        <v>Not Funded</v>
      </c>
      <c r="R3961" s="7">
        <f t="shared" si="307"/>
        <v>24.333333333333332</v>
      </c>
      <c r="S3961" t="s">
        <v>8316</v>
      </c>
      <c r="T3961" t="s">
        <v>8317</v>
      </c>
      <c r="U3961" s="17">
        <f t="shared" si="308"/>
        <v>41910.580509259256</v>
      </c>
      <c r="V3961" s="17">
        <f t="shared" si="309"/>
        <v>41880.580509259256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tr">
        <f>VLOOKUP(G3962,'Country Codes'!C:D,2,FALSE)</f>
        <v>United States</v>
      </c>
      <c r="I3962" t="s">
        <v>8246</v>
      </c>
      <c r="J3962" s="15">
        <v>1451852256</v>
      </c>
      <c r="K3962" s="15">
        <v>1449260256</v>
      </c>
      <c r="L3962" t="b">
        <v>0</v>
      </c>
      <c r="M3962">
        <v>4</v>
      </c>
      <c r="N3962" t="b">
        <v>0</v>
      </c>
      <c r="O3962" t="s">
        <v>8271</v>
      </c>
      <c r="P3962" s="5">
        <f t="shared" si="305"/>
        <v>1.4999999999999999E-2</v>
      </c>
      <c r="Q3962" s="5" t="str">
        <f t="shared" si="306"/>
        <v>Not Funded</v>
      </c>
      <c r="R3962" s="7">
        <f t="shared" si="307"/>
        <v>11.25</v>
      </c>
      <c r="S3962" t="s">
        <v>8316</v>
      </c>
      <c r="T3962" t="s">
        <v>8317</v>
      </c>
      <c r="U3962" s="17">
        <f t="shared" si="308"/>
        <v>42372.63722222222</v>
      </c>
      <c r="V3962" s="17">
        <f t="shared" si="309"/>
        <v>42342.63722222222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tr">
        <f>VLOOKUP(G3963,'Country Codes'!C:D,2,FALSE)</f>
        <v>United Kingdom</v>
      </c>
      <c r="I3963" t="s">
        <v>8247</v>
      </c>
      <c r="J3963" s="15">
        <v>1399584210</v>
      </c>
      <c r="K3963" s="15">
        <v>1397683410</v>
      </c>
      <c r="L3963" t="b">
        <v>0</v>
      </c>
      <c r="M3963">
        <v>2</v>
      </c>
      <c r="N3963" t="b">
        <v>0</v>
      </c>
      <c r="O3963" t="s">
        <v>8271</v>
      </c>
      <c r="P3963" s="5">
        <f t="shared" si="305"/>
        <v>4.1999999999999997E-3</v>
      </c>
      <c r="Q3963" s="5" t="str">
        <f t="shared" si="306"/>
        <v>Not Funded</v>
      </c>
      <c r="R3963" s="7">
        <f t="shared" si="307"/>
        <v>10.5</v>
      </c>
      <c r="S3963" t="s">
        <v>8316</v>
      </c>
      <c r="T3963" t="s">
        <v>8317</v>
      </c>
      <c r="U3963" s="17">
        <f t="shared" si="308"/>
        <v>41767.682986111111</v>
      </c>
      <c r="V3963" s="17">
        <f t="shared" si="309"/>
        <v>41745.682986111111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tr">
        <f>VLOOKUP(G3964,'Country Codes'!C:D,2,FALSE)</f>
        <v>United Kingdom</v>
      </c>
      <c r="I3964" t="s">
        <v>8247</v>
      </c>
      <c r="J3964" s="15">
        <v>1448722494</v>
      </c>
      <c r="K3964" s="15">
        <v>1446562494</v>
      </c>
      <c r="L3964" t="b">
        <v>0</v>
      </c>
      <c r="M3964">
        <v>3</v>
      </c>
      <c r="N3964" t="b">
        <v>0</v>
      </c>
      <c r="O3964" t="s">
        <v>8271</v>
      </c>
      <c r="P3964" s="5">
        <f t="shared" si="305"/>
        <v>3.214285714285714E-2</v>
      </c>
      <c r="Q3964" s="5" t="str">
        <f t="shared" si="306"/>
        <v>Not Funded</v>
      </c>
      <c r="R3964" s="7">
        <f t="shared" si="307"/>
        <v>15</v>
      </c>
      <c r="S3964" t="s">
        <v>8316</v>
      </c>
      <c r="T3964" t="s">
        <v>8317</v>
      </c>
      <c r="U3964" s="17">
        <f t="shared" si="308"/>
        <v>42336.413124999999</v>
      </c>
      <c r="V3964" s="17">
        <f t="shared" si="309"/>
        <v>42311.413124999999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tr">
        <f>VLOOKUP(G3965,'Country Codes'!C:D,2,FALSE)</f>
        <v>Canada</v>
      </c>
      <c r="I3965" t="s">
        <v>8251</v>
      </c>
      <c r="J3965" s="15">
        <v>1447821717</v>
      </c>
      <c r="K3965" s="15">
        <v>1445226117</v>
      </c>
      <c r="L3965" t="b">
        <v>0</v>
      </c>
      <c r="M3965">
        <v>0</v>
      </c>
      <c r="N3965" t="b">
        <v>0</v>
      </c>
      <c r="O3965" t="s">
        <v>8271</v>
      </c>
      <c r="P3965" s="5">
        <f t="shared" si="305"/>
        <v>0</v>
      </c>
      <c r="Q3965" s="5" t="str">
        <f t="shared" si="306"/>
        <v>Not Funded</v>
      </c>
      <c r="R3965" s="7" t="e">
        <f t="shared" si="307"/>
        <v>#DIV/0!</v>
      </c>
      <c r="S3965" t="s">
        <v>8316</v>
      </c>
      <c r="T3965" t="s">
        <v>8317</v>
      </c>
      <c r="U3965" s="17">
        <f t="shared" si="308"/>
        <v>42325.987465277773</v>
      </c>
      <c r="V3965" s="17">
        <f t="shared" si="309"/>
        <v>42295.945798611108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tr">
        <f>VLOOKUP(G3966,'Country Codes'!C:D,2,FALSE)</f>
        <v>United States</v>
      </c>
      <c r="I3966" t="s">
        <v>8246</v>
      </c>
      <c r="J3966" s="15">
        <v>1429460386</v>
      </c>
      <c r="K3966" s="15">
        <v>1424279986</v>
      </c>
      <c r="L3966" t="b">
        <v>0</v>
      </c>
      <c r="M3966">
        <v>3</v>
      </c>
      <c r="N3966" t="b">
        <v>0</v>
      </c>
      <c r="O3966" t="s">
        <v>8271</v>
      </c>
      <c r="P3966" s="5">
        <f t="shared" si="305"/>
        <v>6.3E-2</v>
      </c>
      <c r="Q3966" s="5" t="str">
        <f t="shared" si="306"/>
        <v>Not Funded</v>
      </c>
      <c r="R3966" s="7">
        <f t="shared" si="307"/>
        <v>42</v>
      </c>
      <c r="S3966" t="s">
        <v>8316</v>
      </c>
      <c r="T3966" t="s">
        <v>8317</v>
      </c>
      <c r="U3966" s="17">
        <f t="shared" si="308"/>
        <v>42113.47206018518</v>
      </c>
      <c r="V3966" s="17">
        <f t="shared" si="309"/>
        <v>42053.513726851852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tr">
        <f>VLOOKUP(G3967,'Country Codes'!C:D,2,FALSE)</f>
        <v>United States</v>
      </c>
      <c r="I3967" t="s">
        <v>8246</v>
      </c>
      <c r="J3967" s="15">
        <v>1460608780</v>
      </c>
      <c r="K3967" s="15">
        <v>1455428380</v>
      </c>
      <c r="L3967" t="b">
        <v>0</v>
      </c>
      <c r="M3967">
        <v>4</v>
      </c>
      <c r="N3967" t="b">
        <v>0</v>
      </c>
      <c r="O3967" t="s">
        <v>8271</v>
      </c>
      <c r="P3967" s="5">
        <f t="shared" si="305"/>
        <v>0.14249999999999999</v>
      </c>
      <c r="Q3967" s="5" t="str">
        <f t="shared" si="306"/>
        <v>Not Funded</v>
      </c>
      <c r="R3967" s="7">
        <f t="shared" si="307"/>
        <v>71.25</v>
      </c>
      <c r="S3967" t="s">
        <v>8316</v>
      </c>
      <c r="T3967" t="s">
        <v>8317</v>
      </c>
      <c r="U3967" s="17">
        <f t="shared" si="308"/>
        <v>42473.985879629625</v>
      </c>
      <c r="V3967" s="17">
        <f t="shared" si="309"/>
        <v>42414.027546296296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tr">
        <f>VLOOKUP(G3968,'Country Codes'!C:D,2,FALSE)</f>
        <v>United States</v>
      </c>
      <c r="I3968" t="s">
        <v>8246</v>
      </c>
      <c r="J3968" s="15">
        <v>1406170740</v>
      </c>
      <c r="K3968" s="15">
        <v>1402506278</v>
      </c>
      <c r="L3968" t="b">
        <v>0</v>
      </c>
      <c r="M3968">
        <v>2</v>
      </c>
      <c r="N3968" t="b">
        <v>0</v>
      </c>
      <c r="O3968" t="s">
        <v>8271</v>
      </c>
      <c r="P3968" s="5">
        <f t="shared" si="305"/>
        <v>6.0000000000000001E-3</v>
      </c>
      <c r="Q3968" s="5" t="str">
        <f t="shared" si="306"/>
        <v>Not Funded</v>
      </c>
      <c r="R3968" s="7">
        <f t="shared" si="307"/>
        <v>22.5</v>
      </c>
      <c r="S3968" t="s">
        <v>8316</v>
      </c>
      <c r="T3968" t="s">
        <v>8317</v>
      </c>
      <c r="U3968" s="17">
        <f t="shared" si="308"/>
        <v>41843.915972222218</v>
      </c>
      <c r="V3968" s="17">
        <f t="shared" si="309"/>
        <v>41801.503217592588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tr">
        <f>VLOOKUP(G3969,'Country Codes'!C:D,2,FALSE)</f>
        <v>United States</v>
      </c>
      <c r="I3969" t="s">
        <v>8246</v>
      </c>
      <c r="J3969" s="15">
        <v>1488783507</v>
      </c>
      <c r="K3969" s="15">
        <v>1486191507</v>
      </c>
      <c r="L3969" t="b">
        <v>0</v>
      </c>
      <c r="M3969">
        <v>10</v>
      </c>
      <c r="N3969" t="b">
        <v>0</v>
      </c>
      <c r="O3969" t="s">
        <v>8271</v>
      </c>
      <c r="P3969" s="5">
        <f t="shared" si="305"/>
        <v>0.2411764705882353</v>
      </c>
      <c r="Q3969" s="5" t="str">
        <f t="shared" si="306"/>
        <v>Not Funded</v>
      </c>
      <c r="R3969" s="7">
        <f t="shared" si="307"/>
        <v>41</v>
      </c>
      <c r="S3969" t="s">
        <v>8316</v>
      </c>
      <c r="T3969" t="s">
        <v>8317</v>
      </c>
      <c r="U3969" s="17">
        <f t="shared" si="308"/>
        <v>42800.082256944443</v>
      </c>
      <c r="V3969" s="17">
        <f t="shared" si="309"/>
        <v>42770.082256944443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tr">
        <f>VLOOKUP(G3970,'Country Codes'!C:D,2,FALSE)</f>
        <v>United States</v>
      </c>
      <c r="I3970" t="s">
        <v>8246</v>
      </c>
      <c r="J3970" s="15">
        <v>1463945673</v>
      </c>
      <c r="K3970" s="15">
        <v>1458761673</v>
      </c>
      <c r="L3970" t="b">
        <v>0</v>
      </c>
      <c r="M3970">
        <v>11</v>
      </c>
      <c r="N3970" t="b">
        <v>0</v>
      </c>
      <c r="O3970" t="s">
        <v>8271</v>
      </c>
      <c r="P3970" s="5">
        <f t="shared" si="305"/>
        <v>0.10539999999999999</v>
      </c>
      <c r="Q3970" s="5" t="str">
        <f t="shared" si="306"/>
        <v>Not Funded</v>
      </c>
      <c r="R3970" s="7">
        <f t="shared" si="307"/>
        <v>47.909090909090907</v>
      </c>
      <c r="S3970" t="s">
        <v>8316</v>
      </c>
      <c r="T3970" t="s">
        <v>8317</v>
      </c>
      <c r="U3970" s="17">
        <f t="shared" si="308"/>
        <v>42512.60732638889</v>
      </c>
      <c r="V3970" s="17">
        <f t="shared" si="309"/>
        <v>42452.60732638889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tr">
        <f>VLOOKUP(G3971,'Country Codes'!C:D,2,FALSE)</f>
        <v>United States</v>
      </c>
      <c r="I3971" t="s">
        <v>8246</v>
      </c>
      <c r="J3971" s="15">
        <v>1472442900</v>
      </c>
      <c r="K3971" s="15">
        <v>1471638646</v>
      </c>
      <c r="L3971" t="b">
        <v>0</v>
      </c>
      <c r="M3971">
        <v>6</v>
      </c>
      <c r="N3971" t="b">
        <v>0</v>
      </c>
      <c r="O3971" t="s">
        <v>8271</v>
      </c>
      <c r="P3971" s="5">
        <f t="shared" ref="P3971:P4034" si="310">(E3971/D3971)</f>
        <v>7.4690265486725665E-2</v>
      </c>
      <c r="Q3971" s="5" t="str">
        <f t="shared" ref="Q3971:Q4034" si="311">IF(P3971&gt;=1,"Funded","Not Funded")</f>
        <v>Not Funded</v>
      </c>
      <c r="R3971" s="7">
        <f t="shared" ref="R3971:R4034" si="312">(E3971/M3971)</f>
        <v>35.166666666666664</v>
      </c>
      <c r="S3971" t="s">
        <v>8316</v>
      </c>
      <c r="T3971" t="s">
        <v>8317</v>
      </c>
      <c r="U3971" s="17">
        <f t="shared" ref="U3971:U4034" si="313">(((J3971/60)/60)/24)+DATE(1970,1,1)+(-5/24)</f>
        <v>42610.954861111109</v>
      </c>
      <c r="V3971" s="17">
        <f t="shared" ref="V3971:V4034" si="314">(((K3971/60)/60)/24)+DATE(1970,1,1)+(-5/24)</f>
        <v>42601.646365740737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tr">
        <f>VLOOKUP(G3972,'Country Codes'!C:D,2,FALSE)</f>
        <v>United States</v>
      </c>
      <c r="I3972" t="s">
        <v>8246</v>
      </c>
      <c r="J3972" s="15">
        <v>1460925811</v>
      </c>
      <c r="K3972" s="15">
        <v>1458333811</v>
      </c>
      <c r="L3972" t="b">
        <v>0</v>
      </c>
      <c r="M3972">
        <v>2</v>
      </c>
      <c r="N3972" t="b">
        <v>0</v>
      </c>
      <c r="O3972" t="s">
        <v>8271</v>
      </c>
      <c r="P3972" s="5">
        <f t="shared" si="310"/>
        <v>7.3333333333333334E-4</v>
      </c>
      <c r="Q3972" s="5" t="str">
        <f t="shared" si="311"/>
        <v>Not Funded</v>
      </c>
      <c r="R3972" s="7">
        <f t="shared" si="312"/>
        <v>5.5</v>
      </c>
      <c r="S3972" t="s">
        <v>8316</v>
      </c>
      <c r="T3972" t="s">
        <v>8317</v>
      </c>
      <c r="U3972" s="17">
        <f t="shared" si="313"/>
        <v>42477.655219907399</v>
      </c>
      <c r="V3972" s="17">
        <f t="shared" si="314"/>
        <v>42447.655219907399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tr">
        <f>VLOOKUP(G3973,'Country Codes'!C:D,2,FALSE)</f>
        <v>United States</v>
      </c>
      <c r="I3973" t="s">
        <v>8246</v>
      </c>
      <c r="J3973" s="15">
        <v>1405947126</v>
      </c>
      <c r="K3973" s="15">
        <v>1403355126</v>
      </c>
      <c r="L3973" t="b">
        <v>0</v>
      </c>
      <c r="M3973">
        <v>6</v>
      </c>
      <c r="N3973" t="b">
        <v>0</v>
      </c>
      <c r="O3973" t="s">
        <v>8271</v>
      </c>
      <c r="P3973" s="5">
        <f t="shared" si="310"/>
        <v>9.7142857142857135E-3</v>
      </c>
      <c r="Q3973" s="5" t="str">
        <f t="shared" si="311"/>
        <v>Not Funded</v>
      </c>
      <c r="R3973" s="7">
        <f t="shared" si="312"/>
        <v>22.666666666666668</v>
      </c>
      <c r="S3973" t="s">
        <v>8316</v>
      </c>
      <c r="T3973" t="s">
        <v>8317</v>
      </c>
      <c r="U3973" s="17">
        <f t="shared" si="313"/>
        <v>41841.327847222223</v>
      </c>
      <c r="V3973" s="17">
        <f t="shared" si="314"/>
        <v>41811.327847222223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tr">
        <f>VLOOKUP(G3974,'Country Codes'!C:D,2,FALSE)</f>
        <v>United States</v>
      </c>
      <c r="I3974" t="s">
        <v>8246</v>
      </c>
      <c r="J3974" s="15">
        <v>1423186634</v>
      </c>
      <c r="K3974" s="15">
        <v>1418002634</v>
      </c>
      <c r="L3974" t="b">
        <v>0</v>
      </c>
      <c r="M3974">
        <v>8</v>
      </c>
      <c r="N3974" t="b">
        <v>0</v>
      </c>
      <c r="O3974" t="s">
        <v>8271</v>
      </c>
      <c r="P3974" s="5">
        <f t="shared" si="310"/>
        <v>0.21099999999999999</v>
      </c>
      <c r="Q3974" s="5" t="str">
        <f t="shared" si="311"/>
        <v>Not Funded</v>
      </c>
      <c r="R3974" s="7">
        <f t="shared" si="312"/>
        <v>26.375</v>
      </c>
      <c r="S3974" t="s">
        <v>8316</v>
      </c>
      <c r="T3974" t="s">
        <v>8317</v>
      </c>
      <c r="U3974" s="17">
        <f t="shared" si="313"/>
        <v>42040.859189814808</v>
      </c>
      <c r="V3974" s="17">
        <f t="shared" si="314"/>
        <v>41980.859189814808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tr">
        <f>VLOOKUP(G3975,'Country Codes'!C:D,2,FALSE)</f>
        <v>United States</v>
      </c>
      <c r="I3975" t="s">
        <v>8246</v>
      </c>
      <c r="J3975" s="15">
        <v>1462766400</v>
      </c>
      <c r="K3975" s="15">
        <v>1460219110</v>
      </c>
      <c r="L3975" t="b">
        <v>0</v>
      </c>
      <c r="M3975">
        <v>37</v>
      </c>
      <c r="N3975" t="b">
        <v>0</v>
      </c>
      <c r="O3975" t="s">
        <v>8271</v>
      </c>
      <c r="P3975" s="5">
        <f t="shared" si="310"/>
        <v>0.78100000000000003</v>
      </c>
      <c r="Q3975" s="5" t="str">
        <f t="shared" si="311"/>
        <v>Not Funded</v>
      </c>
      <c r="R3975" s="7">
        <f t="shared" si="312"/>
        <v>105.54054054054055</v>
      </c>
      <c r="S3975" t="s">
        <v>8316</v>
      </c>
      <c r="T3975" t="s">
        <v>8317</v>
      </c>
      <c r="U3975" s="17">
        <f t="shared" si="313"/>
        <v>42498.958333333336</v>
      </c>
      <c r="V3975" s="17">
        <f t="shared" si="314"/>
        <v>42469.475810185184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tr">
        <f>VLOOKUP(G3976,'Country Codes'!C:D,2,FALSE)</f>
        <v>United Kingdom</v>
      </c>
      <c r="I3976" t="s">
        <v>8247</v>
      </c>
      <c r="J3976" s="15">
        <v>1464872848</v>
      </c>
      <c r="K3976" s="15">
        <v>1462280848</v>
      </c>
      <c r="L3976" t="b">
        <v>0</v>
      </c>
      <c r="M3976">
        <v>11</v>
      </c>
      <c r="N3976" t="b">
        <v>0</v>
      </c>
      <c r="O3976" t="s">
        <v>8271</v>
      </c>
      <c r="P3976" s="5">
        <f t="shared" si="310"/>
        <v>0.32</v>
      </c>
      <c r="Q3976" s="5" t="str">
        <f t="shared" si="311"/>
        <v>Not Funded</v>
      </c>
      <c r="R3976" s="7">
        <f t="shared" si="312"/>
        <v>29.09090909090909</v>
      </c>
      <c r="S3976" t="s">
        <v>8316</v>
      </c>
      <c r="T3976" t="s">
        <v>8317</v>
      </c>
      <c r="U3976" s="17">
        <f t="shared" si="313"/>
        <v>42523.338518518511</v>
      </c>
      <c r="V3976" s="17">
        <f t="shared" si="314"/>
        <v>42493.338518518511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tr">
        <f>VLOOKUP(G3977,'Country Codes'!C:D,2,FALSE)</f>
        <v>United States</v>
      </c>
      <c r="I3977" t="s">
        <v>8246</v>
      </c>
      <c r="J3977" s="15">
        <v>1468442898</v>
      </c>
      <c r="K3977" s="15">
        <v>1465850898</v>
      </c>
      <c r="L3977" t="b">
        <v>0</v>
      </c>
      <c r="M3977">
        <v>0</v>
      </c>
      <c r="N3977" t="b">
        <v>0</v>
      </c>
      <c r="O3977" t="s">
        <v>8271</v>
      </c>
      <c r="P3977" s="5">
        <f t="shared" si="310"/>
        <v>0</v>
      </c>
      <c r="Q3977" s="5" t="str">
        <f t="shared" si="311"/>
        <v>Not Funded</v>
      </c>
      <c r="R3977" s="7" t="e">
        <f t="shared" si="312"/>
        <v>#DIV/0!</v>
      </c>
      <c r="S3977" t="s">
        <v>8316</v>
      </c>
      <c r="T3977" t="s">
        <v>8317</v>
      </c>
      <c r="U3977" s="17">
        <f t="shared" si="313"/>
        <v>42564.658541666664</v>
      </c>
      <c r="V3977" s="17">
        <f t="shared" si="314"/>
        <v>42534.658541666664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tr">
        <f>VLOOKUP(G3978,'Country Codes'!C:D,2,FALSE)</f>
        <v>United States</v>
      </c>
      <c r="I3978" t="s">
        <v>8246</v>
      </c>
      <c r="J3978" s="15">
        <v>1406876400</v>
      </c>
      <c r="K3978" s="15">
        <v>1405024561</v>
      </c>
      <c r="L3978" t="b">
        <v>0</v>
      </c>
      <c r="M3978">
        <v>10</v>
      </c>
      <c r="N3978" t="b">
        <v>0</v>
      </c>
      <c r="O3978" t="s">
        <v>8271</v>
      </c>
      <c r="P3978" s="5">
        <f t="shared" si="310"/>
        <v>0.47692307692307695</v>
      </c>
      <c r="Q3978" s="5" t="str">
        <f t="shared" si="311"/>
        <v>Not Funded</v>
      </c>
      <c r="R3978" s="7">
        <f t="shared" si="312"/>
        <v>62</v>
      </c>
      <c r="S3978" t="s">
        <v>8316</v>
      </c>
      <c r="T3978" t="s">
        <v>8317</v>
      </c>
      <c r="U3978" s="17">
        <f t="shared" si="313"/>
        <v>41852.083333333328</v>
      </c>
      <c r="V3978" s="17">
        <f t="shared" si="314"/>
        <v>41830.650011574071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tr">
        <f>VLOOKUP(G3979,'Country Codes'!C:D,2,FALSE)</f>
        <v>United States</v>
      </c>
      <c r="I3979" t="s">
        <v>8246</v>
      </c>
      <c r="J3979" s="15">
        <v>1469213732</v>
      </c>
      <c r="K3979" s="15">
        <v>1466621732</v>
      </c>
      <c r="L3979" t="b">
        <v>0</v>
      </c>
      <c r="M3979">
        <v>6</v>
      </c>
      <c r="N3979" t="b">
        <v>0</v>
      </c>
      <c r="O3979" t="s">
        <v>8271</v>
      </c>
      <c r="P3979" s="5">
        <f t="shared" si="310"/>
        <v>1.4500000000000001E-2</v>
      </c>
      <c r="Q3979" s="5" t="str">
        <f t="shared" si="311"/>
        <v>Not Funded</v>
      </c>
      <c r="R3979" s="7">
        <f t="shared" si="312"/>
        <v>217.5</v>
      </c>
      <c r="S3979" t="s">
        <v>8316</v>
      </c>
      <c r="T3979" t="s">
        <v>8317</v>
      </c>
      <c r="U3979" s="17">
        <f t="shared" si="313"/>
        <v>42573.580231481479</v>
      </c>
      <c r="V3979" s="17">
        <f t="shared" si="314"/>
        <v>42543.580231481479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tr">
        <f>VLOOKUP(G3980,'Country Codes'!C:D,2,FALSE)</f>
        <v>United States</v>
      </c>
      <c r="I3980" t="s">
        <v>8246</v>
      </c>
      <c r="J3980" s="15">
        <v>1422717953</v>
      </c>
      <c r="K3980" s="15">
        <v>1417533953</v>
      </c>
      <c r="L3980" t="b">
        <v>0</v>
      </c>
      <c r="M3980">
        <v>8</v>
      </c>
      <c r="N3980" t="b">
        <v>0</v>
      </c>
      <c r="O3980" t="s">
        <v>8271</v>
      </c>
      <c r="P3980" s="5">
        <f t="shared" si="310"/>
        <v>0.107</v>
      </c>
      <c r="Q3980" s="5" t="str">
        <f t="shared" si="311"/>
        <v>Not Funded</v>
      </c>
      <c r="R3980" s="7">
        <f t="shared" si="312"/>
        <v>26.75</v>
      </c>
      <c r="S3980" t="s">
        <v>8316</v>
      </c>
      <c r="T3980" t="s">
        <v>8317</v>
      </c>
      <c r="U3980" s="17">
        <f t="shared" si="313"/>
        <v>42035.434641203705</v>
      </c>
      <c r="V3980" s="17">
        <f t="shared" si="314"/>
        <v>41975.434641203705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tr">
        <f>VLOOKUP(G3981,'Country Codes'!C:D,2,FALSE)</f>
        <v>United Kingdom</v>
      </c>
      <c r="I3981" t="s">
        <v>8247</v>
      </c>
      <c r="J3981" s="15">
        <v>1427659200</v>
      </c>
      <c r="K3981" s="15">
        <v>1425678057</v>
      </c>
      <c r="L3981" t="b">
        <v>0</v>
      </c>
      <c r="M3981">
        <v>6</v>
      </c>
      <c r="N3981" t="b">
        <v>0</v>
      </c>
      <c r="O3981" t="s">
        <v>8271</v>
      </c>
      <c r="P3981" s="5">
        <f t="shared" si="310"/>
        <v>1.8333333333333333E-2</v>
      </c>
      <c r="Q3981" s="5" t="str">
        <f t="shared" si="311"/>
        <v>Not Funded</v>
      </c>
      <c r="R3981" s="7">
        <f t="shared" si="312"/>
        <v>18.333333333333332</v>
      </c>
      <c r="S3981" t="s">
        <v>8316</v>
      </c>
      <c r="T3981" t="s">
        <v>8317</v>
      </c>
      <c r="U3981" s="17">
        <f t="shared" si="313"/>
        <v>42092.624999999993</v>
      </c>
      <c r="V3981" s="17">
        <f t="shared" si="314"/>
        <v>42069.695104166669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tr">
        <f>VLOOKUP(G3982,'Country Codes'!C:D,2,FALSE)</f>
        <v>United States</v>
      </c>
      <c r="I3982" t="s">
        <v>8246</v>
      </c>
      <c r="J3982" s="15">
        <v>1404570147</v>
      </c>
      <c r="K3982" s="15">
        <v>1401978147</v>
      </c>
      <c r="L3982" t="b">
        <v>0</v>
      </c>
      <c r="M3982">
        <v>7</v>
      </c>
      <c r="N3982" t="b">
        <v>0</v>
      </c>
      <c r="O3982" t="s">
        <v>8271</v>
      </c>
      <c r="P3982" s="5">
        <f t="shared" si="310"/>
        <v>0.18</v>
      </c>
      <c r="Q3982" s="5" t="str">
        <f t="shared" si="311"/>
        <v>Not Funded</v>
      </c>
      <c r="R3982" s="7">
        <f t="shared" si="312"/>
        <v>64.285714285714292</v>
      </c>
      <c r="S3982" t="s">
        <v>8316</v>
      </c>
      <c r="T3982" t="s">
        <v>8317</v>
      </c>
      <c r="U3982" s="17">
        <f t="shared" si="313"/>
        <v>41825.390590277777</v>
      </c>
      <c r="V3982" s="17">
        <f t="shared" si="314"/>
        <v>41795.390590277777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tr">
        <f>VLOOKUP(G3983,'Country Codes'!C:D,2,FALSE)</f>
        <v>United States</v>
      </c>
      <c r="I3983" t="s">
        <v>8246</v>
      </c>
      <c r="J3983" s="15">
        <v>1468729149</v>
      </c>
      <c r="K3983" s="15">
        <v>1463545149</v>
      </c>
      <c r="L3983" t="b">
        <v>0</v>
      </c>
      <c r="M3983">
        <v>7</v>
      </c>
      <c r="N3983" t="b">
        <v>0</v>
      </c>
      <c r="O3983" t="s">
        <v>8271</v>
      </c>
      <c r="P3983" s="5">
        <f t="shared" si="310"/>
        <v>4.0833333333333333E-2</v>
      </c>
      <c r="Q3983" s="5" t="str">
        <f t="shared" si="311"/>
        <v>Not Funded</v>
      </c>
      <c r="R3983" s="7">
        <f t="shared" si="312"/>
        <v>175</v>
      </c>
      <c r="S3983" t="s">
        <v>8316</v>
      </c>
      <c r="T3983" t="s">
        <v>8317</v>
      </c>
      <c r="U3983" s="17">
        <f t="shared" si="313"/>
        <v>42567.971631944441</v>
      </c>
      <c r="V3983" s="17">
        <f t="shared" si="314"/>
        <v>42507.971631944441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tr">
        <f>VLOOKUP(G3984,'Country Codes'!C:D,2,FALSE)</f>
        <v>United Kingdom</v>
      </c>
      <c r="I3984" t="s">
        <v>8247</v>
      </c>
      <c r="J3984" s="15">
        <v>1436297180</v>
      </c>
      <c r="K3984" s="15">
        <v>1431113180</v>
      </c>
      <c r="L3984" t="b">
        <v>0</v>
      </c>
      <c r="M3984">
        <v>5</v>
      </c>
      <c r="N3984" t="b">
        <v>0</v>
      </c>
      <c r="O3984" t="s">
        <v>8271</v>
      </c>
      <c r="P3984" s="5">
        <f t="shared" si="310"/>
        <v>0.2</v>
      </c>
      <c r="Q3984" s="5" t="str">
        <f t="shared" si="311"/>
        <v>Not Funded</v>
      </c>
      <c r="R3984" s="7">
        <f t="shared" si="312"/>
        <v>34</v>
      </c>
      <c r="S3984" t="s">
        <v>8316</v>
      </c>
      <c r="T3984" t="s">
        <v>8317</v>
      </c>
      <c r="U3984" s="17">
        <f t="shared" si="313"/>
        <v>42192.601620370369</v>
      </c>
      <c r="V3984" s="17">
        <f t="shared" si="314"/>
        <v>42132.601620370369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tr">
        <f>VLOOKUP(G3985,'Country Codes'!C:D,2,FALSE)</f>
        <v>United States</v>
      </c>
      <c r="I3985" t="s">
        <v>8246</v>
      </c>
      <c r="J3985" s="15">
        <v>1400569140</v>
      </c>
      <c r="K3985" s="15">
        <v>1397854356</v>
      </c>
      <c r="L3985" t="b">
        <v>0</v>
      </c>
      <c r="M3985">
        <v>46</v>
      </c>
      <c r="N3985" t="b">
        <v>0</v>
      </c>
      <c r="O3985" t="s">
        <v>8271</v>
      </c>
      <c r="P3985" s="5">
        <f t="shared" si="310"/>
        <v>0.34802513464991025</v>
      </c>
      <c r="Q3985" s="5" t="str">
        <f t="shared" si="311"/>
        <v>Not Funded</v>
      </c>
      <c r="R3985" s="7">
        <f t="shared" si="312"/>
        <v>84.282608695652172</v>
      </c>
      <c r="S3985" t="s">
        <v>8316</v>
      </c>
      <c r="T3985" t="s">
        <v>8317</v>
      </c>
      <c r="U3985" s="17">
        <f t="shared" si="313"/>
        <v>41779.082638888889</v>
      </c>
      <c r="V3985" s="17">
        <f t="shared" si="314"/>
        <v>41747.661527777775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tr">
        <f>VLOOKUP(G3986,'Country Codes'!C:D,2,FALSE)</f>
        <v>United Kingdom</v>
      </c>
      <c r="I3986" t="s">
        <v>8247</v>
      </c>
      <c r="J3986" s="15">
        <v>1415404800</v>
      </c>
      <c r="K3986" s="15">
        <v>1412809644</v>
      </c>
      <c r="L3986" t="b">
        <v>0</v>
      </c>
      <c r="M3986">
        <v>10</v>
      </c>
      <c r="N3986" t="b">
        <v>0</v>
      </c>
      <c r="O3986" t="s">
        <v>8271</v>
      </c>
      <c r="P3986" s="5">
        <f t="shared" si="310"/>
        <v>6.3333333333333339E-2</v>
      </c>
      <c r="Q3986" s="5" t="str">
        <f t="shared" si="311"/>
        <v>Not Funded</v>
      </c>
      <c r="R3986" s="7">
        <f t="shared" si="312"/>
        <v>9.5</v>
      </c>
      <c r="S3986" t="s">
        <v>8316</v>
      </c>
      <c r="T3986" t="s">
        <v>8317</v>
      </c>
      <c r="U3986" s="17">
        <f t="shared" si="313"/>
        <v>41950.791666666664</v>
      </c>
      <c r="V3986" s="17">
        <f t="shared" si="314"/>
        <v>41920.755138888882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tr">
        <f>VLOOKUP(G3987,'Country Codes'!C:D,2,FALSE)</f>
        <v>United States</v>
      </c>
      <c r="I3987" t="s">
        <v>8246</v>
      </c>
      <c r="J3987" s="15">
        <v>1456002300</v>
      </c>
      <c r="K3987" s="15">
        <v>1454173120</v>
      </c>
      <c r="L3987" t="b">
        <v>0</v>
      </c>
      <c r="M3987">
        <v>19</v>
      </c>
      <c r="N3987" t="b">
        <v>0</v>
      </c>
      <c r="O3987" t="s">
        <v>8271</v>
      </c>
      <c r="P3987" s="5">
        <f t="shared" si="310"/>
        <v>0.32050000000000001</v>
      </c>
      <c r="Q3987" s="5" t="str">
        <f t="shared" si="311"/>
        <v>Not Funded</v>
      </c>
      <c r="R3987" s="7">
        <f t="shared" si="312"/>
        <v>33.736842105263158</v>
      </c>
      <c r="S3987" t="s">
        <v>8316</v>
      </c>
      <c r="T3987" t="s">
        <v>8317</v>
      </c>
      <c r="U3987" s="17">
        <f t="shared" si="313"/>
        <v>42420.670138888883</v>
      </c>
      <c r="V3987" s="17">
        <f t="shared" si="314"/>
        <v>42399.499074074069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tr">
        <f>VLOOKUP(G3988,'Country Codes'!C:D,2,FALSE)</f>
        <v>United Kingdom</v>
      </c>
      <c r="I3988" t="s">
        <v>8247</v>
      </c>
      <c r="J3988" s="15">
        <v>1462539840</v>
      </c>
      <c r="K3988" s="15">
        <v>1460034594</v>
      </c>
      <c r="L3988" t="b">
        <v>0</v>
      </c>
      <c r="M3988">
        <v>13</v>
      </c>
      <c r="N3988" t="b">
        <v>0</v>
      </c>
      <c r="O3988" t="s">
        <v>8271</v>
      </c>
      <c r="P3988" s="5">
        <f t="shared" si="310"/>
        <v>9.7600000000000006E-2</v>
      </c>
      <c r="Q3988" s="5" t="str">
        <f t="shared" si="311"/>
        <v>Not Funded</v>
      </c>
      <c r="R3988" s="7">
        <f t="shared" si="312"/>
        <v>37.53846153846154</v>
      </c>
      <c r="S3988" t="s">
        <v>8316</v>
      </c>
      <c r="T3988" t="s">
        <v>8317</v>
      </c>
      <c r="U3988" s="17">
        <f t="shared" si="313"/>
        <v>42496.336111111108</v>
      </c>
      <c r="V3988" s="17">
        <f t="shared" si="314"/>
        <v>42467.340208333328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tr">
        <f>VLOOKUP(G3989,'Country Codes'!C:D,2,FALSE)</f>
        <v>United Kingdom</v>
      </c>
      <c r="I3989" t="s">
        <v>8247</v>
      </c>
      <c r="J3989" s="15">
        <v>1400278290</v>
      </c>
      <c r="K3989" s="15">
        <v>1399414290</v>
      </c>
      <c r="L3989" t="b">
        <v>0</v>
      </c>
      <c r="M3989">
        <v>13</v>
      </c>
      <c r="N3989" t="b">
        <v>0</v>
      </c>
      <c r="O3989" t="s">
        <v>8271</v>
      </c>
      <c r="P3989" s="5">
        <f t="shared" si="310"/>
        <v>0.3775</v>
      </c>
      <c r="Q3989" s="5" t="str">
        <f t="shared" si="311"/>
        <v>Not Funded</v>
      </c>
      <c r="R3989" s="7">
        <f t="shared" si="312"/>
        <v>11.615384615384615</v>
      </c>
      <c r="S3989" t="s">
        <v>8316</v>
      </c>
      <c r="T3989" t="s">
        <v>8317</v>
      </c>
      <c r="U3989" s="17">
        <f t="shared" si="313"/>
        <v>41775.716319444444</v>
      </c>
      <c r="V3989" s="17">
        <f t="shared" si="314"/>
        <v>41765.716319444444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tr">
        <f>VLOOKUP(G3990,'Country Codes'!C:D,2,FALSE)</f>
        <v>United States</v>
      </c>
      <c r="I3990" t="s">
        <v>8246</v>
      </c>
      <c r="J3990" s="15">
        <v>1440813413</v>
      </c>
      <c r="K3990" s="15">
        <v>1439517413</v>
      </c>
      <c r="L3990" t="b">
        <v>0</v>
      </c>
      <c r="M3990">
        <v>4</v>
      </c>
      <c r="N3990" t="b">
        <v>0</v>
      </c>
      <c r="O3990" t="s">
        <v>8271</v>
      </c>
      <c r="P3990" s="5">
        <f t="shared" si="310"/>
        <v>2.1333333333333333E-2</v>
      </c>
      <c r="Q3990" s="5" t="str">
        <f t="shared" si="311"/>
        <v>Not Funded</v>
      </c>
      <c r="R3990" s="7">
        <f t="shared" si="312"/>
        <v>8</v>
      </c>
      <c r="S3990" t="s">
        <v>8316</v>
      </c>
      <c r="T3990" t="s">
        <v>8317</v>
      </c>
      <c r="U3990" s="17">
        <f t="shared" si="313"/>
        <v>42244.872835648144</v>
      </c>
      <c r="V3990" s="17">
        <f t="shared" si="314"/>
        <v>42229.872835648144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tr">
        <f>VLOOKUP(G3991,'Country Codes'!C:D,2,FALSE)</f>
        <v>United States</v>
      </c>
      <c r="I3991" t="s">
        <v>8246</v>
      </c>
      <c r="J3991" s="15">
        <v>1447009181</v>
      </c>
      <c r="K3991" s="15">
        <v>1444413581</v>
      </c>
      <c r="L3991" t="b">
        <v>0</v>
      </c>
      <c r="M3991">
        <v>0</v>
      </c>
      <c r="N3991" t="b">
        <v>0</v>
      </c>
      <c r="O3991" t="s">
        <v>8271</v>
      </c>
      <c r="P3991" s="5">
        <f t="shared" si="310"/>
        <v>0</v>
      </c>
      <c r="Q3991" s="5" t="str">
        <f t="shared" si="311"/>
        <v>Not Funded</v>
      </c>
      <c r="R3991" s="7" t="e">
        <f t="shared" si="312"/>
        <v>#DIV/0!</v>
      </c>
      <c r="S3991" t="s">
        <v>8316</v>
      </c>
      <c r="T3991" t="s">
        <v>8317</v>
      </c>
      <c r="U3991" s="17">
        <f t="shared" si="313"/>
        <v>42316.583113425928</v>
      </c>
      <c r="V3991" s="17">
        <f t="shared" si="314"/>
        <v>42286.541446759256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tr">
        <f>VLOOKUP(G3992,'Country Codes'!C:D,2,FALSE)</f>
        <v>United Kingdom</v>
      </c>
      <c r="I3992" t="s">
        <v>8247</v>
      </c>
      <c r="J3992" s="15">
        <v>1456934893</v>
      </c>
      <c r="K3992" s="15">
        <v>1454342893</v>
      </c>
      <c r="L3992" t="b">
        <v>0</v>
      </c>
      <c r="M3992">
        <v>3</v>
      </c>
      <c r="N3992" t="b">
        <v>0</v>
      </c>
      <c r="O3992" t="s">
        <v>8271</v>
      </c>
      <c r="P3992" s="5">
        <f t="shared" si="310"/>
        <v>4.1818181818181817E-2</v>
      </c>
      <c r="Q3992" s="5" t="str">
        <f t="shared" si="311"/>
        <v>Not Funded</v>
      </c>
      <c r="R3992" s="7">
        <f t="shared" si="312"/>
        <v>23</v>
      </c>
      <c r="S3992" t="s">
        <v>8316</v>
      </c>
      <c r="T3992" t="s">
        <v>8317</v>
      </c>
      <c r="U3992" s="17">
        <f t="shared" si="313"/>
        <v>42431.464039351849</v>
      </c>
      <c r="V3992" s="17">
        <f t="shared" si="314"/>
        <v>42401.464039351849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tr">
        <f>VLOOKUP(G3993,'Country Codes'!C:D,2,FALSE)</f>
        <v>United States</v>
      </c>
      <c r="I3993" t="s">
        <v>8246</v>
      </c>
      <c r="J3993" s="15">
        <v>1433086082</v>
      </c>
      <c r="K3993" s="15">
        <v>1430494082</v>
      </c>
      <c r="L3993" t="b">
        <v>0</v>
      </c>
      <c r="M3993">
        <v>1</v>
      </c>
      <c r="N3993" t="b">
        <v>0</v>
      </c>
      <c r="O3993" t="s">
        <v>8271</v>
      </c>
      <c r="P3993" s="5">
        <f t="shared" si="310"/>
        <v>0.2</v>
      </c>
      <c r="Q3993" s="5" t="str">
        <f t="shared" si="311"/>
        <v>Not Funded</v>
      </c>
      <c r="R3993" s="7">
        <f t="shared" si="312"/>
        <v>100</v>
      </c>
      <c r="S3993" t="s">
        <v>8316</v>
      </c>
      <c r="T3993" t="s">
        <v>8317</v>
      </c>
      <c r="U3993" s="17">
        <f t="shared" si="313"/>
        <v>42155.436134259253</v>
      </c>
      <c r="V3993" s="17">
        <f t="shared" si="314"/>
        <v>42125.436134259253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tr">
        <f>VLOOKUP(G3994,'Country Codes'!C:D,2,FALSE)</f>
        <v>United States</v>
      </c>
      <c r="I3994" t="s">
        <v>8246</v>
      </c>
      <c r="J3994" s="15">
        <v>1449876859</v>
      </c>
      <c r="K3994" s="15">
        <v>1444689259</v>
      </c>
      <c r="L3994" t="b">
        <v>0</v>
      </c>
      <c r="M3994">
        <v>9</v>
      </c>
      <c r="N3994" t="b">
        <v>0</v>
      </c>
      <c r="O3994" t="s">
        <v>8271</v>
      </c>
      <c r="P3994" s="5">
        <f t="shared" si="310"/>
        <v>5.4100000000000002E-2</v>
      </c>
      <c r="Q3994" s="5" t="str">
        <f t="shared" si="311"/>
        <v>Not Funded</v>
      </c>
      <c r="R3994" s="7">
        <f t="shared" si="312"/>
        <v>60.111111111111114</v>
      </c>
      <c r="S3994" t="s">
        <v>8316</v>
      </c>
      <c r="T3994" t="s">
        <v>8317</v>
      </c>
      <c r="U3994" s="17">
        <f t="shared" si="313"/>
        <v>42349.773831018516</v>
      </c>
      <c r="V3994" s="17">
        <f t="shared" si="314"/>
        <v>42289.732164351844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tr">
        <f>VLOOKUP(G3995,'Country Codes'!C:D,2,FALSE)</f>
        <v>United States</v>
      </c>
      <c r="I3995" t="s">
        <v>8246</v>
      </c>
      <c r="J3995" s="15">
        <v>1431549912</v>
      </c>
      <c r="K3995" s="15">
        <v>1428957912</v>
      </c>
      <c r="L3995" t="b">
        <v>0</v>
      </c>
      <c r="M3995">
        <v>1</v>
      </c>
      <c r="N3995" t="b">
        <v>0</v>
      </c>
      <c r="O3995" t="s">
        <v>8271</v>
      </c>
      <c r="P3995" s="5">
        <f t="shared" si="310"/>
        <v>6.0000000000000002E-5</v>
      </c>
      <c r="Q3995" s="5" t="str">
        <f t="shared" si="311"/>
        <v>Not Funded</v>
      </c>
      <c r="R3995" s="7">
        <f t="shared" si="312"/>
        <v>3</v>
      </c>
      <c r="S3995" t="s">
        <v>8316</v>
      </c>
      <c r="T3995" t="s">
        <v>8317</v>
      </c>
      <c r="U3995" s="17">
        <f t="shared" si="313"/>
        <v>42137.656388888885</v>
      </c>
      <c r="V3995" s="17">
        <f t="shared" si="314"/>
        <v>42107.656388888885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tr">
        <f>VLOOKUP(G3996,'Country Codes'!C:D,2,FALSE)</f>
        <v>United States</v>
      </c>
      <c r="I3996" t="s">
        <v>8246</v>
      </c>
      <c r="J3996" s="15">
        <v>1405761690</v>
      </c>
      <c r="K3996" s="15">
        <v>1403169690</v>
      </c>
      <c r="L3996" t="b">
        <v>0</v>
      </c>
      <c r="M3996">
        <v>1</v>
      </c>
      <c r="N3996" t="b">
        <v>0</v>
      </c>
      <c r="O3996" t="s">
        <v>8271</v>
      </c>
      <c r="P3996" s="5">
        <f t="shared" si="310"/>
        <v>2.5000000000000001E-3</v>
      </c>
      <c r="Q3996" s="5" t="str">
        <f t="shared" si="311"/>
        <v>Not Funded</v>
      </c>
      <c r="R3996" s="7">
        <f t="shared" si="312"/>
        <v>5</v>
      </c>
      <c r="S3996" t="s">
        <v>8316</v>
      </c>
      <c r="T3996" t="s">
        <v>8317</v>
      </c>
      <c r="U3996" s="17">
        <f t="shared" si="313"/>
        <v>41839.181597222218</v>
      </c>
      <c r="V3996" s="17">
        <f t="shared" si="314"/>
        <v>41809.181597222218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tr">
        <f>VLOOKUP(G3997,'Country Codes'!C:D,2,FALSE)</f>
        <v>United Kingdom</v>
      </c>
      <c r="I3997" t="s">
        <v>8247</v>
      </c>
      <c r="J3997" s="15">
        <v>1423913220</v>
      </c>
      <c r="K3997" s="15">
        <v>1421339077</v>
      </c>
      <c r="L3997" t="b">
        <v>0</v>
      </c>
      <c r="M3997">
        <v>4</v>
      </c>
      <c r="N3997" t="b">
        <v>0</v>
      </c>
      <c r="O3997" t="s">
        <v>8271</v>
      </c>
      <c r="P3997" s="5">
        <f t="shared" si="310"/>
        <v>0.35</v>
      </c>
      <c r="Q3997" s="5" t="str">
        <f t="shared" si="311"/>
        <v>Not Funded</v>
      </c>
      <c r="R3997" s="7">
        <f t="shared" si="312"/>
        <v>17.5</v>
      </c>
      <c r="S3997" t="s">
        <v>8316</v>
      </c>
      <c r="T3997" t="s">
        <v>8317</v>
      </c>
      <c r="U3997" s="17">
        <f t="shared" si="313"/>
        <v>42049.268749999996</v>
      </c>
      <c r="V3997" s="17">
        <f t="shared" si="314"/>
        <v>42019.475428240738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tr">
        <f>VLOOKUP(G3998,'Country Codes'!C:D,2,FALSE)</f>
        <v>United States</v>
      </c>
      <c r="I3998" t="s">
        <v>8246</v>
      </c>
      <c r="J3998" s="15">
        <v>1416499440</v>
      </c>
      <c r="K3998" s="15">
        <v>1415341464</v>
      </c>
      <c r="L3998" t="b">
        <v>0</v>
      </c>
      <c r="M3998">
        <v>17</v>
      </c>
      <c r="N3998" t="b">
        <v>0</v>
      </c>
      <c r="O3998" t="s">
        <v>8271</v>
      </c>
      <c r="P3998" s="5">
        <f t="shared" si="310"/>
        <v>0.16566666666666666</v>
      </c>
      <c r="Q3998" s="5" t="str">
        <f t="shared" si="311"/>
        <v>Not Funded</v>
      </c>
      <c r="R3998" s="7">
        <f t="shared" si="312"/>
        <v>29.235294117647058</v>
      </c>
      <c r="S3998" t="s">
        <v>8316</v>
      </c>
      <c r="T3998" t="s">
        <v>8317</v>
      </c>
      <c r="U3998" s="17">
        <f t="shared" si="313"/>
        <v>41963.461111111108</v>
      </c>
      <c r="V3998" s="17">
        <f t="shared" si="314"/>
        <v>41950.058611111104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tr">
        <f>VLOOKUP(G3999,'Country Codes'!C:D,2,FALSE)</f>
        <v>United Kingdom</v>
      </c>
      <c r="I3999" t="s">
        <v>8247</v>
      </c>
      <c r="J3999" s="15">
        <v>1428222221</v>
      </c>
      <c r="K3999" s="15">
        <v>1425633821</v>
      </c>
      <c r="L3999" t="b">
        <v>0</v>
      </c>
      <c r="M3999">
        <v>0</v>
      </c>
      <c r="N3999" t="b">
        <v>0</v>
      </c>
      <c r="O3999" t="s">
        <v>8271</v>
      </c>
      <c r="P3999" s="5">
        <f t="shared" si="310"/>
        <v>0</v>
      </c>
      <c r="Q3999" s="5" t="str">
        <f t="shared" si="311"/>
        <v>Not Funded</v>
      </c>
      <c r="R3999" s="7" t="e">
        <f t="shared" si="312"/>
        <v>#DIV/0!</v>
      </c>
      <c r="S3999" t="s">
        <v>8316</v>
      </c>
      <c r="T3999" t="s">
        <v>8317</v>
      </c>
      <c r="U3999" s="17">
        <f t="shared" si="313"/>
        <v>42099.141446759262</v>
      </c>
      <c r="V3999" s="17">
        <f t="shared" si="314"/>
        <v>42069.183113425919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tr">
        <f>VLOOKUP(G4000,'Country Codes'!C:D,2,FALSE)</f>
        <v>United States</v>
      </c>
      <c r="I4000" t="s">
        <v>8246</v>
      </c>
      <c r="J4000" s="15">
        <v>1427580426</v>
      </c>
      <c r="K4000" s="15">
        <v>1424992026</v>
      </c>
      <c r="L4000" t="b">
        <v>0</v>
      </c>
      <c r="M4000">
        <v>12</v>
      </c>
      <c r="N4000" t="b">
        <v>0</v>
      </c>
      <c r="O4000" t="s">
        <v>8271</v>
      </c>
      <c r="P4000" s="5">
        <f t="shared" si="310"/>
        <v>0.57199999999999995</v>
      </c>
      <c r="Q4000" s="5" t="str">
        <f t="shared" si="311"/>
        <v>Not Funded</v>
      </c>
      <c r="R4000" s="7">
        <f t="shared" si="312"/>
        <v>59.583333333333336</v>
      </c>
      <c r="S4000" t="s">
        <v>8316</v>
      </c>
      <c r="T4000" t="s">
        <v>8317</v>
      </c>
      <c r="U4000" s="17">
        <f t="shared" si="313"/>
        <v>42091.713263888887</v>
      </c>
      <c r="V4000" s="17">
        <f t="shared" si="314"/>
        <v>42061.754930555551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tr">
        <f>VLOOKUP(G4001,'Country Codes'!C:D,2,FALSE)</f>
        <v>United States</v>
      </c>
      <c r="I4001" t="s">
        <v>8246</v>
      </c>
      <c r="J4001" s="15">
        <v>1409514709</v>
      </c>
      <c r="K4001" s="15">
        <v>1406058798</v>
      </c>
      <c r="L4001" t="b">
        <v>0</v>
      </c>
      <c r="M4001">
        <v>14</v>
      </c>
      <c r="N4001" t="b">
        <v>0</v>
      </c>
      <c r="O4001" t="s">
        <v>8271</v>
      </c>
      <c r="P4001" s="5">
        <f t="shared" si="310"/>
        <v>0.16514285714285715</v>
      </c>
      <c r="Q4001" s="5" t="str">
        <f t="shared" si="311"/>
        <v>Not Funded</v>
      </c>
      <c r="R4001" s="7">
        <f t="shared" si="312"/>
        <v>82.571428571428569</v>
      </c>
      <c r="S4001" t="s">
        <v>8316</v>
      </c>
      <c r="T4001" t="s">
        <v>8317</v>
      </c>
      <c r="U4001" s="17">
        <f t="shared" si="313"/>
        <v>41882.619317129625</v>
      </c>
      <c r="V4001" s="17">
        <f t="shared" si="314"/>
        <v>41842.620347222219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tr">
        <f>VLOOKUP(G4002,'Country Codes'!C:D,2,FALSE)</f>
        <v>United States</v>
      </c>
      <c r="I4002" t="s">
        <v>8246</v>
      </c>
      <c r="J4002" s="15">
        <v>1462631358</v>
      </c>
      <c r="K4002" s="15">
        <v>1457450958</v>
      </c>
      <c r="L4002" t="b">
        <v>0</v>
      </c>
      <c r="M4002">
        <v>1</v>
      </c>
      <c r="N4002" t="b">
        <v>0</v>
      </c>
      <c r="O4002" t="s">
        <v>8271</v>
      </c>
      <c r="P4002" s="5">
        <f t="shared" si="310"/>
        <v>1.25E-3</v>
      </c>
      <c r="Q4002" s="5" t="str">
        <f t="shared" si="311"/>
        <v>Not Funded</v>
      </c>
      <c r="R4002" s="7">
        <f t="shared" si="312"/>
        <v>10</v>
      </c>
      <c r="S4002" t="s">
        <v>8316</v>
      </c>
      <c r="T4002" t="s">
        <v>8317</v>
      </c>
      <c r="U4002" s="17">
        <f t="shared" si="313"/>
        <v>42497.39534722222</v>
      </c>
      <c r="V4002" s="17">
        <f t="shared" si="314"/>
        <v>42437.437013888884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tr">
        <f>VLOOKUP(G4003,'Country Codes'!C:D,2,FALSE)</f>
        <v>United Kingdom</v>
      </c>
      <c r="I4003" t="s">
        <v>8247</v>
      </c>
      <c r="J4003" s="15">
        <v>1488394800</v>
      </c>
      <c r="K4003" s="15">
        <v>1486681708</v>
      </c>
      <c r="L4003" t="b">
        <v>0</v>
      </c>
      <c r="M4003">
        <v>14</v>
      </c>
      <c r="N4003" t="b">
        <v>0</v>
      </c>
      <c r="O4003" t="s">
        <v>8271</v>
      </c>
      <c r="P4003" s="5">
        <f t="shared" si="310"/>
        <v>0.3775</v>
      </c>
      <c r="Q4003" s="5" t="str">
        <f t="shared" si="311"/>
        <v>Not Funded</v>
      </c>
      <c r="R4003" s="7">
        <f t="shared" si="312"/>
        <v>32.357142857142854</v>
      </c>
      <c r="S4003" t="s">
        <v>8316</v>
      </c>
      <c r="T4003" t="s">
        <v>8317</v>
      </c>
      <c r="U4003" s="17">
        <f t="shared" si="313"/>
        <v>42795.583333333336</v>
      </c>
      <c r="V4003" s="17">
        <f t="shared" si="314"/>
        <v>42775.755879629629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tr">
        <f>VLOOKUP(G4004,'Country Codes'!C:D,2,FALSE)</f>
        <v>United States</v>
      </c>
      <c r="I4004" t="s">
        <v>8246</v>
      </c>
      <c r="J4004" s="15">
        <v>1411779761</v>
      </c>
      <c r="K4004" s="15">
        <v>1409187761</v>
      </c>
      <c r="L4004" t="b">
        <v>0</v>
      </c>
      <c r="M4004">
        <v>4</v>
      </c>
      <c r="N4004" t="b">
        <v>0</v>
      </c>
      <c r="O4004" t="s">
        <v>8271</v>
      </c>
      <c r="P4004" s="5">
        <f t="shared" si="310"/>
        <v>1.84E-2</v>
      </c>
      <c r="Q4004" s="5" t="str">
        <f t="shared" si="311"/>
        <v>Not Funded</v>
      </c>
      <c r="R4004" s="7">
        <f t="shared" si="312"/>
        <v>5.75</v>
      </c>
      <c r="S4004" t="s">
        <v>8316</v>
      </c>
      <c r="T4004" t="s">
        <v>8317</v>
      </c>
      <c r="U4004" s="17">
        <f t="shared" si="313"/>
        <v>41908.835196759253</v>
      </c>
      <c r="V4004" s="17">
        <f t="shared" si="314"/>
        <v>41878.835196759253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tr">
        <f>VLOOKUP(G4005,'Country Codes'!C:D,2,FALSE)</f>
        <v>United States</v>
      </c>
      <c r="I4005" t="s">
        <v>8246</v>
      </c>
      <c r="J4005" s="15">
        <v>1424009147</v>
      </c>
      <c r="K4005" s="15">
        <v>1421417147</v>
      </c>
      <c r="L4005" t="b">
        <v>0</v>
      </c>
      <c r="M4005">
        <v>2</v>
      </c>
      <c r="N4005" t="b">
        <v>0</v>
      </c>
      <c r="O4005" t="s">
        <v>8271</v>
      </c>
      <c r="P4005" s="5">
        <f t="shared" si="310"/>
        <v>0.10050000000000001</v>
      </c>
      <c r="Q4005" s="5" t="str">
        <f t="shared" si="311"/>
        <v>Not Funded</v>
      </c>
      <c r="R4005" s="7">
        <f t="shared" si="312"/>
        <v>100.5</v>
      </c>
      <c r="S4005" t="s">
        <v>8316</v>
      </c>
      <c r="T4005" t="s">
        <v>8317</v>
      </c>
      <c r="U4005" s="17">
        <f t="shared" si="313"/>
        <v>42050.379016203697</v>
      </c>
      <c r="V4005" s="17">
        <f t="shared" si="314"/>
        <v>42020.379016203697</v>
      </c>
    </row>
    <row r="4006" spans="1:22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tr">
        <f>VLOOKUP(G4006,'Country Codes'!C:D,2,FALSE)</f>
        <v>United States</v>
      </c>
      <c r="I4006" t="s">
        <v>8246</v>
      </c>
      <c r="J4006" s="15">
        <v>1412740457</v>
      </c>
      <c r="K4006" s="15">
        <v>1410148457</v>
      </c>
      <c r="L4006" t="b">
        <v>0</v>
      </c>
      <c r="M4006">
        <v>1</v>
      </c>
      <c r="N4006" t="b">
        <v>0</v>
      </c>
      <c r="O4006" t="s">
        <v>8271</v>
      </c>
      <c r="P4006" s="5">
        <f t="shared" si="310"/>
        <v>2E-3</v>
      </c>
      <c r="Q4006" s="5" t="str">
        <f t="shared" si="311"/>
        <v>Not Funded</v>
      </c>
      <c r="R4006" s="7">
        <f t="shared" si="312"/>
        <v>1</v>
      </c>
      <c r="S4006" t="s">
        <v>8316</v>
      </c>
      <c r="T4006" t="s">
        <v>8317</v>
      </c>
      <c r="U4006" s="17">
        <f t="shared" si="313"/>
        <v>41919.954363425924</v>
      </c>
      <c r="V4006" s="17">
        <f t="shared" si="314"/>
        <v>41889.954363425924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tr">
        <f>VLOOKUP(G4007,'Country Codes'!C:D,2,FALSE)</f>
        <v>United States</v>
      </c>
      <c r="I4007" t="s">
        <v>8246</v>
      </c>
      <c r="J4007" s="15">
        <v>1413832985</v>
      </c>
      <c r="K4007" s="15">
        <v>1408648985</v>
      </c>
      <c r="L4007" t="b">
        <v>0</v>
      </c>
      <c r="M4007">
        <v>2</v>
      </c>
      <c r="N4007" t="b">
        <v>0</v>
      </c>
      <c r="O4007" t="s">
        <v>8271</v>
      </c>
      <c r="P4007" s="5">
        <f t="shared" si="310"/>
        <v>1.3333333333333334E-2</v>
      </c>
      <c r="Q4007" s="5" t="str">
        <f t="shared" si="311"/>
        <v>Not Funded</v>
      </c>
      <c r="R4007" s="7">
        <f t="shared" si="312"/>
        <v>20</v>
      </c>
      <c r="S4007" t="s">
        <v>8316</v>
      </c>
      <c r="T4007" t="s">
        <v>8317</v>
      </c>
      <c r="U4007" s="17">
        <f t="shared" si="313"/>
        <v>41932.599363425921</v>
      </c>
      <c r="V4007" s="17">
        <f t="shared" si="314"/>
        <v>41872.599363425921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tr">
        <f>VLOOKUP(G4008,'Country Codes'!C:D,2,FALSE)</f>
        <v>United States</v>
      </c>
      <c r="I4008" t="s">
        <v>8246</v>
      </c>
      <c r="J4008" s="15">
        <v>1455647587</v>
      </c>
      <c r="K4008" s="15">
        <v>1453487587</v>
      </c>
      <c r="L4008" t="b">
        <v>0</v>
      </c>
      <c r="M4008">
        <v>1</v>
      </c>
      <c r="N4008" t="b">
        <v>0</v>
      </c>
      <c r="O4008" t="s">
        <v>8271</v>
      </c>
      <c r="P4008" s="5">
        <f t="shared" si="310"/>
        <v>6.666666666666667E-5</v>
      </c>
      <c r="Q4008" s="5" t="str">
        <f t="shared" si="311"/>
        <v>Not Funded</v>
      </c>
      <c r="R4008" s="7">
        <f t="shared" si="312"/>
        <v>2</v>
      </c>
      <c r="S4008" t="s">
        <v>8316</v>
      </c>
      <c r="T4008" t="s">
        <v>8317</v>
      </c>
      <c r="U4008" s="17">
        <f t="shared" si="313"/>
        <v>42416.564664351848</v>
      </c>
      <c r="V4008" s="17">
        <f t="shared" si="314"/>
        <v>42391.564664351848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tr">
        <f>VLOOKUP(G4009,'Country Codes'!C:D,2,FALSE)</f>
        <v>United States</v>
      </c>
      <c r="I4009" t="s">
        <v>8246</v>
      </c>
      <c r="J4009" s="15">
        <v>1409070480</v>
      </c>
      <c r="K4009" s="15">
        <v>1406572381</v>
      </c>
      <c r="L4009" t="b">
        <v>0</v>
      </c>
      <c r="M4009">
        <v>1</v>
      </c>
      <c r="N4009" t="b">
        <v>0</v>
      </c>
      <c r="O4009" t="s">
        <v>8271</v>
      </c>
      <c r="P4009" s="5">
        <f t="shared" si="310"/>
        <v>2.5000000000000001E-3</v>
      </c>
      <c r="Q4009" s="5" t="str">
        <f t="shared" si="311"/>
        <v>Not Funded</v>
      </c>
      <c r="R4009" s="7">
        <f t="shared" si="312"/>
        <v>5</v>
      </c>
      <c r="S4009" t="s">
        <v>8316</v>
      </c>
      <c r="T4009" t="s">
        <v>8317</v>
      </c>
      <c r="U4009" s="17">
        <f t="shared" si="313"/>
        <v>41877.477777777778</v>
      </c>
      <c r="V4009" s="17">
        <f t="shared" si="314"/>
        <v>41848.564594907402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tr">
        <f>VLOOKUP(G4010,'Country Codes'!C:D,2,FALSE)</f>
        <v>United Kingdom</v>
      </c>
      <c r="I4010" t="s">
        <v>8247</v>
      </c>
      <c r="J4010" s="15">
        <v>1437606507</v>
      </c>
      <c r="K4010" s="15">
        <v>1435014507</v>
      </c>
      <c r="L4010" t="b">
        <v>0</v>
      </c>
      <c r="M4010">
        <v>4</v>
      </c>
      <c r="N4010" t="b">
        <v>0</v>
      </c>
      <c r="O4010" t="s">
        <v>8271</v>
      </c>
      <c r="P4010" s="5">
        <f t="shared" si="310"/>
        <v>0.06</v>
      </c>
      <c r="Q4010" s="5" t="str">
        <f t="shared" si="311"/>
        <v>Not Funded</v>
      </c>
      <c r="R4010" s="7">
        <f t="shared" si="312"/>
        <v>15</v>
      </c>
      <c r="S4010" t="s">
        <v>8316</v>
      </c>
      <c r="T4010" t="s">
        <v>8317</v>
      </c>
      <c r="U4010" s="17">
        <f t="shared" si="313"/>
        <v>42207.755868055552</v>
      </c>
      <c r="V4010" s="17">
        <f t="shared" si="314"/>
        <v>42177.755868055552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tr">
        <f>VLOOKUP(G4011,'Country Codes'!C:D,2,FALSE)</f>
        <v>United Kingdom</v>
      </c>
      <c r="I4011" t="s">
        <v>8247</v>
      </c>
      <c r="J4011" s="15">
        <v>1410281360</v>
      </c>
      <c r="K4011" s="15">
        <v>1406825360</v>
      </c>
      <c r="L4011" t="b">
        <v>0</v>
      </c>
      <c r="M4011">
        <v>3</v>
      </c>
      <c r="N4011" t="b">
        <v>0</v>
      </c>
      <c r="O4011" t="s">
        <v>8271</v>
      </c>
      <c r="P4011" s="5">
        <f t="shared" si="310"/>
        <v>3.8860103626943004E-2</v>
      </c>
      <c r="Q4011" s="5" t="str">
        <f t="shared" si="311"/>
        <v>Not Funded</v>
      </c>
      <c r="R4011" s="7">
        <f t="shared" si="312"/>
        <v>25</v>
      </c>
      <c r="S4011" t="s">
        <v>8316</v>
      </c>
      <c r="T4011" t="s">
        <v>8317</v>
      </c>
      <c r="U4011" s="17">
        <f t="shared" si="313"/>
        <v>41891.492592592593</v>
      </c>
      <c r="V4011" s="17">
        <f t="shared" si="314"/>
        <v>41851.492592592593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tr">
        <f>VLOOKUP(G4012,'Country Codes'!C:D,2,FALSE)</f>
        <v>United States</v>
      </c>
      <c r="I4012" t="s">
        <v>8246</v>
      </c>
      <c r="J4012" s="15">
        <v>1414348166</v>
      </c>
      <c r="K4012" s="15">
        <v>1412879366</v>
      </c>
      <c r="L4012" t="b">
        <v>0</v>
      </c>
      <c r="M4012">
        <v>38</v>
      </c>
      <c r="N4012" t="b">
        <v>0</v>
      </c>
      <c r="O4012" t="s">
        <v>8271</v>
      </c>
      <c r="P4012" s="5">
        <f t="shared" si="310"/>
        <v>0.24194444444444443</v>
      </c>
      <c r="Q4012" s="5" t="str">
        <f t="shared" si="311"/>
        <v>Not Funded</v>
      </c>
      <c r="R4012" s="7">
        <f t="shared" si="312"/>
        <v>45.842105263157897</v>
      </c>
      <c r="S4012" t="s">
        <v>8316</v>
      </c>
      <c r="T4012" t="s">
        <v>8317</v>
      </c>
      <c r="U4012" s="17">
        <f t="shared" si="313"/>
        <v>41938.562106481477</v>
      </c>
      <c r="V4012" s="17">
        <f t="shared" si="314"/>
        <v>41921.562106481477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tr">
        <f>VLOOKUP(G4013,'Country Codes'!C:D,2,FALSE)</f>
        <v>United Kingdom</v>
      </c>
      <c r="I4013" t="s">
        <v>8247</v>
      </c>
      <c r="J4013" s="15">
        <v>1422450278</v>
      </c>
      <c r="K4013" s="15">
        <v>1419858278</v>
      </c>
      <c r="L4013" t="b">
        <v>0</v>
      </c>
      <c r="M4013">
        <v>4</v>
      </c>
      <c r="N4013" t="b">
        <v>0</v>
      </c>
      <c r="O4013" t="s">
        <v>8271</v>
      </c>
      <c r="P4013" s="5">
        <f t="shared" si="310"/>
        <v>7.5999999999999998E-2</v>
      </c>
      <c r="Q4013" s="5" t="str">
        <f t="shared" si="311"/>
        <v>Not Funded</v>
      </c>
      <c r="R4013" s="7">
        <f t="shared" si="312"/>
        <v>4.75</v>
      </c>
      <c r="S4013" t="s">
        <v>8316</v>
      </c>
      <c r="T4013" t="s">
        <v>8317</v>
      </c>
      <c r="U4013" s="17">
        <f t="shared" si="313"/>
        <v>42032.336550925924</v>
      </c>
      <c r="V4013" s="17">
        <f t="shared" si="314"/>
        <v>42002.336550925924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tr">
        <f>VLOOKUP(G4014,'Country Codes'!C:D,2,FALSE)</f>
        <v>United Kingdom</v>
      </c>
      <c r="I4014" t="s">
        <v>8247</v>
      </c>
      <c r="J4014" s="15">
        <v>1430571849</v>
      </c>
      <c r="K4014" s="15">
        <v>1427979849</v>
      </c>
      <c r="L4014" t="b">
        <v>0</v>
      </c>
      <c r="M4014">
        <v>0</v>
      </c>
      <c r="N4014" t="b">
        <v>0</v>
      </c>
      <c r="O4014" t="s">
        <v>8271</v>
      </c>
      <c r="P4014" s="5">
        <f t="shared" si="310"/>
        <v>0</v>
      </c>
      <c r="Q4014" s="5" t="str">
        <f t="shared" si="311"/>
        <v>Not Funded</v>
      </c>
      <c r="R4014" s="7" t="e">
        <f t="shared" si="312"/>
        <v>#DIV/0!</v>
      </c>
      <c r="S4014" t="s">
        <v>8316</v>
      </c>
      <c r="T4014" t="s">
        <v>8317</v>
      </c>
      <c r="U4014" s="17">
        <f t="shared" si="313"/>
        <v>42126.336215277777</v>
      </c>
      <c r="V4014" s="17">
        <f t="shared" si="314"/>
        <v>42096.336215277777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tr">
        <f>VLOOKUP(G4015,'Country Codes'!C:D,2,FALSE)</f>
        <v>United States</v>
      </c>
      <c r="I4015" t="s">
        <v>8246</v>
      </c>
      <c r="J4015" s="15">
        <v>1424070823</v>
      </c>
      <c r="K4015" s="15">
        <v>1421478823</v>
      </c>
      <c r="L4015" t="b">
        <v>0</v>
      </c>
      <c r="M4015">
        <v>2</v>
      </c>
      <c r="N4015" t="b">
        <v>0</v>
      </c>
      <c r="O4015" t="s">
        <v>8271</v>
      </c>
      <c r="P4015" s="5">
        <f t="shared" si="310"/>
        <v>1.2999999999999999E-2</v>
      </c>
      <c r="Q4015" s="5" t="str">
        <f t="shared" si="311"/>
        <v>Not Funded</v>
      </c>
      <c r="R4015" s="7">
        <f t="shared" si="312"/>
        <v>13</v>
      </c>
      <c r="S4015" t="s">
        <v>8316</v>
      </c>
      <c r="T4015" t="s">
        <v>8317</v>
      </c>
      <c r="U4015" s="17">
        <f t="shared" si="313"/>
        <v>42051.092858796292</v>
      </c>
      <c r="V4015" s="17">
        <f t="shared" si="314"/>
        <v>42021.092858796292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tr">
        <f>VLOOKUP(G4016,'Country Codes'!C:D,2,FALSE)</f>
        <v>United States</v>
      </c>
      <c r="I4016" t="s">
        <v>8246</v>
      </c>
      <c r="J4016" s="15">
        <v>1457157269</v>
      </c>
      <c r="K4016" s="15">
        <v>1455861269</v>
      </c>
      <c r="L4016" t="b">
        <v>0</v>
      </c>
      <c r="M4016">
        <v>0</v>
      </c>
      <c r="N4016" t="b">
        <v>0</v>
      </c>
      <c r="O4016" t="s">
        <v>8271</v>
      </c>
      <c r="P4016" s="5">
        <f t="shared" si="310"/>
        <v>0</v>
      </c>
      <c r="Q4016" s="5" t="str">
        <f t="shared" si="311"/>
        <v>Not Funded</v>
      </c>
      <c r="R4016" s="7" t="e">
        <f t="shared" si="312"/>
        <v>#DIV/0!</v>
      </c>
      <c r="S4016" t="s">
        <v>8316</v>
      </c>
      <c r="T4016" t="s">
        <v>8317</v>
      </c>
      <c r="U4016" s="17">
        <f t="shared" si="313"/>
        <v>42434.037835648145</v>
      </c>
      <c r="V4016" s="17">
        <f t="shared" si="314"/>
        <v>42419.037835648145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tr">
        <f>VLOOKUP(G4017,'Country Codes'!C:D,2,FALSE)</f>
        <v>United States</v>
      </c>
      <c r="I4017" t="s">
        <v>8246</v>
      </c>
      <c r="J4017" s="15">
        <v>1437331463</v>
      </c>
      <c r="K4017" s="15">
        <v>1434739463</v>
      </c>
      <c r="L4017" t="b">
        <v>0</v>
      </c>
      <c r="M4017">
        <v>1</v>
      </c>
      <c r="N4017" t="b">
        <v>0</v>
      </c>
      <c r="O4017" t="s">
        <v>8271</v>
      </c>
      <c r="P4017" s="5">
        <f t="shared" si="310"/>
        <v>1.4285714285714287E-4</v>
      </c>
      <c r="Q4017" s="5" t="str">
        <f t="shared" si="311"/>
        <v>Not Funded</v>
      </c>
      <c r="R4017" s="7">
        <f t="shared" si="312"/>
        <v>1</v>
      </c>
      <c r="S4017" t="s">
        <v>8316</v>
      </c>
      <c r="T4017" t="s">
        <v>8317</v>
      </c>
      <c r="U4017" s="17">
        <f t="shared" si="313"/>
        <v>42204.572488425918</v>
      </c>
      <c r="V4017" s="17">
        <f t="shared" si="314"/>
        <v>42174.572488425918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tr">
        <f>VLOOKUP(G4018,'Country Codes'!C:D,2,FALSE)</f>
        <v>United Kingdom</v>
      </c>
      <c r="I4018" t="s">
        <v>8247</v>
      </c>
      <c r="J4018" s="15">
        <v>1410987400</v>
      </c>
      <c r="K4018" s="15">
        <v>1408395400</v>
      </c>
      <c r="L4018" t="b">
        <v>0</v>
      </c>
      <c r="M4018">
        <v>7</v>
      </c>
      <c r="N4018" t="b">
        <v>0</v>
      </c>
      <c r="O4018" t="s">
        <v>8271</v>
      </c>
      <c r="P4018" s="5">
        <f t="shared" si="310"/>
        <v>0.14000000000000001</v>
      </c>
      <c r="Q4018" s="5" t="str">
        <f t="shared" si="311"/>
        <v>Not Funded</v>
      </c>
      <c r="R4018" s="7">
        <f t="shared" si="312"/>
        <v>10</v>
      </c>
      <c r="S4018" t="s">
        <v>8316</v>
      </c>
      <c r="T4018" t="s">
        <v>8317</v>
      </c>
      <c r="U4018" s="17">
        <f t="shared" si="313"/>
        <v>41899.664351851847</v>
      </c>
      <c r="V4018" s="17">
        <f t="shared" si="314"/>
        <v>41869.664351851847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tr">
        <f>VLOOKUP(G4019,'Country Codes'!C:D,2,FALSE)</f>
        <v>United States</v>
      </c>
      <c r="I4019" t="s">
        <v>8246</v>
      </c>
      <c r="J4019" s="15">
        <v>1409846874</v>
      </c>
      <c r="K4019" s="15">
        <v>1407254874</v>
      </c>
      <c r="L4019" t="b">
        <v>0</v>
      </c>
      <c r="M4019">
        <v>2</v>
      </c>
      <c r="N4019" t="b">
        <v>0</v>
      </c>
      <c r="O4019" t="s">
        <v>8271</v>
      </c>
      <c r="P4019" s="5">
        <f t="shared" si="310"/>
        <v>1.0500000000000001E-2</v>
      </c>
      <c r="Q4019" s="5" t="str">
        <f t="shared" si="311"/>
        <v>Not Funded</v>
      </c>
      <c r="R4019" s="7">
        <f t="shared" si="312"/>
        <v>52.5</v>
      </c>
      <c r="S4019" t="s">
        <v>8316</v>
      </c>
      <c r="T4019" t="s">
        <v>8317</v>
      </c>
      <c r="U4019" s="17">
        <f t="shared" si="313"/>
        <v>41886.463819444441</v>
      </c>
      <c r="V4019" s="17">
        <f t="shared" si="314"/>
        <v>41856.463819444441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tr">
        <f>VLOOKUP(G4020,'Country Codes'!C:D,2,FALSE)</f>
        <v>United Kingdom</v>
      </c>
      <c r="I4020" t="s">
        <v>8247</v>
      </c>
      <c r="J4020" s="15">
        <v>1475877108</v>
      </c>
      <c r="K4020" s="15">
        <v>1473285108</v>
      </c>
      <c r="L4020" t="b">
        <v>0</v>
      </c>
      <c r="M4020">
        <v>4</v>
      </c>
      <c r="N4020" t="b">
        <v>0</v>
      </c>
      <c r="O4020" t="s">
        <v>8271</v>
      </c>
      <c r="P4020" s="5">
        <f t="shared" si="310"/>
        <v>8.666666666666667E-2</v>
      </c>
      <c r="Q4020" s="5" t="str">
        <f t="shared" si="311"/>
        <v>Not Funded</v>
      </c>
      <c r="R4020" s="7">
        <f t="shared" si="312"/>
        <v>32.5</v>
      </c>
      <c r="S4020" t="s">
        <v>8316</v>
      </c>
      <c r="T4020" t="s">
        <v>8317</v>
      </c>
      <c r="U4020" s="17">
        <f t="shared" si="313"/>
        <v>42650.702638888884</v>
      </c>
      <c r="V4020" s="17">
        <f t="shared" si="314"/>
        <v>42620.702638888884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tr">
        <f>VLOOKUP(G4021,'Country Codes'!C:D,2,FALSE)</f>
        <v>United States</v>
      </c>
      <c r="I4021" t="s">
        <v>8246</v>
      </c>
      <c r="J4021" s="15">
        <v>1460737680</v>
      </c>
      <c r="K4021" s="15">
        <v>1455725596</v>
      </c>
      <c r="L4021" t="b">
        <v>0</v>
      </c>
      <c r="M4021">
        <v>4</v>
      </c>
      <c r="N4021" t="b">
        <v>0</v>
      </c>
      <c r="O4021" t="s">
        <v>8271</v>
      </c>
      <c r="P4021" s="5">
        <f t="shared" si="310"/>
        <v>8.2857142857142851E-3</v>
      </c>
      <c r="Q4021" s="5" t="str">
        <f t="shared" si="311"/>
        <v>Not Funded</v>
      </c>
      <c r="R4021" s="7">
        <f t="shared" si="312"/>
        <v>7.25</v>
      </c>
      <c r="S4021" t="s">
        <v>8316</v>
      </c>
      <c r="T4021" t="s">
        <v>8317</v>
      </c>
      <c r="U4021" s="17">
        <f t="shared" si="313"/>
        <v>42475.477777777771</v>
      </c>
      <c r="V4021" s="17">
        <f t="shared" si="314"/>
        <v>42417.467546296299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tr">
        <f>VLOOKUP(G4022,'Country Codes'!C:D,2,FALSE)</f>
        <v>United States</v>
      </c>
      <c r="I4022" t="s">
        <v>8246</v>
      </c>
      <c r="J4022" s="15">
        <v>1427168099</v>
      </c>
      <c r="K4022" s="15">
        <v>1424579699</v>
      </c>
      <c r="L4022" t="b">
        <v>0</v>
      </c>
      <c r="M4022">
        <v>3</v>
      </c>
      <c r="N4022" t="b">
        <v>0</v>
      </c>
      <c r="O4022" t="s">
        <v>8271</v>
      </c>
      <c r="P4022" s="5">
        <f t="shared" si="310"/>
        <v>0.16666666666666666</v>
      </c>
      <c r="Q4022" s="5" t="str">
        <f t="shared" si="311"/>
        <v>Not Funded</v>
      </c>
      <c r="R4022" s="7">
        <f t="shared" si="312"/>
        <v>33.333333333333336</v>
      </c>
      <c r="S4022" t="s">
        <v>8316</v>
      </c>
      <c r="T4022" t="s">
        <v>8317</v>
      </c>
      <c r="U4022" s="17">
        <f t="shared" si="313"/>
        <v>42086.940960648142</v>
      </c>
      <c r="V4022" s="17">
        <f t="shared" si="314"/>
        <v>42056.982627314814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tr">
        <f>VLOOKUP(G4023,'Country Codes'!C:D,2,FALSE)</f>
        <v>United States</v>
      </c>
      <c r="I4023" t="s">
        <v>8246</v>
      </c>
      <c r="J4023" s="15">
        <v>1414360358</v>
      </c>
      <c r="K4023" s="15">
        <v>1409176358</v>
      </c>
      <c r="L4023" t="b">
        <v>0</v>
      </c>
      <c r="M4023">
        <v>2</v>
      </c>
      <c r="N4023" t="b">
        <v>0</v>
      </c>
      <c r="O4023" t="s">
        <v>8271</v>
      </c>
      <c r="P4023" s="5">
        <f t="shared" si="310"/>
        <v>8.3333333333333332E-3</v>
      </c>
      <c r="Q4023" s="5" t="str">
        <f t="shared" si="311"/>
        <v>Not Funded</v>
      </c>
      <c r="R4023" s="7">
        <f t="shared" si="312"/>
        <v>62.5</v>
      </c>
      <c r="S4023" t="s">
        <v>8316</v>
      </c>
      <c r="T4023" t="s">
        <v>8317</v>
      </c>
      <c r="U4023" s="17">
        <f t="shared" si="313"/>
        <v>41938.703217592592</v>
      </c>
      <c r="V4023" s="17">
        <f t="shared" si="314"/>
        <v>41878.703217592592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tr">
        <f>VLOOKUP(G4024,'Country Codes'!C:D,2,FALSE)</f>
        <v>United States</v>
      </c>
      <c r="I4024" t="s">
        <v>8246</v>
      </c>
      <c r="J4024" s="15">
        <v>1422759240</v>
      </c>
      <c r="K4024" s="15">
        <v>1418824867</v>
      </c>
      <c r="L4024" t="b">
        <v>0</v>
      </c>
      <c r="M4024">
        <v>197</v>
      </c>
      <c r="N4024" t="b">
        <v>0</v>
      </c>
      <c r="O4024" t="s">
        <v>8271</v>
      </c>
      <c r="P4024" s="5">
        <f t="shared" si="310"/>
        <v>0.69561111111111107</v>
      </c>
      <c r="Q4024" s="5" t="str">
        <f t="shared" si="311"/>
        <v>Not Funded</v>
      </c>
      <c r="R4024" s="7">
        <f t="shared" si="312"/>
        <v>63.558375634517766</v>
      </c>
      <c r="S4024" t="s">
        <v>8316</v>
      </c>
      <c r="T4024" t="s">
        <v>8317</v>
      </c>
      <c r="U4024" s="17">
        <f t="shared" si="313"/>
        <v>42035.912499999999</v>
      </c>
      <c r="V4024" s="17">
        <f t="shared" si="314"/>
        <v>41990.375775462955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tr">
        <f>VLOOKUP(G4025,'Country Codes'!C:D,2,FALSE)</f>
        <v>United States</v>
      </c>
      <c r="I4025" t="s">
        <v>8246</v>
      </c>
      <c r="J4025" s="15">
        <v>1458860363</v>
      </c>
      <c r="K4025" s="15">
        <v>1454975963</v>
      </c>
      <c r="L4025" t="b">
        <v>0</v>
      </c>
      <c r="M4025">
        <v>0</v>
      </c>
      <c r="N4025" t="b">
        <v>0</v>
      </c>
      <c r="O4025" t="s">
        <v>8271</v>
      </c>
      <c r="P4025" s="5">
        <f t="shared" si="310"/>
        <v>0</v>
      </c>
      <c r="Q4025" s="5" t="str">
        <f t="shared" si="311"/>
        <v>Not Funded</v>
      </c>
      <c r="R4025" s="7" t="e">
        <f t="shared" si="312"/>
        <v>#DIV/0!</v>
      </c>
      <c r="S4025" t="s">
        <v>8316</v>
      </c>
      <c r="T4025" t="s">
        <v>8317</v>
      </c>
      <c r="U4025" s="17">
        <f t="shared" si="313"/>
        <v>42453.749571759261</v>
      </c>
      <c r="V4025" s="17">
        <f t="shared" si="314"/>
        <v>42408.791238425918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tr">
        <f>VLOOKUP(G4026,'Country Codes'!C:D,2,FALSE)</f>
        <v>United States</v>
      </c>
      <c r="I4026" t="s">
        <v>8246</v>
      </c>
      <c r="J4026" s="15">
        <v>1441037097</v>
      </c>
      <c r="K4026" s="15">
        <v>1438445097</v>
      </c>
      <c r="L4026" t="b">
        <v>0</v>
      </c>
      <c r="M4026">
        <v>1</v>
      </c>
      <c r="N4026" t="b">
        <v>0</v>
      </c>
      <c r="O4026" t="s">
        <v>8271</v>
      </c>
      <c r="P4026" s="5">
        <f t="shared" si="310"/>
        <v>1.2500000000000001E-2</v>
      </c>
      <c r="Q4026" s="5" t="str">
        <f t="shared" si="311"/>
        <v>Not Funded</v>
      </c>
      <c r="R4026" s="7">
        <f t="shared" si="312"/>
        <v>10</v>
      </c>
      <c r="S4026" t="s">
        <v>8316</v>
      </c>
      <c r="T4026" t="s">
        <v>8317</v>
      </c>
      <c r="U4026" s="17">
        <f t="shared" si="313"/>
        <v>42247.461770833332</v>
      </c>
      <c r="V4026" s="17">
        <f t="shared" si="314"/>
        <v>42217.461770833332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tr">
        <f>VLOOKUP(G4027,'Country Codes'!C:D,2,FALSE)</f>
        <v>France</v>
      </c>
      <c r="I4027" t="s">
        <v>8249</v>
      </c>
      <c r="J4027" s="15">
        <v>1437889336</v>
      </c>
      <c r="K4027" s="15">
        <v>1432705336</v>
      </c>
      <c r="L4027" t="b">
        <v>0</v>
      </c>
      <c r="M4027">
        <v>4</v>
      </c>
      <c r="N4027" t="b">
        <v>0</v>
      </c>
      <c r="O4027" t="s">
        <v>8271</v>
      </c>
      <c r="P4027" s="5">
        <f t="shared" si="310"/>
        <v>0.05</v>
      </c>
      <c r="Q4027" s="5" t="str">
        <f t="shared" si="311"/>
        <v>Not Funded</v>
      </c>
      <c r="R4027" s="7">
        <f t="shared" si="312"/>
        <v>62.5</v>
      </c>
      <c r="S4027" t="s">
        <v>8316</v>
      </c>
      <c r="T4027" t="s">
        <v>8317</v>
      </c>
      <c r="U4027" s="17">
        <f t="shared" si="313"/>
        <v>42211.029351851852</v>
      </c>
      <c r="V4027" s="17">
        <f t="shared" si="314"/>
        <v>42151.029351851852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tr">
        <f>VLOOKUP(G4028,'Country Codes'!C:D,2,FALSE)</f>
        <v>United States</v>
      </c>
      <c r="I4028" t="s">
        <v>8246</v>
      </c>
      <c r="J4028" s="15">
        <v>1449247439</v>
      </c>
      <c r="K4028" s="15">
        <v>1444059839</v>
      </c>
      <c r="L4028" t="b">
        <v>0</v>
      </c>
      <c r="M4028">
        <v>0</v>
      </c>
      <c r="N4028" t="b">
        <v>0</v>
      </c>
      <c r="O4028" t="s">
        <v>8271</v>
      </c>
      <c r="P4028" s="5">
        <f t="shared" si="310"/>
        <v>0</v>
      </c>
      <c r="Q4028" s="5" t="str">
        <f t="shared" si="311"/>
        <v>Not Funded</v>
      </c>
      <c r="R4028" s="7" t="e">
        <f t="shared" si="312"/>
        <v>#DIV/0!</v>
      </c>
      <c r="S4028" t="s">
        <v>8316</v>
      </c>
      <c r="T4028" t="s">
        <v>8317</v>
      </c>
      <c r="U4028" s="17">
        <f t="shared" si="313"/>
        <v>42342.488877314812</v>
      </c>
      <c r="V4028" s="17">
        <f t="shared" si="314"/>
        <v>42282.447210648148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tr">
        <f>VLOOKUP(G4029,'Country Codes'!C:D,2,FALSE)</f>
        <v>United States</v>
      </c>
      <c r="I4029" t="s">
        <v>8246</v>
      </c>
      <c r="J4029" s="15">
        <v>1487811600</v>
      </c>
      <c r="K4029" s="15">
        <v>1486077481</v>
      </c>
      <c r="L4029" t="b">
        <v>0</v>
      </c>
      <c r="M4029">
        <v>7</v>
      </c>
      <c r="N4029" t="b">
        <v>0</v>
      </c>
      <c r="O4029" t="s">
        <v>8271</v>
      </c>
      <c r="P4029" s="5">
        <f t="shared" si="310"/>
        <v>7.166666666666667E-2</v>
      </c>
      <c r="Q4029" s="5" t="str">
        <f t="shared" si="311"/>
        <v>Not Funded</v>
      </c>
      <c r="R4029" s="7">
        <f t="shared" si="312"/>
        <v>30.714285714285715</v>
      </c>
      <c r="S4029" t="s">
        <v>8316</v>
      </c>
      <c r="T4029" t="s">
        <v>8317</v>
      </c>
      <c r="U4029" s="17">
        <f t="shared" si="313"/>
        <v>42788.833333333336</v>
      </c>
      <c r="V4029" s="17">
        <f t="shared" si="314"/>
        <v>42768.762511574074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tr">
        <f>VLOOKUP(G4030,'Country Codes'!C:D,2,FALSE)</f>
        <v>United States</v>
      </c>
      <c r="I4030" t="s">
        <v>8246</v>
      </c>
      <c r="J4030" s="15">
        <v>1402007500</v>
      </c>
      <c r="K4030" s="15">
        <v>1399415500</v>
      </c>
      <c r="L4030" t="b">
        <v>0</v>
      </c>
      <c r="M4030">
        <v>11</v>
      </c>
      <c r="N4030" t="b">
        <v>0</v>
      </c>
      <c r="O4030" t="s">
        <v>8271</v>
      </c>
      <c r="P4030" s="5">
        <f t="shared" si="310"/>
        <v>0.28050000000000003</v>
      </c>
      <c r="Q4030" s="5" t="str">
        <f t="shared" si="311"/>
        <v>Not Funded</v>
      </c>
      <c r="R4030" s="7">
        <f t="shared" si="312"/>
        <v>51</v>
      </c>
      <c r="S4030" t="s">
        <v>8316</v>
      </c>
      <c r="T4030" t="s">
        <v>8317</v>
      </c>
      <c r="U4030" s="17">
        <f t="shared" si="313"/>
        <v>41795.730324074073</v>
      </c>
      <c r="V4030" s="17">
        <f t="shared" si="314"/>
        <v>41765.730324074073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tr">
        <f>VLOOKUP(G4031,'Country Codes'!C:D,2,FALSE)</f>
        <v>United States</v>
      </c>
      <c r="I4031" t="s">
        <v>8246</v>
      </c>
      <c r="J4031" s="15">
        <v>1450053370</v>
      </c>
      <c r="K4031" s="15">
        <v>1447461370</v>
      </c>
      <c r="L4031" t="b">
        <v>0</v>
      </c>
      <c r="M4031">
        <v>0</v>
      </c>
      <c r="N4031" t="b">
        <v>0</v>
      </c>
      <c r="O4031" t="s">
        <v>8271</v>
      </c>
      <c r="P4031" s="5">
        <f t="shared" si="310"/>
        <v>0</v>
      </c>
      <c r="Q4031" s="5" t="str">
        <f t="shared" si="311"/>
        <v>Not Funded</v>
      </c>
      <c r="R4031" s="7" t="e">
        <f t="shared" si="312"/>
        <v>#DIV/0!</v>
      </c>
      <c r="S4031" t="s">
        <v>8316</v>
      </c>
      <c r="T4031" t="s">
        <v>8317</v>
      </c>
      <c r="U4031" s="17">
        <f t="shared" si="313"/>
        <v>42351.816782407412</v>
      </c>
      <c r="V4031" s="17">
        <f t="shared" si="314"/>
        <v>42321.816782407412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tr">
        <f>VLOOKUP(G4032,'Country Codes'!C:D,2,FALSE)</f>
        <v>United States</v>
      </c>
      <c r="I4032" t="s">
        <v>8246</v>
      </c>
      <c r="J4032" s="15">
        <v>1454525340</v>
      </c>
      <c r="K4032" s="15">
        <v>1452008599</v>
      </c>
      <c r="L4032" t="b">
        <v>0</v>
      </c>
      <c r="M4032">
        <v>6</v>
      </c>
      <c r="N4032" t="b">
        <v>0</v>
      </c>
      <c r="O4032" t="s">
        <v>8271</v>
      </c>
      <c r="P4032" s="5">
        <f t="shared" si="310"/>
        <v>0.16</v>
      </c>
      <c r="Q4032" s="5" t="str">
        <f t="shared" si="311"/>
        <v>Not Funded</v>
      </c>
      <c r="R4032" s="7">
        <f t="shared" si="312"/>
        <v>66.666666666666671</v>
      </c>
      <c r="S4032" t="s">
        <v>8316</v>
      </c>
      <c r="T4032" t="s">
        <v>8317</v>
      </c>
      <c r="U4032" s="17">
        <f t="shared" si="313"/>
        <v>42403.575694444437</v>
      </c>
      <c r="V4032" s="17">
        <f t="shared" si="314"/>
        <v>42374.446747685179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tr">
        <f>VLOOKUP(G4033,'Country Codes'!C:D,2,FALSE)</f>
        <v>United States</v>
      </c>
      <c r="I4033" t="s">
        <v>8246</v>
      </c>
      <c r="J4033" s="15">
        <v>1418914964</v>
      </c>
      <c r="K4033" s="15">
        <v>1414591364</v>
      </c>
      <c r="L4033" t="b">
        <v>0</v>
      </c>
      <c r="M4033">
        <v>0</v>
      </c>
      <c r="N4033" t="b">
        <v>0</v>
      </c>
      <c r="O4033" t="s">
        <v>8271</v>
      </c>
      <c r="P4033" s="5">
        <f t="shared" si="310"/>
        <v>0</v>
      </c>
      <c r="Q4033" s="5" t="str">
        <f t="shared" si="311"/>
        <v>Not Funded</v>
      </c>
      <c r="R4033" s="7" t="e">
        <f t="shared" si="312"/>
        <v>#DIV/0!</v>
      </c>
      <c r="S4033" t="s">
        <v>8316</v>
      </c>
      <c r="T4033" t="s">
        <v>8317</v>
      </c>
      <c r="U4033" s="17">
        <f t="shared" si="313"/>
        <v>41991.418564814812</v>
      </c>
      <c r="V4033" s="17">
        <f t="shared" si="314"/>
        <v>41941.376898148148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tr">
        <f>VLOOKUP(G4034,'Country Codes'!C:D,2,FALSE)</f>
        <v>United States</v>
      </c>
      <c r="I4034" t="s">
        <v>8246</v>
      </c>
      <c r="J4034" s="15">
        <v>1450211116</v>
      </c>
      <c r="K4034" s="15">
        <v>1445023516</v>
      </c>
      <c r="L4034" t="b">
        <v>0</v>
      </c>
      <c r="M4034">
        <v>7</v>
      </c>
      <c r="N4034" t="b">
        <v>0</v>
      </c>
      <c r="O4034" t="s">
        <v>8271</v>
      </c>
      <c r="P4034" s="5">
        <f t="shared" si="310"/>
        <v>6.8287037037037035E-2</v>
      </c>
      <c r="Q4034" s="5" t="str">
        <f t="shared" si="311"/>
        <v>Not Funded</v>
      </c>
      <c r="R4034" s="7">
        <f t="shared" si="312"/>
        <v>59</v>
      </c>
      <c r="S4034" t="s">
        <v>8316</v>
      </c>
      <c r="T4034" t="s">
        <v>8317</v>
      </c>
      <c r="U4034" s="17">
        <f t="shared" si="313"/>
        <v>42353.642546296294</v>
      </c>
      <c r="V4034" s="17">
        <f t="shared" si="314"/>
        <v>42293.60087962963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tr">
        <f>VLOOKUP(G4035,'Country Codes'!C:D,2,FALSE)</f>
        <v>United Kingdom</v>
      </c>
      <c r="I4035" t="s">
        <v>8247</v>
      </c>
      <c r="J4035" s="15">
        <v>1475398800</v>
      </c>
      <c r="K4035" s="15">
        <v>1472711224</v>
      </c>
      <c r="L4035" t="b">
        <v>0</v>
      </c>
      <c r="M4035">
        <v>94</v>
      </c>
      <c r="N4035" t="b">
        <v>0</v>
      </c>
      <c r="O4035" t="s">
        <v>8271</v>
      </c>
      <c r="P4035" s="5">
        <f t="shared" ref="P4035:P4098" si="315">(E4035/D4035)</f>
        <v>0.25698702928870293</v>
      </c>
      <c r="Q4035" s="5" t="str">
        <f t="shared" ref="Q4035:Q4098" si="316">IF(P4035&gt;=1,"Funded","Not Funded")</f>
        <v>Not Funded</v>
      </c>
      <c r="R4035" s="7">
        <f t="shared" ref="R4035:R4098" si="317">(E4035/M4035)</f>
        <v>65.340319148936175</v>
      </c>
      <c r="S4035" t="s">
        <v>8316</v>
      </c>
      <c r="T4035" t="s">
        <v>8317</v>
      </c>
      <c r="U4035" s="17">
        <f t="shared" ref="U4035:U4098" si="318">(((J4035/60)/60)/24)+DATE(1970,1,1)+(-5/24)</f>
        <v>42645.166666666664</v>
      </c>
      <c r="V4035" s="17">
        <f t="shared" ref="V4035:V4098" si="319">(((K4035/60)/60)/24)+DATE(1970,1,1)+(-5/24)</f>
        <v>42614.06046296296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tr">
        <f>VLOOKUP(G4036,'Country Codes'!C:D,2,FALSE)</f>
        <v>United States</v>
      </c>
      <c r="I4036" t="s">
        <v>8246</v>
      </c>
      <c r="J4036" s="15">
        <v>1428097450</v>
      </c>
      <c r="K4036" s="15">
        <v>1425509050</v>
      </c>
      <c r="L4036" t="b">
        <v>0</v>
      </c>
      <c r="M4036">
        <v>2</v>
      </c>
      <c r="N4036" t="b">
        <v>0</v>
      </c>
      <c r="O4036" t="s">
        <v>8271</v>
      </c>
      <c r="P4036" s="5">
        <f t="shared" si="315"/>
        <v>1.4814814814814815E-2</v>
      </c>
      <c r="Q4036" s="5" t="str">
        <f t="shared" si="316"/>
        <v>Not Funded</v>
      </c>
      <c r="R4036" s="7">
        <f t="shared" si="317"/>
        <v>100</v>
      </c>
      <c r="S4036" t="s">
        <v>8316</v>
      </c>
      <c r="T4036" t="s">
        <v>8317</v>
      </c>
      <c r="U4036" s="17">
        <f t="shared" si="318"/>
        <v>42097.697337962956</v>
      </c>
      <c r="V4036" s="17">
        <f t="shared" si="319"/>
        <v>42067.739004629628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tr">
        <f>VLOOKUP(G4037,'Country Codes'!C:D,2,FALSE)</f>
        <v>United States</v>
      </c>
      <c r="I4037" t="s">
        <v>8246</v>
      </c>
      <c r="J4037" s="15">
        <v>1413925887</v>
      </c>
      <c r="K4037" s="15">
        <v>1411333887</v>
      </c>
      <c r="L4037" t="b">
        <v>0</v>
      </c>
      <c r="M4037">
        <v>25</v>
      </c>
      <c r="N4037" t="b">
        <v>0</v>
      </c>
      <c r="O4037" t="s">
        <v>8271</v>
      </c>
      <c r="P4037" s="5">
        <f t="shared" si="315"/>
        <v>0.36849999999999999</v>
      </c>
      <c r="Q4037" s="5" t="str">
        <f t="shared" si="316"/>
        <v>Not Funded</v>
      </c>
      <c r="R4037" s="7">
        <f t="shared" si="317"/>
        <v>147.4</v>
      </c>
      <c r="S4037" t="s">
        <v>8316</v>
      </c>
      <c r="T4037" t="s">
        <v>8317</v>
      </c>
      <c r="U4037" s="17">
        <f t="shared" si="318"/>
        <v>41933.674618055549</v>
      </c>
      <c r="V4037" s="17">
        <f t="shared" si="319"/>
        <v>41903.674618055549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tr">
        <f>VLOOKUP(G4038,'Country Codes'!C:D,2,FALSE)</f>
        <v>United States</v>
      </c>
      <c r="I4038" t="s">
        <v>8246</v>
      </c>
      <c r="J4038" s="15">
        <v>1404253800</v>
      </c>
      <c r="K4038" s="15">
        <v>1402784964</v>
      </c>
      <c r="L4038" t="b">
        <v>0</v>
      </c>
      <c r="M4038">
        <v>17</v>
      </c>
      <c r="N4038" t="b">
        <v>0</v>
      </c>
      <c r="O4038" t="s">
        <v>8271</v>
      </c>
      <c r="P4038" s="5">
        <f t="shared" si="315"/>
        <v>0.47049999999999997</v>
      </c>
      <c r="Q4038" s="5" t="str">
        <f t="shared" si="316"/>
        <v>Not Funded</v>
      </c>
      <c r="R4038" s="7">
        <f t="shared" si="317"/>
        <v>166.05882352941177</v>
      </c>
      <c r="S4038" t="s">
        <v>8316</v>
      </c>
      <c r="T4038" t="s">
        <v>8317</v>
      </c>
      <c r="U4038" s="17">
        <f t="shared" si="318"/>
        <v>41821.729166666664</v>
      </c>
      <c r="V4038" s="17">
        <f t="shared" si="319"/>
        <v>41804.728749999995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tr">
        <f>VLOOKUP(G4039,'Country Codes'!C:D,2,FALSE)</f>
        <v>United States</v>
      </c>
      <c r="I4039" t="s">
        <v>8246</v>
      </c>
      <c r="J4039" s="15">
        <v>1464099900</v>
      </c>
      <c r="K4039" s="15">
        <v>1462585315</v>
      </c>
      <c r="L4039" t="b">
        <v>0</v>
      </c>
      <c r="M4039">
        <v>2</v>
      </c>
      <c r="N4039" t="b">
        <v>0</v>
      </c>
      <c r="O4039" t="s">
        <v>8271</v>
      </c>
      <c r="P4039" s="5">
        <f t="shared" si="315"/>
        <v>0.11428571428571428</v>
      </c>
      <c r="Q4039" s="5" t="str">
        <f t="shared" si="316"/>
        <v>Not Funded</v>
      </c>
      <c r="R4039" s="7">
        <f t="shared" si="317"/>
        <v>40</v>
      </c>
      <c r="S4039" t="s">
        <v>8316</v>
      </c>
      <c r="T4039" t="s">
        <v>8317</v>
      </c>
      <c r="U4039" s="17">
        <f t="shared" si="318"/>
        <v>42514.392361111109</v>
      </c>
      <c r="V4039" s="17">
        <f t="shared" si="319"/>
        <v>42496.862442129634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tr">
        <f>VLOOKUP(G4040,'Country Codes'!C:D,2,FALSE)</f>
        <v>United States</v>
      </c>
      <c r="I4040" t="s">
        <v>8246</v>
      </c>
      <c r="J4040" s="15">
        <v>1413573010</v>
      </c>
      <c r="K4040" s="15">
        <v>1408389010</v>
      </c>
      <c r="L4040" t="b">
        <v>0</v>
      </c>
      <c r="M4040">
        <v>4</v>
      </c>
      <c r="N4040" t="b">
        <v>0</v>
      </c>
      <c r="O4040" t="s">
        <v>8271</v>
      </c>
      <c r="P4040" s="5">
        <f t="shared" si="315"/>
        <v>0.12039999999999999</v>
      </c>
      <c r="Q4040" s="5" t="str">
        <f t="shared" si="316"/>
        <v>Not Funded</v>
      </c>
      <c r="R4040" s="7">
        <f t="shared" si="317"/>
        <v>75.25</v>
      </c>
      <c r="S4040" t="s">
        <v>8316</v>
      </c>
      <c r="T4040" t="s">
        <v>8317</v>
      </c>
      <c r="U4040" s="17">
        <f t="shared" si="318"/>
        <v>41929.59039351852</v>
      </c>
      <c r="V4040" s="17">
        <f t="shared" si="319"/>
        <v>41869.59039351852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tr">
        <f>VLOOKUP(G4041,'Country Codes'!C:D,2,FALSE)</f>
        <v>United States</v>
      </c>
      <c r="I4041" t="s">
        <v>8246</v>
      </c>
      <c r="J4041" s="15">
        <v>1448949540</v>
      </c>
      <c r="K4041" s="15">
        <v>1446048367</v>
      </c>
      <c r="L4041" t="b">
        <v>0</v>
      </c>
      <c r="M4041">
        <v>5</v>
      </c>
      <c r="N4041" t="b">
        <v>0</v>
      </c>
      <c r="O4041" t="s">
        <v>8271</v>
      </c>
      <c r="P4041" s="5">
        <f t="shared" si="315"/>
        <v>0.6</v>
      </c>
      <c r="Q4041" s="5" t="str">
        <f t="shared" si="316"/>
        <v>Not Funded</v>
      </c>
      <c r="R4041" s="7">
        <f t="shared" si="317"/>
        <v>60</v>
      </c>
      <c r="S4041" t="s">
        <v>8316</v>
      </c>
      <c r="T4041" t="s">
        <v>8317</v>
      </c>
      <c r="U4041" s="17">
        <f t="shared" si="318"/>
        <v>42339.040972222218</v>
      </c>
      <c r="V4041" s="17">
        <f t="shared" si="319"/>
        <v>42305.462581018517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tr">
        <f>VLOOKUP(G4042,'Country Codes'!C:D,2,FALSE)</f>
        <v>United States</v>
      </c>
      <c r="I4042" t="s">
        <v>8246</v>
      </c>
      <c r="J4042" s="15">
        <v>1437188400</v>
      </c>
      <c r="K4042" s="15">
        <v>1432100004</v>
      </c>
      <c r="L4042" t="b">
        <v>0</v>
      </c>
      <c r="M4042">
        <v>2</v>
      </c>
      <c r="N4042" t="b">
        <v>0</v>
      </c>
      <c r="O4042" t="s">
        <v>8271</v>
      </c>
      <c r="P4042" s="5">
        <f t="shared" si="315"/>
        <v>0.3125</v>
      </c>
      <c r="Q4042" s="5" t="str">
        <f t="shared" si="316"/>
        <v>Not Funded</v>
      </c>
      <c r="R4042" s="7">
        <f t="shared" si="317"/>
        <v>1250</v>
      </c>
      <c r="S4042" t="s">
        <v>8316</v>
      </c>
      <c r="T4042" t="s">
        <v>8317</v>
      </c>
      <c r="U4042" s="17">
        <f t="shared" si="318"/>
        <v>42202.916666666664</v>
      </c>
      <c r="V4042" s="17">
        <f t="shared" si="319"/>
        <v>42144.023194444446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tr">
        <f>VLOOKUP(G4043,'Country Codes'!C:D,2,FALSE)</f>
        <v>United Kingdom</v>
      </c>
      <c r="I4043" t="s">
        <v>8247</v>
      </c>
      <c r="J4043" s="15">
        <v>1473160954</v>
      </c>
      <c r="K4043" s="15">
        <v>1467976954</v>
      </c>
      <c r="L4043" t="b">
        <v>0</v>
      </c>
      <c r="M4043">
        <v>2</v>
      </c>
      <c r="N4043" t="b">
        <v>0</v>
      </c>
      <c r="O4043" t="s">
        <v>8271</v>
      </c>
      <c r="P4043" s="5">
        <f t="shared" si="315"/>
        <v>4.1999999999999997E-3</v>
      </c>
      <c r="Q4043" s="5" t="str">
        <f t="shared" si="316"/>
        <v>Not Funded</v>
      </c>
      <c r="R4043" s="7">
        <f t="shared" si="317"/>
        <v>10.5</v>
      </c>
      <c r="S4043" t="s">
        <v>8316</v>
      </c>
      <c r="T4043" t="s">
        <v>8317</v>
      </c>
      <c r="U4043" s="17">
        <f t="shared" si="318"/>
        <v>42619.265671296293</v>
      </c>
      <c r="V4043" s="17">
        <f t="shared" si="319"/>
        <v>42559.265671296293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tr">
        <f>VLOOKUP(G4044,'Country Codes'!C:D,2,FALSE)</f>
        <v>United States</v>
      </c>
      <c r="I4044" t="s">
        <v>8246</v>
      </c>
      <c r="J4044" s="15">
        <v>1421781360</v>
      </c>
      <c r="K4044" s="15">
        <v>1419213664</v>
      </c>
      <c r="L4044" t="b">
        <v>0</v>
      </c>
      <c r="M4044">
        <v>3</v>
      </c>
      <c r="N4044" t="b">
        <v>0</v>
      </c>
      <c r="O4044" t="s">
        <v>8271</v>
      </c>
      <c r="P4044" s="5">
        <f t="shared" si="315"/>
        <v>2.0999999999999999E-3</v>
      </c>
      <c r="Q4044" s="5" t="str">
        <f t="shared" si="316"/>
        <v>Not Funded</v>
      </c>
      <c r="R4044" s="7">
        <f t="shared" si="317"/>
        <v>7</v>
      </c>
      <c r="S4044" t="s">
        <v>8316</v>
      </c>
      <c r="T4044" t="s">
        <v>8317</v>
      </c>
      <c r="U4044" s="17">
        <f t="shared" si="318"/>
        <v>42024.594444444439</v>
      </c>
      <c r="V4044" s="17">
        <f t="shared" si="319"/>
        <v>41994.875740740739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tr">
        <f>VLOOKUP(G4045,'Country Codes'!C:D,2,FALSE)</f>
        <v>Canada</v>
      </c>
      <c r="I4045" t="s">
        <v>8251</v>
      </c>
      <c r="J4045" s="15">
        <v>1416524325</v>
      </c>
      <c r="K4045" s="15">
        <v>1415228325</v>
      </c>
      <c r="L4045" t="b">
        <v>0</v>
      </c>
      <c r="M4045">
        <v>0</v>
      </c>
      <c r="N4045" t="b">
        <v>0</v>
      </c>
      <c r="O4045" t="s">
        <v>8271</v>
      </c>
      <c r="P4045" s="5">
        <f t="shared" si="315"/>
        <v>0</v>
      </c>
      <c r="Q4045" s="5" t="str">
        <f t="shared" si="316"/>
        <v>Not Funded</v>
      </c>
      <c r="R4045" s="7" t="e">
        <f t="shared" si="317"/>
        <v>#DIV/0!</v>
      </c>
      <c r="S4045" t="s">
        <v>8316</v>
      </c>
      <c r="T4045" t="s">
        <v>8317</v>
      </c>
      <c r="U4045" s="17">
        <f t="shared" si="318"/>
        <v>41963.749131944445</v>
      </c>
      <c r="V4045" s="17">
        <f t="shared" si="319"/>
        <v>41948.749131944445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tr">
        <f>VLOOKUP(G4046,'Country Codes'!C:D,2,FALSE)</f>
        <v>United States</v>
      </c>
      <c r="I4046" t="s">
        <v>8246</v>
      </c>
      <c r="J4046" s="15">
        <v>1428642000</v>
      </c>
      <c r="K4046" s="15">
        <v>1426050982</v>
      </c>
      <c r="L4046" t="b">
        <v>0</v>
      </c>
      <c r="M4046">
        <v>4</v>
      </c>
      <c r="N4046" t="b">
        <v>0</v>
      </c>
      <c r="O4046" t="s">
        <v>8271</v>
      </c>
      <c r="P4046" s="5">
        <f t="shared" si="315"/>
        <v>0.375</v>
      </c>
      <c r="Q4046" s="5" t="str">
        <f t="shared" si="316"/>
        <v>Not Funded</v>
      </c>
      <c r="R4046" s="7">
        <f t="shared" si="317"/>
        <v>56.25</v>
      </c>
      <c r="S4046" t="s">
        <v>8316</v>
      </c>
      <c r="T4046" t="s">
        <v>8317</v>
      </c>
      <c r="U4046" s="17">
        <f t="shared" si="318"/>
        <v>42103.999999999993</v>
      </c>
      <c r="V4046" s="17">
        <f t="shared" si="319"/>
        <v>42074.011365740742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tr">
        <f>VLOOKUP(G4047,'Country Codes'!C:D,2,FALSE)</f>
        <v>Australia</v>
      </c>
      <c r="I4047" t="s">
        <v>8248</v>
      </c>
      <c r="J4047" s="15">
        <v>1408596589</v>
      </c>
      <c r="K4047" s="15">
        <v>1406004589</v>
      </c>
      <c r="L4047" t="b">
        <v>0</v>
      </c>
      <c r="M4047">
        <v>1</v>
      </c>
      <c r="N4047" t="b">
        <v>0</v>
      </c>
      <c r="O4047" t="s">
        <v>8271</v>
      </c>
      <c r="P4047" s="5">
        <f t="shared" si="315"/>
        <v>2.0000000000000001E-4</v>
      </c>
      <c r="Q4047" s="5" t="str">
        <f t="shared" si="316"/>
        <v>Not Funded</v>
      </c>
      <c r="R4047" s="7">
        <f t="shared" si="317"/>
        <v>1</v>
      </c>
      <c r="S4047" t="s">
        <v>8316</v>
      </c>
      <c r="T4047" t="s">
        <v>8317</v>
      </c>
      <c r="U4047" s="17">
        <f t="shared" si="318"/>
        <v>41871.992928240739</v>
      </c>
      <c r="V4047" s="17">
        <f t="shared" si="319"/>
        <v>41841.992928240739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tr">
        <f>VLOOKUP(G4048,'Country Codes'!C:D,2,FALSE)</f>
        <v>United States</v>
      </c>
      <c r="I4048" t="s">
        <v>8246</v>
      </c>
      <c r="J4048" s="15">
        <v>1413992210</v>
      </c>
      <c r="K4048" s="15">
        <v>1411400210</v>
      </c>
      <c r="L4048" t="b">
        <v>0</v>
      </c>
      <c r="M4048">
        <v>12</v>
      </c>
      <c r="N4048" t="b">
        <v>0</v>
      </c>
      <c r="O4048" t="s">
        <v>8271</v>
      </c>
      <c r="P4048" s="5">
        <f t="shared" si="315"/>
        <v>8.2142857142857142E-2</v>
      </c>
      <c r="Q4048" s="5" t="str">
        <f t="shared" si="316"/>
        <v>Not Funded</v>
      </c>
      <c r="R4048" s="7">
        <f t="shared" si="317"/>
        <v>38.333333333333336</v>
      </c>
      <c r="S4048" t="s">
        <v>8316</v>
      </c>
      <c r="T4048" t="s">
        <v>8317</v>
      </c>
      <c r="U4048" s="17">
        <f t="shared" si="318"/>
        <v>41934.442245370366</v>
      </c>
      <c r="V4048" s="17">
        <f t="shared" si="319"/>
        <v>41904.442245370366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tr">
        <f>VLOOKUP(G4049,'Country Codes'!C:D,2,FALSE)</f>
        <v>United States</v>
      </c>
      <c r="I4049" t="s">
        <v>8246</v>
      </c>
      <c r="J4049" s="15">
        <v>1420938000</v>
      </c>
      <c r="K4049" s="15">
        <v>1418862743</v>
      </c>
      <c r="L4049" t="b">
        <v>0</v>
      </c>
      <c r="M4049">
        <v>4</v>
      </c>
      <c r="N4049" t="b">
        <v>0</v>
      </c>
      <c r="O4049" t="s">
        <v>8271</v>
      </c>
      <c r="P4049" s="5">
        <f t="shared" si="315"/>
        <v>2.1999999999999999E-2</v>
      </c>
      <c r="Q4049" s="5" t="str">
        <f t="shared" si="316"/>
        <v>Not Funded</v>
      </c>
      <c r="R4049" s="7">
        <f t="shared" si="317"/>
        <v>27.5</v>
      </c>
      <c r="S4049" t="s">
        <v>8316</v>
      </c>
      <c r="T4049" t="s">
        <v>8317</v>
      </c>
      <c r="U4049" s="17">
        <f t="shared" si="318"/>
        <v>42014.833333333336</v>
      </c>
      <c r="V4049" s="17">
        <f t="shared" si="319"/>
        <v>41990.814155092587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tr">
        <f>VLOOKUP(G4050,'Country Codes'!C:D,2,FALSE)</f>
        <v>United Kingdom</v>
      </c>
      <c r="I4050" t="s">
        <v>8247</v>
      </c>
      <c r="J4050" s="15">
        <v>1460373187</v>
      </c>
      <c r="K4050" s="15">
        <v>1457352787</v>
      </c>
      <c r="L4050" t="b">
        <v>0</v>
      </c>
      <c r="M4050">
        <v>91</v>
      </c>
      <c r="N4050" t="b">
        <v>0</v>
      </c>
      <c r="O4050" t="s">
        <v>8271</v>
      </c>
      <c r="P4050" s="5">
        <f t="shared" si="315"/>
        <v>0.17652941176470588</v>
      </c>
      <c r="Q4050" s="5" t="str">
        <f t="shared" si="316"/>
        <v>Not Funded</v>
      </c>
      <c r="R4050" s="7">
        <f t="shared" si="317"/>
        <v>32.978021978021978</v>
      </c>
      <c r="S4050" t="s">
        <v>8316</v>
      </c>
      <c r="T4050" t="s">
        <v>8317</v>
      </c>
      <c r="U4050" s="17">
        <f t="shared" si="318"/>
        <v>42471.259108796294</v>
      </c>
      <c r="V4050" s="17">
        <f t="shared" si="319"/>
        <v>42436.300775462958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tr">
        <f>VLOOKUP(G4051,'Country Codes'!C:D,2,FALSE)</f>
        <v>United States</v>
      </c>
      <c r="I4051" t="s">
        <v>8246</v>
      </c>
      <c r="J4051" s="15">
        <v>1436914815</v>
      </c>
      <c r="K4051" s="15">
        <v>1434322815</v>
      </c>
      <c r="L4051" t="b">
        <v>0</v>
      </c>
      <c r="M4051">
        <v>1</v>
      </c>
      <c r="N4051" t="b">
        <v>0</v>
      </c>
      <c r="O4051" t="s">
        <v>8271</v>
      </c>
      <c r="P4051" s="5">
        <f t="shared" si="315"/>
        <v>8.0000000000000004E-4</v>
      </c>
      <c r="Q4051" s="5" t="str">
        <f t="shared" si="316"/>
        <v>Not Funded</v>
      </c>
      <c r="R4051" s="7">
        <f t="shared" si="317"/>
        <v>16</v>
      </c>
      <c r="S4051" t="s">
        <v>8316</v>
      </c>
      <c r="T4051" t="s">
        <v>8317</v>
      </c>
      <c r="U4051" s="17">
        <f t="shared" si="318"/>
        <v>42199.750173611108</v>
      </c>
      <c r="V4051" s="17">
        <f t="shared" si="319"/>
        <v>42169.750173611108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tr">
        <f>VLOOKUP(G4052,'Country Codes'!C:D,2,FALSE)</f>
        <v>United States</v>
      </c>
      <c r="I4052" t="s">
        <v>8246</v>
      </c>
      <c r="J4052" s="15">
        <v>1414077391</v>
      </c>
      <c r="K4052" s="15">
        <v>1411485391</v>
      </c>
      <c r="L4052" t="b">
        <v>0</v>
      </c>
      <c r="M4052">
        <v>1</v>
      </c>
      <c r="N4052" t="b">
        <v>0</v>
      </c>
      <c r="O4052" t="s">
        <v>8271</v>
      </c>
      <c r="P4052" s="5">
        <f t="shared" si="315"/>
        <v>6.6666666666666664E-4</v>
      </c>
      <c r="Q4052" s="5" t="str">
        <f t="shared" si="316"/>
        <v>Not Funded</v>
      </c>
      <c r="R4052" s="7">
        <f t="shared" si="317"/>
        <v>1</v>
      </c>
      <c r="S4052" t="s">
        <v>8316</v>
      </c>
      <c r="T4052" t="s">
        <v>8317</v>
      </c>
      <c r="U4052" s="17">
        <f t="shared" si="318"/>
        <v>41935.428136574068</v>
      </c>
      <c r="V4052" s="17">
        <f t="shared" si="319"/>
        <v>41905.428136574068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tr">
        <f>VLOOKUP(G4053,'Country Codes'!C:D,2,FALSE)</f>
        <v>United States</v>
      </c>
      <c r="I4053" t="s">
        <v>8246</v>
      </c>
      <c r="J4053" s="15">
        <v>1399618380</v>
      </c>
      <c r="K4053" s="15">
        <v>1399058797</v>
      </c>
      <c r="L4053" t="b">
        <v>0</v>
      </c>
      <c r="M4053">
        <v>0</v>
      </c>
      <c r="N4053" t="b">
        <v>0</v>
      </c>
      <c r="O4053" t="s">
        <v>8271</v>
      </c>
      <c r="P4053" s="5">
        <f t="shared" si="315"/>
        <v>0</v>
      </c>
      <c r="Q4053" s="5" t="str">
        <f t="shared" si="316"/>
        <v>Not Funded</v>
      </c>
      <c r="R4053" s="7" t="e">
        <f t="shared" si="317"/>
        <v>#DIV/0!</v>
      </c>
      <c r="S4053" t="s">
        <v>8316</v>
      </c>
      <c r="T4053" t="s">
        <v>8317</v>
      </c>
      <c r="U4053" s="17">
        <f t="shared" si="318"/>
        <v>41768.078472222223</v>
      </c>
      <c r="V4053" s="17">
        <f t="shared" si="319"/>
        <v>41761.601817129631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tr">
        <f>VLOOKUP(G4054,'Country Codes'!C:D,2,FALSE)</f>
        <v>United States</v>
      </c>
      <c r="I4054" t="s">
        <v>8246</v>
      </c>
      <c r="J4054" s="15">
        <v>1413234316</v>
      </c>
      <c r="K4054" s="15">
        <v>1408050316</v>
      </c>
      <c r="L4054" t="b">
        <v>0</v>
      </c>
      <c r="M4054">
        <v>13</v>
      </c>
      <c r="N4054" t="b">
        <v>0</v>
      </c>
      <c r="O4054" t="s">
        <v>8271</v>
      </c>
      <c r="P4054" s="5">
        <f t="shared" si="315"/>
        <v>0.37533333333333335</v>
      </c>
      <c r="Q4054" s="5" t="str">
        <f t="shared" si="316"/>
        <v>Not Funded</v>
      </c>
      <c r="R4054" s="7">
        <f t="shared" si="317"/>
        <v>86.615384615384613</v>
      </c>
      <c r="S4054" t="s">
        <v>8316</v>
      </c>
      <c r="T4054" t="s">
        <v>8317</v>
      </c>
      <c r="U4054" s="17">
        <f t="shared" si="318"/>
        <v>41925.670324074068</v>
      </c>
      <c r="V4054" s="17">
        <f t="shared" si="319"/>
        <v>41865.670324074068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tr">
        <f>VLOOKUP(G4055,'Country Codes'!C:D,2,FALSE)</f>
        <v>United Kingdom</v>
      </c>
      <c r="I4055" t="s">
        <v>8247</v>
      </c>
      <c r="J4055" s="15">
        <v>1416081600</v>
      </c>
      <c r="K4055" s="15">
        <v>1413477228</v>
      </c>
      <c r="L4055" t="b">
        <v>0</v>
      </c>
      <c r="M4055">
        <v>2</v>
      </c>
      <c r="N4055" t="b">
        <v>0</v>
      </c>
      <c r="O4055" t="s">
        <v>8271</v>
      </c>
      <c r="P4055" s="5">
        <f t="shared" si="315"/>
        <v>0.22</v>
      </c>
      <c r="Q4055" s="5" t="str">
        <f t="shared" si="316"/>
        <v>Not Funded</v>
      </c>
      <c r="R4055" s="7">
        <f t="shared" si="317"/>
        <v>55</v>
      </c>
      <c r="S4055" t="s">
        <v>8316</v>
      </c>
      <c r="T4055" t="s">
        <v>8317</v>
      </c>
      <c r="U4055" s="17">
        <f t="shared" si="318"/>
        <v>41958.624999999993</v>
      </c>
      <c r="V4055" s="17">
        <f t="shared" si="319"/>
        <v>41928.481805555552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tr">
        <f>VLOOKUP(G4056,'Country Codes'!C:D,2,FALSE)</f>
        <v>United States</v>
      </c>
      <c r="I4056" t="s">
        <v>8246</v>
      </c>
      <c r="J4056" s="15">
        <v>1475294400</v>
      </c>
      <c r="K4056" s="15">
        <v>1472674285</v>
      </c>
      <c r="L4056" t="b">
        <v>0</v>
      </c>
      <c r="M4056">
        <v>0</v>
      </c>
      <c r="N4056" t="b">
        <v>0</v>
      </c>
      <c r="O4056" t="s">
        <v>8271</v>
      </c>
      <c r="P4056" s="5">
        <f t="shared" si="315"/>
        <v>0</v>
      </c>
      <c r="Q4056" s="5" t="str">
        <f t="shared" si="316"/>
        <v>Not Funded</v>
      </c>
      <c r="R4056" s="7" t="e">
        <f t="shared" si="317"/>
        <v>#DIV/0!</v>
      </c>
      <c r="S4056" t="s">
        <v>8316</v>
      </c>
      <c r="T4056" t="s">
        <v>8317</v>
      </c>
      <c r="U4056" s="17">
        <f t="shared" si="318"/>
        <v>42643.958333333336</v>
      </c>
      <c r="V4056" s="17">
        <f t="shared" si="319"/>
        <v>42613.632928240739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tr">
        <f>VLOOKUP(G4057,'Country Codes'!C:D,2,FALSE)</f>
        <v>United Kingdom</v>
      </c>
      <c r="I4057" t="s">
        <v>8247</v>
      </c>
      <c r="J4057" s="15">
        <v>1403192031</v>
      </c>
      <c r="K4057" s="15">
        <v>1400600031</v>
      </c>
      <c r="L4057" t="b">
        <v>0</v>
      </c>
      <c r="M4057">
        <v>21</v>
      </c>
      <c r="N4057" t="b">
        <v>0</v>
      </c>
      <c r="O4057" t="s">
        <v>8271</v>
      </c>
      <c r="P4057" s="5">
        <f t="shared" si="315"/>
        <v>0.1762</v>
      </c>
      <c r="Q4057" s="5" t="str">
        <f t="shared" si="316"/>
        <v>Not Funded</v>
      </c>
      <c r="R4057" s="7">
        <f t="shared" si="317"/>
        <v>41.952380952380949</v>
      </c>
      <c r="S4057" t="s">
        <v>8316</v>
      </c>
      <c r="T4057" t="s">
        <v>8317</v>
      </c>
      <c r="U4057" s="17">
        <f t="shared" si="318"/>
        <v>41809.44017361111</v>
      </c>
      <c r="V4057" s="17">
        <f t="shared" si="319"/>
        <v>41779.44017361111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tr">
        <f>VLOOKUP(G4058,'Country Codes'!C:D,2,FALSE)</f>
        <v>United States</v>
      </c>
      <c r="I4058" t="s">
        <v>8246</v>
      </c>
      <c r="J4058" s="15">
        <v>1467575940</v>
      </c>
      <c r="K4058" s="15">
        <v>1465856639</v>
      </c>
      <c r="L4058" t="b">
        <v>0</v>
      </c>
      <c r="M4058">
        <v>9</v>
      </c>
      <c r="N4058" t="b">
        <v>0</v>
      </c>
      <c r="O4058" t="s">
        <v>8271</v>
      </c>
      <c r="P4058" s="5">
        <f t="shared" si="315"/>
        <v>0.53</v>
      </c>
      <c r="Q4058" s="5" t="str">
        <f t="shared" si="316"/>
        <v>Not Funded</v>
      </c>
      <c r="R4058" s="7">
        <f t="shared" si="317"/>
        <v>88.333333333333329</v>
      </c>
      <c r="S4058" t="s">
        <v>8316</v>
      </c>
      <c r="T4058" t="s">
        <v>8317</v>
      </c>
      <c r="U4058" s="17">
        <f t="shared" si="318"/>
        <v>42554.624305555553</v>
      </c>
      <c r="V4058" s="17">
        <f t="shared" si="319"/>
        <v>42534.724988425929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tr">
        <f>VLOOKUP(G4059,'Country Codes'!C:D,2,FALSE)</f>
        <v>United Kingdom</v>
      </c>
      <c r="I4059" t="s">
        <v>8247</v>
      </c>
      <c r="J4059" s="15">
        <v>1448492400</v>
      </c>
      <c r="K4059" s="15">
        <v>1446506080</v>
      </c>
      <c r="L4059" t="b">
        <v>0</v>
      </c>
      <c r="M4059">
        <v>6</v>
      </c>
      <c r="N4059" t="b">
        <v>0</v>
      </c>
      <c r="O4059" t="s">
        <v>8271</v>
      </c>
      <c r="P4059" s="5">
        <f t="shared" si="315"/>
        <v>0.22142857142857142</v>
      </c>
      <c r="Q4059" s="5" t="str">
        <f t="shared" si="316"/>
        <v>Not Funded</v>
      </c>
      <c r="R4059" s="7">
        <f t="shared" si="317"/>
        <v>129.16666666666666</v>
      </c>
      <c r="S4059" t="s">
        <v>8316</v>
      </c>
      <c r="T4059" t="s">
        <v>8317</v>
      </c>
      <c r="U4059" s="17">
        <f t="shared" si="318"/>
        <v>42333.749999999993</v>
      </c>
      <c r="V4059" s="17">
        <f t="shared" si="319"/>
        <v>42310.760185185187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tr">
        <f>VLOOKUP(G4060,'Country Codes'!C:D,2,FALSE)</f>
        <v>United States</v>
      </c>
      <c r="I4060" t="s">
        <v>8246</v>
      </c>
      <c r="J4060" s="15">
        <v>1459483140</v>
      </c>
      <c r="K4060" s="15">
        <v>1458178044</v>
      </c>
      <c r="L4060" t="b">
        <v>0</v>
      </c>
      <c r="M4060">
        <v>4</v>
      </c>
      <c r="N4060" t="b">
        <v>0</v>
      </c>
      <c r="O4060" t="s">
        <v>8271</v>
      </c>
      <c r="P4060" s="5">
        <f t="shared" si="315"/>
        <v>2.5333333333333333E-2</v>
      </c>
      <c r="Q4060" s="5" t="str">
        <f t="shared" si="316"/>
        <v>Not Funded</v>
      </c>
      <c r="R4060" s="7">
        <f t="shared" si="317"/>
        <v>23.75</v>
      </c>
      <c r="S4060" t="s">
        <v>8316</v>
      </c>
      <c r="T4060" t="s">
        <v>8317</v>
      </c>
      <c r="U4060" s="17">
        <f t="shared" si="318"/>
        <v>42460.957638888889</v>
      </c>
      <c r="V4060" s="17">
        <f t="shared" si="319"/>
        <v>42445.852361111109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tr">
        <f>VLOOKUP(G4061,'Country Codes'!C:D,2,FALSE)</f>
        <v>Canada</v>
      </c>
      <c r="I4061" t="s">
        <v>8251</v>
      </c>
      <c r="J4061" s="15">
        <v>1410836400</v>
      </c>
      <c r="K4061" s="15">
        <v>1408116152</v>
      </c>
      <c r="L4061" t="b">
        <v>0</v>
      </c>
      <c r="M4061">
        <v>7</v>
      </c>
      <c r="N4061" t="b">
        <v>0</v>
      </c>
      <c r="O4061" t="s">
        <v>8271</v>
      </c>
      <c r="P4061" s="5">
        <f t="shared" si="315"/>
        <v>2.5000000000000001E-2</v>
      </c>
      <c r="Q4061" s="5" t="str">
        <f t="shared" si="316"/>
        <v>Not Funded</v>
      </c>
      <c r="R4061" s="7">
        <f t="shared" si="317"/>
        <v>35.714285714285715</v>
      </c>
      <c r="S4061" t="s">
        <v>8316</v>
      </c>
      <c r="T4061" t="s">
        <v>8317</v>
      </c>
      <c r="U4061" s="17">
        <f t="shared" si="318"/>
        <v>41897.916666666664</v>
      </c>
      <c r="V4061" s="17">
        <f t="shared" si="319"/>
        <v>41866.432314814811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tr">
        <f>VLOOKUP(G4062,'Country Codes'!C:D,2,FALSE)</f>
        <v>Canada</v>
      </c>
      <c r="I4062" t="s">
        <v>8251</v>
      </c>
      <c r="J4062" s="15">
        <v>1403539200</v>
      </c>
      <c r="K4062" s="15">
        <v>1400604056</v>
      </c>
      <c r="L4062" t="b">
        <v>0</v>
      </c>
      <c r="M4062">
        <v>5</v>
      </c>
      <c r="N4062" t="b">
        <v>0</v>
      </c>
      <c r="O4062" t="s">
        <v>8271</v>
      </c>
      <c r="P4062" s="5">
        <f t="shared" si="315"/>
        <v>2.8500000000000001E-2</v>
      </c>
      <c r="Q4062" s="5" t="str">
        <f t="shared" si="316"/>
        <v>Not Funded</v>
      </c>
      <c r="R4062" s="7">
        <f t="shared" si="317"/>
        <v>57</v>
      </c>
      <c r="S4062" t="s">
        <v>8316</v>
      </c>
      <c r="T4062" t="s">
        <v>8317</v>
      </c>
      <c r="U4062" s="17">
        <f t="shared" si="318"/>
        <v>41813.458333333328</v>
      </c>
      <c r="V4062" s="17">
        <f t="shared" si="319"/>
        <v>41779.486759259256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tr">
        <f>VLOOKUP(G4063,'Country Codes'!C:D,2,FALSE)</f>
        <v>United States</v>
      </c>
      <c r="I4063" t="s">
        <v>8246</v>
      </c>
      <c r="J4063" s="15">
        <v>1461205423</v>
      </c>
      <c r="K4063" s="15">
        <v>1456025023</v>
      </c>
      <c r="L4063" t="b">
        <v>0</v>
      </c>
      <c r="M4063">
        <v>0</v>
      </c>
      <c r="N4063" t="b">
        <v>0</v>
      </c>
      <c r="O4063" t="s">
        <v>8271</v>
      </c>
      <c r="P4063" s="5">
        <f t="shared" si="315"/>
        <v>0</v>
      </c>
      <c r="Q4063" s="5" t="str">
        <f t="shared" si="316"/>
        <v>Not Funded</v>
      </c>
      <c r="R4063" s="7" t="e">
        <f t="shared" si="317"/>
        <v>#DIV/0!</v>
      </c>
      <c r="S4063" t="s">
        <v>8316</v>
      </c>
      <c r="T4063" t="s">
        <v>8317</v>
      </c>
      <c r="U4063" s="17">
        <f t="shared" si="318"/>
        <v>42480.891469907401</v>
      </c>
      <c r="V4063" s="17">
        <f t="shared" si="319"/>
        <v>42420.933136574073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tr">
        <f>VLOOKUP(G4064,'Country Codes'!C:D,2,FALSE)</f>
        <v>United States</v>
      </c>
      <c r="I4064" t="s">
        <v>8246</v>
      </c>
      <c r="J4064" s="15">
        <v>1467481468</v>
      </c>
      <c r="K4064" s="15">
        <v>1464889468</v>
      </c>
      <c r="L4064" t="b">
        <v>0</v>
      </c>
      <c r="M4064">
        <v>3</v>
      </c>
      <c r="N4064" t="b">
        <v>0</v>
      </c>
      <c r="O4064" t="s">
        <v>8271</v>
      </c>
      <c r="P4064" s="5">
        <f t="shared" si="315"/>
        <v>2.4500000000000001E-2</v>
      </c>
      <c r="Q4064" s="5" t="str">
        <f t="shared" si="316"/>
        <v>Not Funded</v>
      </c>
      <c r="R4064" s="7">
        <f t="shared" si="317"/>
        <v>163.33333333333334</v>
      </c>
      <c r="S4064" t="s">
        <v>8316</v>
      </c>
      <c r="T4064" t="s">
        <v>8317</v>
      </c>
      <c r="U4064" s="17">
        <f t="shared" si="318"/>
        <v>42553.530879629623</v>
      </c>
      <c r="V4064" s="17">
        <f t="shared" si="319"/>
        <v>42523.530879629623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tr">
        <f>VLOOKUP(G4065,'Country Codes'!C:D,2,FALSE)</f>
        <v>United Kingdom</v>
      </c>
      <c r="I4065" t="s">
        <v>8247</v>
      </c>
      <c r="J4065" s="15">
        <v>1403886084</v>
      </c>
      <c r="K4065" s="15">
        <v>1401294084</v>
      </c>
      <c r="L4065" t="b">
        <v>0</v>
      </c>
      <c r="M4065">
        <v>9</v>
      </c>
      <c r="N4065" t="b">
        <v>0</v>
      </c>
      <c r="O4065" t="s">
        <v>8271</v>
      </c>
      <c r="P4065" s="5">
        <f t="shared" si="315"/>
        <v>1.4210526315789474E-2</v>
      </c>
      <c r="Q4065" s="5" t="str">
        <f t="shared" si="316"/>
        <v>Not Funded</v>
      </c>
      <c r="R4065" s="7">
        <f t="shared" si="317"/>
        <v>15</v>
      </c>
      <c r="S4065" t="s">
        <v>8316</v>
      </c>
      <c r="T4065" t="s">
        <v>8317</v>
      </c>
      <c r="U4065" s="17">
        <f t="shared" si="318"/>
        <v>41817.473194444443</v>
      </c>
      <c r="V4065" s="17">
        <f t="shared" si="319"/>
        <v>41787.473194444443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tr">
        <f>VLOOKUP(G4066,'Country Codes'!C:D,2,FALSE)</f>
        <v>Australia</v>
      </c>
      <c r="I4066" t="s">
        <v>8248</v>
      </c>
      <c r="J4066" s="15">
        <v>1430316426</v>
      </c>
      <c r="K4066" s="15">
        <v>1427724426</v>
      </c>
      <c r="L4066" t="b">
        <v>0</v>
      </c>
      <c r="M4066">
        <v>6</v>
      </c>
      <c r="N4066" t="b">
        <v>0</v>
      </c>
      <c r="O4066" t="s">
        <v>8271</v>
      </c>
      <c r="P4066" s="5">
        <f t="shared" si="315"/>
        <v>0.1925</v>
      </c>
      <c r="Q4066" s="5" t="str">
        <f t="shared" si="316"/>
        <v>Not Funded</v>
      </c>
      <c r="R4066" s="7">
        <f t="shared" si="317"/>
        <v>64.166666666666671</v>
      </c>
      <c r="S4066" t="s">
        <v>8316</v>
      </c>
      <c r="T4066" t="s">
        <v>8317</v>
      </c>
      <c r="U4066" s="17">
        <f t="shared" si="318"/>
        <v>42123.379930555551</v>
      </c>
      <c r="V4066" s="17">
        <f t="shared" si="319"/>
        <v>42093.379930555551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tr">
        <f>VLOOKUP(G4067,'Country Codes'!C:D,2,FALSE)</f>
        <v>United States</v>
      </c>
      <c r="I4067" t="s">
        <v>8246</v>
      </c>
      <c r="J4067" s="15">
        <v>1407883811</v>
      </c>
      <c r="K4067" s="15">
        <v>1405291811</v>
      </c>
      <c r="L4067" t="b">
        <v>0</v>
      </c>
      <c r="M4067">
        <v>4</v>
      </c>
      <c r="N4067" t="b">
        <v>0</v>
      </c>
      <c r="O4067" t="s">
        <v>8271</v>
      </c>
      <c r="P4067" s="5">
        <f t="shared" si="315"/>
        <v>6.7499999999999999E-3</v>
      </c>
      <c r="Q4067" s="5" t="str">
        <f t="shared" si="316"/>
        <v>Not Funded</v>
      </c>
      <c r="R4067" s="7">
        <f t="shared" si="317"/>
        <v>6.75</v>
      </c>
      <c r="S4067" t="s">
        <v>8316</v>
      </c>
      <c r="T4067" t="s">
        <v>8317</v>
      </c>
      <c r="U4067" s="17">
        <f t="shared" si="318"/>
        <v>41863.74318287037</v>
      </c>
      <c r="V4067" s="17">
        <f t="shared" si="319"/>
        <v>41833.74318287037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tr">
        <f>VLOOKUP(G4068,'Country Codes'!C:D,2,FALSE)</f>
        <v>United States</v>
      </c>
      <c r="I4068" t="s">
        <v>8246</v>
      </c>
      <c r="J4068" s="15">
        <v>1463619388</v>
      </c>
      <c r="K4068" s="15">
        <v>1461027388</v>
      </c>
      <c r="L4068" t="b">
        <v>0</v>
      </c>
      <c r="M4068">
        <v>1</v>
      </c>
      <c r="N4068" t="b">
        <v>0</v>
      </c>
      <c r="O4068" t="s">
        <v>8271</v>
      </c>
      <c r="P4068" s="5">
        <f t="shared" si="315"/>
        <v>1.6666666666666668E-3</v>
      </c>
      <c r="Q4068" s="5" t="str">
        <f t="shared" si="316"/>
        <v>Not Funded</v>
      </c>
      <c r="R4068" s="7">
        <f t="shared" si="317"/>
        <v>25</v>
      </c>
      <c r="S4068" t="s">
        <v>8316</v>
      </c>
      <c r="T4068" t="s">
        <v>8317</v>
      </c>
      <c r="U4068" s="17">
        <f t="shared" si="318"/>
        <v>42508.830879629626</v>
      </c>
      <c r="V4068" s="17">
        <f t="shared" si="319"/>
        <v>42478.830879629626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tr">
        <f>VLOOKUP(G4069,'Country Codes'!C:D,2,FALSE)</f>
        <v>United States</v>
      </c>
      <c r="I4069" t="s">
        <v>8246</v>
      </c>
      <c r="J4069" s="15">
        <v>1443408550</v>
      </c>
      <c r="K4069" s="15">
        <v>1439952550</v>
      </c>
      <c r="L4069" t="b">
        <v>0</v>
      </c>
      <c r="M4069">
        <v>17</v>
      </c>
      <c r="N4069" t="b">
        <v>0</v>
      </c>
      <c r="O4069" t="s">
        <v>8271</v>
      </c>
      <c r="P4069" s="5">
        <f t="shared" si="315"/>
        <v>0.60899999999999999</v>
      </c>
      <c r="Q4069" s="5" t="str">
        <f t="shared" si="316"/>
        <v>Not Funded</v>
      </c>
      <c r="R4069" s="7">
        <f t="shared" si="317"/>
        <v>179.11764705882354</v>
      </c>
      <c r="S4069" t="s">
        <v>8316</v>
      </c>
      <c r="T4069" t="s">
        <v>8317</v>
      </c>
      <c r="U4069" s="17">
        <f t="shared" si="318"/>
        <v>42274.909143518518</v>
      </c>
      <c r="V4069" s="17">
        <f t="shared" si="319"/>
        <v>42234.909143518518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tr">
        <f>VLOOKUP(G4070,'Country Codes'!C:D,2,FALSE)</f>
        <v>United States</v>
      </c>
      <c r="I4070" t="s">
        <v>8246</v>
      </c>
      <c r="J4070" s="15">
        <v>1484348700</v>
      </c>
      <c r="K4070" s="15">
        <v>1481756855</v>
      </c>
      <c r="L4070" t="b">
        <v>0</v>
      </c>
      <c r="M4070">
        <v>1</v>
      </c>
      <c r="N4070" t="b">
        <v>0</v>
      </c>
      <c r="O4070" t="s">
        <v>8271</v>
      </c>
      <c r="P4070" s="5">
        <f t="shared" si="315"/>
        <v>0.01</v>
      </c>
      <c r="Q4070" s="5" t="str">
        <f t="shared" si="316"/>
        <v>Not Funded</v>
      </c>
      <c r="R4070" s="7">
        <f t="shared" si="317"/>
        <v>34.950000000000003</v>
      </c>
      <c r="S4070" t="s">
        <v>8316</v>
      </c>
      <c r="T4070" t="s">
        <v>8317</v>
      </c>
      <c r="U4070" s="17">
        <f t="shared" si="318"/>
        <v>42748.753472222219</v>
      </c>
      <c r="V4070" s="17">
        <f t="shared" si="319"/>
        <v>42718.755266203698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tr">
        <f>VLOOKUP(G4071,'Country Codes'!C:D,2,FALSE)</f>
        <v>United Kingdom</v>
      </c>
      <c r="I4071" t="s">
        <v>8247</v>
      </c>
      <c r="J4071" s="15">
        <v>1425124800</v>
      </c>
      <c r="K4071" s="15">
        <v>1421596356</v>
      </c>
      <c r="L4071" t="b">
        <v>0</v>
      </c>
      <c r="M4071">
        <v>13</v>
      </c>
      <c r="N4071" t="b">
        <v>0</v>
      </c>
      <c r="O4071" t="s">
        <v>8271</v>
      </c>
      <c r="P4071" s="5">
        <f t="shared" si="315"/>
        <v>0.34399999999999997</v>
      </c>
      <c r="Q4071" s="5" t="str">
        <f t="shared" si="316"/>
        <v>Not Funded</v>
      </c>
      <c r="R4071" s="7">
        <f t="shared" si="317"/>
        <v>33.07692307692308</v>
      </c>
      <c r="S4071" t="s">
        <v>8316</v>
      </c>
      <c r="T4071" t="s">
        <v>8317</v>
      </c>
      <c r="U4071" s="17">
        <f t="shared" si="318"/>
        <v>42063.291666666664</v>
      </c>
      <c r="V4071" s="17">
        <f t="shared" si="319"/>
        <v>42022.453194444439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tr">
        <f>VLOOKUP(G4072,'Country Codes'!C:D,2,FALSE)</f>
        <v>United States</v>
      </c>
      <c r="I4072" t="s">
        <v>8246</v>
      </c>
      <c r="J4072" s="15">
        <v>1425178800</v>
      </c>
      <c r="K4072" s="15">
        <v>1422374420</v>
      </c>
      <c r="L4072" t="b">
        <v>0</v>
      </c>
      <c r="M4072">
        <v>6</v>
      </c>
      <c r="N4072" t="b">
        <v>0</v>
      </c>
      <c r="O4072" t="s">
        <v>8271</v>
      </c>
      <c r="P4072" s="5">
        <f t="shared" si="315"/>
        <v>0.16500000000000001</v>
      </c>
      <c r="Q4072" s="5" t="str">
        <f t="shared" si="316"/>
        <v>Not Funded</v>
      </c>
      <c r="R4072" s="7">
        <f t="shared" si="317"/>
        <v>27.5</v>
      </c>
      <c r="S4072" t="s">
        <v>8316</v>
      </c>
      <c r="T4072" t="s">
        <v>8317</v>
      </c>
      <c r="U4072" s="17">
        <f t="shared" si="318"/>
        <v>42063.916666666664</v>
      </c>
      <c r="V4072" s="17">
        <f t="shared" si="319"/>
        <v>42031.458564814813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tr">
        <f>VLOOKUP(G4073,'Country Codes'!C:D,2,FALSE)</f>
        <v>Mexico</v>
      </c>
      <c r="I4073" t="s">
        <v>8256</v>
      </c>
      <c r="J4073" s="15">
        <v>1482779931</v>
      </c>
      <c r="K4073" s="15">
        <v>1480187931</v>
      </c>
      <c r="L4073" t="b">
        <v>0</v>
      </c>
      <c r="M4073">
        <v>0</v>
      </c>
      <c r="N4073" t="b">
        <v>0</v>
      </c>
      <c r="O4073" t="s">
        <v>8271</v>
      </c>
      <c r="P4073" s="5">
        <f t="shared" si="315"/>
        <v>0</v>
      </c>
      <c r="Q4073" s="5" t="str">
        <f t="shared" si="316"/>
        <v>Not Funded</v>
      </c>
      <c r="R4073" s="7" t="e">
        <f t="shared" si="317"/>
        <v>#DIV/0!</v>
      </c>
      <c r="S4073" t="s">
        <v>8316</v>
      </c>
      <c r="T4073" t="s">
        <v>8317</v>
      </c>
      <c r="U4073" s="17">
        <f t="shared" si="318"/>
        <v>42730.59642361111</v>
      </c>
      <c r="V4073" s="17">
        <f t="shared" si="319"/>
        <v>42700.59642361111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tr">
        <f>VLOOKUP(G4074,'Country Codes'!C:D,2,FALSE)</f>
        <v>United Kingdom</v>
      </c>
      <c r="I4074" t="s">
        <v>8247</v>
      </c>
      <c r="J4074" s="15">
        <v>1408646111</v>
      </c>
      <c r="K4074" s="15">
        <v>1403462111</v>
      </c>
      <c r="L4074" t="b">
        <v>0</v>
      </c>
      <c r="M4074">
        <v>2</v>
      </c>
      <c r="N4074" t="b">
        <v>0</v>
      </c>
      <c r="O4074" t="s">
        <v>8271</v>
      </c>
      <c r="P4074" s="5">
        <f t="shared" si="315"/>
        <v>4.0000000000000001E-3</v>
      </c>
      <c r="Q4074" s="5" t="str">
        <f t="shared" si="316"/>
        <v>Not Funded</v>
      </c>
      <c r="R4074" s="7">
        <f t="shared" si="317"/>
        <v>2</v>
      </c>
      <c r="S4074" t="s">
        <v>8316</v>
      </c>
      <c r="T4074" t="s">
        <v>8317</v>
      </c>
      <c r="U4074" s="17">
        <f t="shared" si="318"/>
        <v>41872.566099537034</v>
      </c>
      <c r="V4074" s="17">
        <f t="shared" si="319"/>
        <v>41812.566099537034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tr">
        <f>VLOOKUP(G4075,'Country Codes'!C:D,2,FALSE)</f>
        <v>United States</v>
      </c>
      <c r="I4075" t="s">
        <v>8246</v>
      </c>
      <c r="J4075" s="15">
        <v>1431144000</v>
      </c>
      <c r="K4075" s="15">
        <v>1426407426</v>
      </c>
      <c r="L4075" t="b">
        <v>0</v>
      </c>
      <c r="M4075">
        <v>2</v>
      </c>
      <c r="N4075" t="b">
        <v>0</v>
      </c>
      <c r="O4075" t="s">
        <v>8271</v>
      </c>
      <c r="P4075" s="5">
        <f t="shared" si="315"/>
        <v>1.0571428571428572E-2</v>
      </c>
      <c r="Q4075" s="5" t="str">
        <f t="shared" si="316"/>
        <v>Not Funded</v>
      </c>
      <c r="R4075" s="7">
        <f t="shared" si="317"/>
        <v>18.5</v>
      </c>
      <c r="S4075" t="s">
        <v>8316</v>
      </c>
      <c r="T4075" t="s">
        <v>8317</v>
      </c>
      <c r="U4075" s="17">
        <f t="shared" si="318"/>
        <v>42132.958333333336</v>
      </c>
      <c r="V4075" s="17">
        <f t="shared" si="319"/>
        <v>42078.136875000004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tr">
        <f>VLOOKUP(G4076,'Country Codes'!C:D,2,FALSE)</f>
        <v>United Kingdom</v>
      </c>
      <c r="I4076" t="s">
        <v>8247</v>
      </c>
      <c r="J4076" s="15">
        <v>1446732975</v>
      </c>
      <c r="K4076" s="15">
        <v>1444137375</v>
      </c>
      <c r="L4076" t="b">
        <v>0</v>
      </c>
      <c r="M4076">
        <v>21</v>
      </c>
      <c r="N4076" t="b">
        <v>0</v>
      </c>
      <c r="O4076" t="s">
        <v>8271</v>
      </c>
      <c r="P4076" s="5">
        <f t="shared" si="315"/>
        <v>0.26727272727272727</v>
      </c>
      <c r="Q4076" s="5" t="str">
        <f t="shared" si="316"/>
        <v>Not Funded</v>
      </c>
      <c r="R4076" s="7">
        <f t="shared" si="317"/>
        <v>35</v>
      </c>
      <c r="S4076" t="s">
        <v>8316</v>
      </c>
      <c r="T4076" t="s">
        <v>8317</v>
      </c>
      <c r="U4076" s="17">
        <f t="shared" si="318"/>
        <v>42313.386284722219</v>
      </c>
      <c r="V4076" s="17">
        <f t="shared" si="319"/>
        <v>42283.344618055555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tr">
        <f>VLOOKUP(G4077,'Country Codes'!C:D,2,FALSE)</f>
        <v>United Kingdom</v>
      </c>
      <c r="I4077" t="s">
        <v>8247</v>
      </c>
      <c r="J4077" s="15">
        <v>1404149280</v>
      </c>
      <c r="K4077" s="15">
        <v>1400547969</v>
      </c>
      <c r="L4077" t="b">
        <v>0</v>
      </c>
      <c r="M4077">
        <v>13</v>
      </c>
      <c r="N4077" t="b">
        <v>0</v>
      </c>
      <c r="O4077" t="s">
        <v>8271</v>
      </c>
      <c r="P4077" s="5">
        <f t="shared" si="315"/>
        <v>0.28799999999999998</v>
      </c>
      <c r="Q4077" s="5" t="str">
        <f t="shared" si="316"/>
        <v>Not Funded</v>
      </c>
      <c r="R4077" s="7">
        <f t="shared" si="317"/>
        <v>44.307692307692307</v>
      </c>
      <c r="S4077" t="s">
        <v>8316</v>
      </c>
      <c r="T4077" t="s">
        <v>8317</v>
      </c>
      <c r="U4077" s="17">
        <f t="shared" si="318"/>
        <v>41820.519444444442</v>
      </c>
      <c r="V4077" s="17">
        <f t="shared" si="319"/>
        <v>41778.837604166663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tr">
        <f>VLOOKUP(G4078,'Country Codes'!C:D,2,FALSE)</f>
        <v>United States</v>
      </c>
      <c r="I4078" t="s">
        <v>8246</v>
      </c>
      <c r="J4078" s="15">
        <v>1413921060</v>
      </c>
      <c r="K4078" s="15">
        <v>1411499149</v>
      </c>
      <c r="L4078" t="b">
        <v>0</v>
      </c>
      <c r="M4078">
        <v>0</v>
      </c>
      <c r="N4078" t="b">
        <v>0</v>
      </c>
      <c r="O4078" t="s">
        <v>8271</v>
      </c>
      <c r="P4078" s="5">
        <f t="shared" si="315"/>
        <v>0</v>
      </c>
      <c r="Q4078" s="5" t="str">
        <f t="shared" si="316"/>
        <v>Not Funded</v>
      </c>
      <c r="R4078" s="7" t="e">
        <f t="shared" si="317"/>
        <v>#DIV/0!</v>
      </c>
      <c r="S4078" t="s">
        <v>8316</v>
      </c>
      <c r="T4078" t="s">
        <v>8317</v>
      </c>
      <c r="U4078" s="17">
        <f t="shared" si="318"/>
        <v>41933.618749999994</v>
      </c>
      <c r="V4078" s="17">
        <f t="shared" si="319"/>
        <v>41905.587372685186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tr">
        <f>VLOOKUP(G4079,'Country Codes'!C:D,2,FALSE)</f>
        <v>United States</v>
      </c>
      <c r="I4079" t="s">
        <v>8246</v>
      </c>
      <c r="J4079" s="15">
        <v>1482339794</v>
      </c>
      <c r="K4079" s="15">
        <v>1479747794</v>
      </c>
      <c r="L4079" t="b">
        <v>0</v>
      </c>
      <c r="M4079">
        <v>6</v>
      </c>
      <c r="N4079" t="b">
        <v>0</v>
      </c>
      <c r="O4079" t="s">
        <v>8271</v>
      </c>
      <c r="P4079" s="5">
        <f t="shared" si="315"/>
        <v>8.8999999999999996E-2</v>
      </c>
      <c r="Q4079" s="5" t="str">
        <f t="shared" si="316"/>
        <v>Not Funded</v>
      </c>
      <c r="R4079" s="7">
        <f t="shared" si="317"/>
        <v>222.5</v>
      </c>
      <c r="S4079" t="s">
        <v>8316</v>
      </c>
      <c r="T4079" t="s">
        <v>8317</v>
      </c>
      <c r="U4079" s="17">
        <f t="shared" si="318"/>
        <v>42725.502245370364</v>
      </c>
      <c r="V4079" s="17">
        <f t="shared" si="319"/>
        <v>42695.502245370364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tr">
        <f>VLOOKUP(G4080,'Country Codes'!C:D,2,FALSE)</f>
        <v>United Kingdom</v>
      </c>
      <c r="I4080" t="s">
        <v>8247</v>
      </c>
      <c r="J4080" s="15">
        <v>1485543242</v>
      </c>
      <c r="K4080" s="15">
        <v>1482951242</v>
      </c>
      <c r="L4080" t="b">
        <v>0</v>
      </c>
      <c r="M4080">
        <v>0</v>
      </c>
      <c r="N4080" t="b">
        <v>0</v>
      </c>
      <c r="O4080" t="s">
        <v>8271</v>
      </c>
      <c r="P4080" s="5">
        <f t="shared" si="315"/>
        <v>0</v>
      </c>
      <c r="Q4080" s="5" t="str">
        <f t="shared" si="316"/>
        <v>Not Funded</v>
      </c>
      <c r="R4080" s="7" t="e">
        <f t="shared" si="317"/>
        <v>#DIV/0!</v>
      </c>
      <c r="S4080" t="s">
        <v>8316</v>
      </c>
      <c r="T4080" t="s">
        <v>8317</v>
      </c>
      <c r="U4080" s="17">
        <f t="shared" si="318"/>
        <v>42762.579189814809</v>
      </c>
      <c r="V4080" s="17">
        <f t="shared" si="319"/>
        <v>42732.579189814809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tr">
        <f>VLOOKUP(G4081,'Country Codes'!C:D,2,FALSE)</f>
        <v>United States</v>
      </c>
      <c r="I4081" t="s">
        <v>8246</v>
      </c>
      <c r="J4081" s="15">
        <v>1466375521</v>
      </c>
      <c r="K4081" s="15">
        <v>1463783521</v>
      </c>
      <c r="L4081" t="b">
        <v>0</v>
      </c>
      <c r="M4081">
        <v>1</v>
      </c>
      <c r="N4081" t="b">
        <v>0</v>
      </c>
      <c r="O4081" t="s">
        <v>8271</v>
      </c>
      <c r="P4081" s="5">
        <f t="shared" si="315"/>
        <v>1.6666666666666668E-3</v>
      </c>
      <c r="Q4081" s="5" t="str">
        <f t="shared" si="316"/>
        <v>Not Funded</v>
      </c>
      <c r="R4081" s="7">
        <f t="shared" si="317"/>
        <v>5</v>
      </c>
      <c r="S4081" t="s">
        <v>8316</v>
      </c>
      <c r="T4081" t="s">
        <v>8317</v>
      </c>
      <c r="U4081" s="17">
        <f t="shared" si="318"/>
        <v>42540.730567129627</v>
      </c>
      <c r="V4081" s="17">
        <f t="shared" si="319"/>
        <v>42510.730567129627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tr">
        <f>VLOOKUP(G4082,'Country Codes'!C:D,2,FALSE)</f>
        <v>United States</v>
      </c>
      <c r="I4082" t="s">
        <v>8246</v>
      </c>
      <c r="J4082" s="15">
        <v>1465930440</v>
      </c>
      <c r="K4082" s="15">
        <v>1463849116</v>
      </c>
      <c r="L4082" t="b">
        <v>0</v>
      </c>
      <c r="M4082">
        <v>0</v>
      </c>
      <c r="N4082" t="b">
        <v>0</v>
      </c>
      <c r="O4082" t="s">
        <v>8271</v>
      </c>
      <c r="P4082" s="5">
        <f t="shared" si="315"/>
        <v>0</v>
      </c>
      <c r="Q4082" s="5" t="str">
        <f t="shared" si="316"/>
        <v>Not Funded</v>
      </c>
      <c r="R4082" s="7" t="e">
        <f t="shared" si="317"/>
        <v>#DIV/0!</v>
      </c>
      <c r="S4082" t="s">
        <v>8316</v>
      </c>
      <c r="T4082" t="s">
        <v>8317</v>
      </c>
      <c r="U4082" s="17">
        <f t="shared" si="318"/>
        <v>42535.57916666667</v>
      </c>
      <c r="V4082" s="17">
        <f t="shared" si="319"/>
        <v>42511.489768518521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tr">
        <f>VLOOKUP(G4083,'Country Codes'!C:D,2,FALSE)</f>
        <v>United States</v>
      </c>
      <c r="I4083" t="s">
        <v>8246</v>
      </c>
      <c r="J4083" s="15">
        <v>1425819425</v>
      </c>
      <c r="K4083" s="15">
        <v>1423231025</v>
      </c>
      <c r="L4083" t="b">
        <v>0</v>
      </c>
      <c r="M4083">
        <v>12</v>
      </c>
      <c r="N4083" t="b">
        <v>0</v>
      </c>
      <c r="O4083" t="s">
        <v>8271</v>
      </c>
      <c r="P4083" s="5">
        <f t="shared" si="315"/>
        <v>0.15737410071942445</v>
      </c>
      <c r="Q4083" s="5" t="str">
        <f t="shared" si="316"/>
        <v>Not Funded</v>
      </c>
      <c r="R4083" s="7">
        <f t="shared" si="317"/>
        <v>29.166666666666668</v>
      </c>
      <c r="S4083" t="s">
        <v>8316</v>
      </c>
      <c r="T4083" t="s">
        <v>8317</v>
      </c>
      <c r="U4083" s="17">
        <f t="shared" si="318"/>
        <v>42071.331307870372</v>
      </c>
      <c r="V4083" s="17">
        <f t="shared" si="319"/>
        <v>42041.372974537029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tr">
        <f>VLOOKUP(G4084,'Country Codes'!C:D,2,FALSE)</f>
        <v>United States</v>
      </c>
      <c r="I4084" t="s">
        <v>8246</v>
      </c>
      <c r="J4084" s="15">
        <v>1447542000</v>
      </c>
      <c r="K4084" s="15">
        <v>1446179553</v>
      </c>
      <c r="L4084" t="b">
        <v>0</v>
      </c>
      <c r="M4084">
        <v>2</v>
      </c>
      <c r="N4084" t="b">
        <v>0</v>
      </c>
      <c r="O4084" t="s">
        <v>8271</v>
      </c>
      <c r="P4084" s="5">
        <f t="shared" si="315"/>
        <v>0.02</v>
      </c>
      <c r="Q4084" s="5" t="str">
        <f t="shared" si="316"/>
        <v>Not Funded</v>
      </c>
      <c r="R4084" s="7">
        <f t="shared" si="317"/>
        <v>1.5</v>
      </c>
      <c r="S4084" t="s">
        <v>8316</v>
      </c>
      <c r="T4084" t="s">
        <v>8317</v>
      </c>
      <c r="U4084" s="17">
        <f t="shared" si="318"/>
        <v>42322.749999999993</v>
      </c>
      <c r="V4084" s="17">
        <f t="shared" si="319"/>
        <v>42306.980937499997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tr">
        <f>VLOOKUP(G4085,'Country Codes'!C:D,2,FALSE)</f>
        <v>United States</v>
      </c>
      <c r="I4085" t="s">
        <v>8246</v>
      </c>
      <c r="J4085" s="15">
        <v>1452795416</v>
      </c>
      <c r="K4085" s="15">
        <v>1450203416</v>
      </c>
      <c r="L4085" t="b">
        <v>0</v>
      </c>
      <c r="M4085">
        <v>6</v>
      </c>
      <c r="N4085" t="b">
        <v>0</v>
      </c>
      <c r="O4085" t="s">
        <v>8271</v>
      </c>
      <c r="P4085" s="5">
        <f t="shared" si="315"/>
        <v>0.21685714285714286</v>
      </c>
      <c r="Q4085" s="5" t="str">
        <f t="shared" si="316"/>
        <v>Not Funded</v>
      </c>
      <c r="R4085" s="7">
        <f t="shared" si="317"/>
        <v>126.5</v>
      </c>
      <c r="S4085" t="s">
        <v>8316</v>
      </c>
      <c r="T4085" t="s">
        <v>8317</v>
      </c>
      <c r="U4085" s="17">
        <f t="shared" si="318"/>
        <v>42383.553425925922</v>
      </c>
      <c r="V4085" s="17">
        <f t="shared" si="319"/>
        <v>42353.553425925922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tr">
        <f>VLOOKUP(G4086,'Country Codes'!C:D,2,FALSE)</f>
        <v>Italy</v>
      </c>
      <c r="I4086" t="s">
        <v>8249</v>
      </c>
      <c r="J4086" s="15">
        <v>1476008906</v>
      </c>
      <c r="K4086" s="15">
        <v>1473416906</v>
      </c>
      <c r="L4086" t="b">
        <v>0</v>
      </c>
      <c r="M4086">
        <v>1</v>
      </c>
      <c r="N4086" t="b">
        <v>0</v>
      </c>
      <c r="O4086" t="s">
        <v>8271</v>
      </c>
      <c r="P4086" s="5">
        <f t="shared" si="315"/>
        <v>3.3333333333333335E-3</v>
      </c>
      <c r="Q4086" s="5" t="str">
        <f t="shared" si="316"/>
        <v>Not Funded</v>
      </c>
      <c r="R4086" s="7">
        <f t="shared" si="317"/>
        <v>10</v>
      </c>
      <c r="S4086" t="s">
        <v>8316</v>
      </c>
      <c r="T4086" t="s">
        <v>8317</v>
      </c>
      <c r="U4086" s="17">
        <f t="shared" si="318"/>
        <v>42652.228078703702</v>
      </c>
      <c r="V4086" s="17">
        <f t="shared" si="319"/>
        <v>42622.228078703702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tr">
        <f>VLOOKUP(G4087,'Country Codes'!C:D,2,FALSE)</f>
        <v>United States</v>
      </c>
      <c r="I4087" t="s">
        <v>8246</v>
      </c>
      <c r="J4087" s="15">
        <v>1427169540</v>
      </c>
      <c r="K4087" s="15">
        <v>1424701775</v>
      </c>
      <c r="L4087" t="b">
        <v>0</v>
      </c>
      <c r="M4087">
        <v>1</v>
      </c>
      <c r="N4087" t="b">
        <v>0</v>
      </c>
      <c r="O4087" t="s">
        <v>8271</v>
      </c>
      <c r="P4087" s="5">
        <f t="shared" si="315"/>
        <v>2.8571428571428571E-3</v>
      </c>
      <c r="Q4087" s="5" t="str">
        <f t="shared" si="316"/>
        <v>Not Funded</v>
      </c>
      <c r="R4087" s="7">
        <f t="shared" si="317"/>
        <v>10</v>
      </c>
      <c r="S4087" t="s">
        <v>8316</v>
      </c>
      <c r="T4087" t="s">
        <v>8317</v>
      </c>
      <c r="U4087" s="17">
        <f t="shared" si="318"/>
        <v>42086.957638888889</v>
      </c>
      <c r="V4087" s="17">
        <f t="shared" si="319"/>
        <v>42058.395543981482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tr">
        <f>VLOOKUP(G4088,'Country Codes'!C:D,2,FALSE)</f>
        <v>United States</v>
      </c>
      <c r="I4088" t="s">
        <v>8246</v>
      </c>
      <c r="J4088" s="15">
        <v>1448078400</v>
      </c>
      <c r="K4088" s="15">
        <v>1445985299</v>
      </c>
      <c r="L4088" t="b">
        <v>0</v>
      </c>
      <c r="M4088">
        <v>5</v>
      </c>
      <c r="N4088" t="b">
        <v>0</v>
      </c>
      <c r="O4088" t="s">
        <v>8271</v>
      </c>
      <c r="P4088" s="5">
        <f t="shared" si="315"/>
        <v>4.7E-2</v>
      </c>
      <c r="Q4088" s="5" t="str">
        <f t="shared" si="316"/>
        <v>Not Funded</v>
      </c>
      <c r="R4088" s="7">
        <f t="shared" si="317"/>
        <v>9.4</v>
      </c>
      <c r="S4088" t="s">
        <v>8316</v>
      </c>
      <c r="T4088" t="s">
        <v>8317</v>
      </c>
      <c r="U4088" s="17">
        <f t="shared" si="318"/>
        <v>42328.958333333336</v>
      </c>
      <c r="V4088" s="17">
        <f t="shared" si="319"/>
        <v>42304.732627314814</v>
      </c>
    </row>
    <row r="4089" spans="1:22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tr">
        <f>VLOOKUP(G4089,'Country Codes'!C:D,2,FALSE)</f>
        <v>United States</v>
      </c>
      <c r="I4089" t="s">
        <v>8246</v>
      </c>
      <c r="J4089" s="15">
        <v>1468777786</v>
      </c>
      <c r="K4089" s="15">
        <v>1466185786</v>
      </c>
      <c r="L4089" t="b">
        <v>0</v>
      </c>
      <c r="M4089">
        <v>0</v>
      </c>
      <c r="N4089" t="b">
        <v>0</v>
      </c>
      <c r="O4089" t="s">
        <v>8271</v>
      </c>
      <c r="P4089" s="5">
        <f t="shared" si="315"/>
        <v>0</v>
      </c>
      <c r="Q4089" s="5" t="str">
        <f t="shared" si="316"/>
        <v>Not Funded</v>
      </c>
      <c r="R4089" s="7" t="e">
        <f t="shared" si="317"/>
        <v>#DIV/0!</v>
      </c>
      <c r="S4089" t="s">
        <v>8316</v>
      </c>
      <c r="T4089" t="s">
        <v>8317</v>
      </c>
      <c r="U4089" s="17">
        <f t="shared" si="318"/>
        <v>42568.53456018518</v>
      </c>
      <c r="V4089" s="17">
        <f t="shared" si="319"/>
        <v>42538.53456018518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tr">
        <f>VLOOKUP(G4090,'Country Codes'!C:D,2,FALSE)</f>
        <v>United Kingdom</v>
      </c>
      <c r="I4090" t="s">
        <v>8247</v>
      </c>
      <c r="J4090" s="15">
        <v>1421403960</v>
      </c>
      <c r="K4090" s="15">
        <v>1418827324</v>
      </c>
      <c r="L4090" t="b">
        <v>0</v>
      </c>
      <c r="M4090">
        <v>3</v>
      </c>
      <c r="N4090" t="b">
        <v>0</v>
      </c>
      <c r="O4090" t="s">
        <v>8271</v>
      </c>
      <c r="P4090" s="5">
        <f t="shared" si="315"/>
        <v>0.108</v>
      </c>
      <c r="Q4090" s="5" t="str">
        <f t="shared" si="316"/>
        <v>Not Funded</v>
      </c>
      <c r="R4090" s="7">
        <f t="shared" si="317"/>
        <v>72</v>
      </c>
      <c r="S4090" t="s">
        <v>8316</v>
      </c>
      <c r="T4090" t="s">
        <v>8317</v>
      </c>
      <c r="U4090" s="17">
        <f t="shared" si="318"/>
        <v>42020.226388888892</v>
      </c>
      <c r="V4090" s="17">
        <f t="shared" si="319"/>
        <v>41990.40421296296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tr">
        <f>VLOOKUP(G4091,'Country Codes'!C:D,2,FALSE)</f>
        <v>United States</v>
      </c>
      <c r="I4091" t="s">
        <v>8246</v>
      </c>
      <c r="J4091" s="15">
        <v>1433093700</v>
      </c>
      <c r="K4091" s="15">
        <v>1430242488</v>
      </c>
      <c r="L4091" t="b">
        <v>0</v>
      </c>
      <c r="M4091">
        <v>8</v>
      </c>
      <c r="N4091" t="b">
        <v>0</v>
      </c>
      <c r="O4091" t="s">
        <v>8271</v>
      </c>
      <c r="P4091" s="5">
        <f t="shared" si="315"/>
        <v>4.8000000000000001E-2</v>
      </c>
      <c r="Q4091" s="5" t="str">
        <f t="shared" si="316"/>
        <v>Not Funded</v>
      </c>
      <c r="R4091" s="7">
        <f t="shared" si="317"/>
        <v>30</v>
      </c>
      <c r="S4091" t="s">
        <v>8316</v>
      </c>
      <c r="T4091" t="s">
        <v>8317</v>
      </c>
      <c r="U4091" s="17">
        <f t="shared" si="318"/>
        <v>42155.524305555555</v>
      </c>
      <c r="V4091" s="17">
        <f t="shared" si="319"/>
        <v>42122.524166666662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tr">
        <f>VLOOKUP(G4092,'Country Codes'!C:D,2,FALSE)</f>
        <v>United States</v>
      </c>
      <c r="I4092" t="s">
        <v>8246</v>
      </c>
      <c r="J4092" s="15">
        <v>1438959600</v>
      </c>
      <c r="K4092" s="15">
        <v>1437754137</v>
      </c>
      <c r="L4092" t="b">
        <v>0</v>
      </c>
      <c r="M4092">
        <v>3</v>
      </c>
      <c r="N4092" t="b">
        <v>0</v>
      </c>
      <c r="O4092" t="s">
        <v>8271</v>
      </c>
      <c r="P4092" s="5">
        <f t="shared" si="315"/>
        <v>3.2000000000000001E-2</v>
      </c>
      <c r="Q4092" s="5" t="str">
        <f t="shared" si="316"/>
        <v>Not Funded</v>
      </c>
      <c r="R4092" s="7">
        <f t="shared" si="317"/>
        <v>10.666666666666666</v>
      </c>
      <c r="S4092" t="s">
        <v>8316</v>
      </c>
      <c r="T4092" t="s">
        <v>8317</v>
      </c>
      <c r="U4092" s="17">
        <f t="shared" si="318"/>
        <v>42223.416666666664</v>
      </c>
      <c r="V4092" s="17">
        <f t="shared" si="319"/>
        <v>42209.464548611104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tr">
        <f>VLOOKUP(G4093,'Country Codes'!C:D,2,FALSE)</f>
        <v>United States</v>
      </c>
      <c r="I4093" t="s">
        <v>8246</v>
      </c>
      <c r="J4093" s="15">
        <v>1421410151</v>
      </c>
      <c r="K4093" s="15">
        <v>1418818151</v>
      </c>
      <c r="L4093" t="b">
        <v>0</v>
      </c>
      <c r="M4093">
        <v>8</v>
      </c>
      <c r="N4093" t="b">
        <v>0</v>
      </c>
      <c r="O4093" t="s">
        <v>8271</v>
      </c>
      <c r="P4093" s="5">
        <f t="shared" si="315"/>
        <v>0.1275</v>
      </c>
      <c r="Q4093" s="5" t="str">
        <f t="shared" si="316"/>
        <v>Not Funded</v>
      </c>
      <c r="R4093" s="7">
        <f t="shared" si="317"/>
        <v>25.5</v>
      </c>
      <c r="S4093" t="s">
        <v>8316</v>
      </c>
      <c r="T4093" t="s">
        <v>8317</v>
      </c>
      <c r="U4093" s="17">
        <f t="shared" si="318"/>
        <v>42020.298043981478</v>
      </c>
      <c r="V4093" s="17">
        <f t="shared" si="319"/>
        <v>41990.298043981478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tr">
        <f>VLOOKUP(G4094,'Country Codes'!C:D,2,FALSE)</f>
        <v>United States</v>
      </c>
      <c r="I4094" t="s">
        <v>8246</v>
      </c>
      <c r="J4094" s="15">
        <v>1428205247</v>
      </c>
      <c r="K4094" s="15">
        <v>1423024847</v>
      </c>
      <c r="L4094" t="b">
        <v>0</v>
      </c>
      <c r="M4094">
        <v>1</v>
      </c>
      <c r="N4094" t="b">
        <v>0</v>
      </c>
      <c r="O4094" t="s">
        <v>8271</v>
      </c>
      <c r="P4094" s="5">
        <f t="shared" si="315"/>
        <v>1.8181818181818181E-4</v>
      </c>
      <c r="Q4094" s="5" t="str">
        <f t="shared" si="316"/>
        <v>Not Funded</v>
      </c>
      <c r="R4094" s="7">
        <f t="shared" si="317"/>
        <v>20</v>
      </c>
      <c r="S4094" t="s">
        <v>8316</v>
      </c>
      <c r="T4094" t="s">
        <v>8317</v>
      </c>
      <c r="U4094" s="17">
        <f t="shared" si="318"/>
        <v>42098.94498842593</v>
      </c>
      <c r="V4094" s="17">
        <f t="shared" si="319"/>
        <v>42038.986655092587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tr">
        <f>VLOOKUP(G4095,'Country Codes'!C:D,2,FALSE)</f>
        <v>United Kingdom</v>
      </c>
      <c r="I4095" t="s">
        <v>8247</v>
      </c>
      <c r="J4095" s="15">
        <v>1440272093</v>
      </c>
      <c r="K4095" s="15">
        <v>1435088093</v>
      </c>
      <c r="L4095" t="b">
        <v>0</v>
      </c>
      <c r="M4095">
        <v>4</v>
      </c>
      <c r="N4095" t="b">
        <v>0</v>
      </c>
      <c r="O4095" t="s">
        <v>8271</v>
      </c>
      <c r="P4095" s="5">
        <f t="shared" si="315"/>
        <v>2.4E-2</v>
      </c>
      <c r="Q4095" s="5" t="str">
        <f t="shared" si="316"/>
        <v>Not Funded</v>
      </c>
      <c r="R4095" s="7">
        <f t="shared" si="317"/>
        <v>15</v>
      </c>
      <c r="S4095" t="s">
        <v>8316</v>
      </c>
      <c r="T4095" t="s">
        <v>8317</v>
      </c>
      <c r="U4095" s="17">
        <f t="shared" si="318"/>
        <v>42238.607557870368</v>
      </c>
      <c r="V4095" s="17">
        <f t="shared" si="319"/>
        <v>42178.607557870368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tr">
        <f>VLOOKUP(G4096,'Country Codes'!C:D,2,FALSE)</f>
        <v>United States</v>
      </c>
      <c r="I4096" t="s">
        <v>8246</v>
      </c>
      <c r="J4096" s="15">
        <v>1413953940</v>
      </c>
      <c r="K4096" s="15">
        <v>1410141900</v>
      </c>
      <c r="L4096" t="b">
        <v>0</v>
      </c>
      <c r="M4096">
        <v>8</v>
      </c>
      <c r="N4096" t="b">
        <v>0</v>
      </c>
      <c r="O4096" t="s">
        <v>8271</v>
      </c>
      <c r="P4096" s="5">
        <f t="shared" si="315"/>
        <v>0.36499999999999999</v>
      </c>
      <c r="Q4096" s="5" t="str">
        <f t="shared" si="316"/>
        <v>Not Funded</v>
      </c>
      <c r="R4096" s="7">
        <f t="shared" si="317"/>
        <v>91.25</v>
      </c>
      <c r="S4096" t="s">
        <v>8316</v>
      </c>
      <c r="T4096" t="s">
        <v>8317</v>
      </c>
      <c r="U4096" s="17">
        <f t="shared" si="318"/>
        <v>41933.999305555553</v>
      </c>
      <c r="V4096" s="17">
        <f t="shared" si="319"/>
        <v>41889.878472222219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tr">
        <f>VLOOKUP(G4097,'Country Codes'!C:D,2,FALSE)</f>
        <v>Mexico</v>
      </c>
      <c r="I4097" t="s">
        <v>8256</v>
      </c>
      <c r="J4097" s="15">
        <v>1482108350</v>
      </c>
      <c r="K4097" s="15">
        <v>1479516350</v>
      </c>
      <c r="L4097" t="b">
        <v>0</v>
      </c>
      <c r="M4097">
        <v>1</v>
      </c>
      <c r="N4097" t="b">
        <v>0</v>
      </c>
      <c r="O4097" t="s">
        <v>8271</v>
      </c>
      <c r="P4097" s="5">
        <f t="shared" si="315"/>
        <v>2.6666666666666668E-2</v>
      </c>
      <c r="Q4097" s="5" t="str">
        <f t="shared" si="316"/>
        <v>Not Funded</v>
      </c>
      <c r="R4097" s="7">
        <f t="shared" si="317"/>
        <v>800</v>
      </c>
      <c r="S4097" t="s">
        <v>8316</v>
      </c>
      <c r="T4097" t="s">
        <v>8317</v>
      </c>
      <c r="U4097" s="17">
        <f t="shared" si="318"/>
        <v>42722.823495370372</v>
      </c>
      <c r="V4097" s="17">
        <f t="shared" si="319"/>
        <v>42692.823495370372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tr">
        <f>VLOOKUP(G4098,'Country Codes'!C:D,2,FALSE)</f>
        <v>United Kingdom</v>
      </c>
      <c r="I4098" t="s">
        <v>8247</v>
      </c>
      <c r="J4098" s="15">
        <v>1488271860</v>
      </c>
      <c r="K4098" s="15">
        <v>1484484219</v>
      </c>
      <c r="L4098" t="b">
        <v>0</v>
      </c>
      <c r="M4098">
        <v>5</v>
      </c>
      <c r="N4098" t="b">
        <v>0</v>
      </c>
      <c r="O4098" t="s">
        <v>8271</v>
      </c>
      <c r="P4098" s="5">
        <f t="shared" si="315"/>
        <v>0.11428571428571428</v>
      </c>
      <c r="Q4098" s="5" t="str">
        <f t="shared" si="316"/>
        <v>Not Funded</v>
      </c>
      <c r="R4098" s="7">
        <f t="shared" si="317"/>
        <v>80</v>
      </c>
      <c r="S4098" t="s">
        <v>8316</v>
      </c>
      <c r="T4098" t="s">
        <v>8317</v>
      </c>
      <c r="U4098" s="17">
        <f t="shared" si="318"/>
        <v>42794.160416666658</v>
      </c>
      <c r="V4098" s="17">
        <f t="shared" si="319"/>
        <v>42750.321979166663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tr">
        <f>VLOOKUP(G4099,'Country Codes'!C:D,2,FALSE)</f>
        <v>United Kingdom</v>
      </c>
      <c r="I4099" t="s">
        <v>8247</v>
      </c>
      <c r="J4099" s="15">
        <v>1454284500</v>
      </c>
      <c r="K4099" s="15">
        <v>1449431237</v>
      </c>
      <c r="L4099" t="b">
        <v>0</v>
      </c>
      <c r="M4099">
        <v>0</v>
      </c>
      <c r="N4099" t="b">
        <v>0</v>
      </c>
      <c r="O4099" t="s">
        <v>8271</v>
      </c>
      <c r="P4099" s="5">
        <f t="shared" ref="P4099:P4115" si="320">(E4099/D4099)</f>
        <v>0</v>
      </c>
      <c r="Q4099" s="5" t="str">
        <f t="shared" ref="Q4099:Q4115" si="321">IF(P4099&gt;=1,"Funded","Not Funded")</f>
        <v>Not Funded</v>
      </c>
      <c r="R4099" s="7" t="e">
        <f t="shared" ref="R4099:R4115" si="322">(E4099/M4099)</f>
        <v>#DIV/0!</v>
      </c>
      <c r="S4099" t="s">
        <v>8316</v>
      </c>
      <c r="T4099" t="s">
        <v>8317</v>
      </c>
      <c r="U4099" s="17">
        <f t="shared" ref="U4099:U4115" si="323">(((J4099/60)/60)/24)+DATE(1970,1,1)+(-5/24)</f>
        <v>42400.788194444445</v>
      </c>
      <c r="V4099" s="17">
        <f t="shared" ref="V4099:V4115" si="324">(((K4099/60)/60)/24)+DATE(1970,1,1)+(-5/24)</f>
        <v>42344.616168981483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tr">
        <f>VLOOKUP(G4100,'Country Codes'!C:D,2,FALSE)</f>
        <v>United States</v>
      </c>
      <c r="I4100" t="s">
        <v>8246</v>
      </c>
      <c r="J4100" s="15">
        <v>1465060797</v>
      </c>
      <c r="K4100" s="15">
        <v>1462468797</v>
      </c>
      <c r="L4100" t="b">
        <v>0</v>
      </c>
      <c r="M4100">
        <v>0</v>
      </c>
      <c r="N4100" t="b">
        <v>0</v>
      </c>
      <c r="O4100" t="s">
        <v>8271</v>
      </c>
      <c r="P4100" s="5">
        <f t="shared" si="320"/>
        <v>0</v>
      </c>
      <c r="Q4100" s="5" t="str">
        <f t="shared" si="321"/>
        <v>Not Funded</v>
      </c>
      <c r="R4100" s="7" t="e">
        <f t="shared" si="322"/>
        <v>#DIV/0!</v>
      </c>
      <c r="S4100" t="s">
        <v>8316</v>
      </c>
      <c r="T4100" t="s">
        <v>8317</v>
      </c>
      <c r="U4100" s="17">
        <f t="shared" si="323"/>
        <v>42525.51385416666</v>
      </c>
      <c r="V4100" s="17">
        <f t="shared" si="324"/>
        <v>42495.51385416666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tr">
        <f>VLOOKUP(G4101,'Country Codes'!C:D,2,FALSE)</f>
        <v>United States</v>
      </c>
      <c r="I4101" t="s">
        <v>8246</v>
      </c>
      <c r="J4101" s="15">
        <v>1472847873</v>
      </c>
      <c r="K4101" s="15">
        <v>1468959873</v>
      </c>
      <c r="L4101" t="b">
        <v>0</v>
      </c>
      <c r="M4101">
        <v>1</v>
      </c>
      <c r="N4101" t="b">
        <v>0</v>
      </c>
      <c r="O4101" t="s">
        <v>8271</v>
      </c>
      <c r="P4101" s="5">
        <f t="shared" si="320"/>
        <v>1.1111111111111112E-2</v>
      </c>
      <c r="Q4101" s="5" t="str">
        <f t="shared" si="321"/>
        <v>Not Funded</v>
      </c>
      <c r="R4101" s="7">
        <f t="shared" si="322"/>
        <v>50</v>
      </c>
      <c r="S4101" t="s">
        <v>8316</v>
      </c>
      <c r="T4101" t="s">
        <v>8317</v>
      </c>
      <c r="U4101" s="17">
        <f t="shared" si="323"/>
        <v>42615.642048611109</v>
      </c>
      <c r="V4101" s="17">
        <f t="shared" si="324"/>
        <v>42570.642048611109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tr">
        <f>VLOOKUP(G4102,'Country Codes'!C:D,2,FALSE)</f>
        <v>United States</v>
      </c>
      <c r="I4102" t="s">
        <v>8246</v>
      </c>
      <c r="J4102" s="15">
        <v>1414205990</v>
      </c>
      <c r="K4102" s="15">
        <v>1413341990</v>
      </c>
      <c r="L4102" t="b">
        <v>0</v>
      </c>
      <c r="M4102">
        <v>0</v>
      </c>
      <c r="N4102" t="b">
        <v>0</v>
      </c>
      <c r="O4102" t="s">
        <v>8271</v>
      </c>
      <c r="P4102" s="5">
        <f t="shared" si="320"/>
        <v>0</v>
      </c>
      <c r="Q4102" s="5" t="str">
        <f t="shared" si="321"/>
        <v>Not Funded</v>
      </c>
      <c r="R4102" s="7" t="e">
        <f t="shared" si="322"/>
        <v>#DIV/0!</v>
      </c>
      <c r="S4102" t="s">
        <v>8316</v>
      </c>
      <c r="T4102" t="s">
        <v>8317</v>
      </c>
      <c r="U4102" s="17">
        <f t="shared" si="323"/>
        <v>41936.916550925926</v>
      </c>
      <c r="V4102" s="17">
        <f t="shared" si="324"/>
        <v>41926.916550925926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tr">
        <f>VLOOKUP(G4103,'Country Codes'!C:D,2,FALSE)</f>
        <v>United States</v>
      </c>
      <c r="I4103" t="s">
        <v>8246</v>
      </c>
      <c r="J4103" s="15">
        <v>1485380482</v>
      </c>
      <c r="K4103" s="15">
        <v>1482788482</v>
      </c>
      <c r="L4103" t="b">
        <v>0</v>
      </c>
      <c r="M4103">
        <v>0</v>
      </c>
      <c r="N4103" t="b">
        <v>0</v>
      </c>
      <c r="O4103" t="s">
        <v>8271</v>
      </c>
      <c r="P4103" s="5">
        <f t="shared" si="320"/>
        <v>0</v>
      </c>
      <c r="Q4103" s="5" t="str">
        <f t="shared" si="321"/>
        <v>Not Funded</v>
      </c>
      <c r="R4103" s="7" t="e">
        <f t="shared" si="322"/>
        <v>#DIV/0!</v>
      </c>
      <c r="S4103" t="s">
        <v>8316</v>
      </c>
      <c r="T4103" t="s">
        <v>8317</v>
      </c>
      <c r="U4103" s="17">
        <f t="shared" si="323"/>
        <v>42760.695393518516</v>
      </c>
      <c r="V4103" s="17">
        <f t="shared" si="324"/>
        <v>42730.695393518516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tr">
        <f>VLOOKUP(G4104,'Country Codes'!C:D,2,FALSE)</f>
        <v>United States</v>
      </c>
      <c r="I4104" t="s">
        <v>8246</v>
      </c>
      <c r="J4104" s="15">
        <v>1463343673</v>
      </c>
      <c r="K4104" s="15">
        <v>1460751673</v>
      </c>
      <c r="L4104" t="b">
        <v>0</v>
      </c>
      <c r="M4104">
        <v>6</v>
      </c>
      <c r="N4104" t="b">
        <v>0</v>
      </c>
      <c r="O4104" t="s">
        <v>8271</v>
      </c>
      <c r="P4104" s="5">
        <f t="shared" si="320"/>
        <v>0.27400000000000002</v>
      </c>
      <c r="Q4104" s="5" t="str">
        <f t="shared" si="321"/>
        <v>Not Funded</v>
      </c>
      <c r="R4104" s="7">
        <f t="shared" si="322"/>
        <v>22.833333333333332</v>
      </c>
      <c r="S4104" t="s">
        <v>8316</v>
      </c>
      <c r="T4104" t="s">
        <v>8317</v>
      </c>
      <c r="U4104" s="17">
        <f t="shared" si="323"/>
        <v>42505.639733796292</v>
      </c>
      <c r="V4104" s="17">
        <f t="shared" si="324"/>
        <v>42475.639733796292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tr">
        <f>VLOOKUP(G4105,'Country Codes'!C:D,2,FALSE)</f>
        <v>United States</v>
      </c>
      <c r="I4105" t="s">
        <v>8246</v>
      </c>
      <c r="J4105" s="15">
        <v>1440613920</v>
      </c>
      <c r="K4105" s="15">
        <v>1435953566</v>
      </c>
      <c r="L4105" t="b">
        <v>0</v>
      </c>
      <c r="M4105">
        <v>6</v>
      </c>
      <c r="N4105" t="b">
        <v>0</v>
      </c>
      <c r="O4105" t="s">
        <v>8271</v>
      </c>
      <c r="P4105" s="5">
        <f t="shared" si="320"/>
        <v>0.1</v>
      </c>
      <c r="Q4105" s="5" t="str">
        <f t="shared" si="321"/>
        <v>Not Funded</v>
      </c>
      <c r="R4105" s="7">
        <f t="shared" si="322"/>
        <v>16.666666666666668</v>
      </c>
      <c r="S4105" t="s">
        <v>8316</v>
      </c>
      <c r="T4105" t="s">
        <v>8317</v>
      </c>
      <c r="U4105" s="17">
        <f t="shared" si="323"/>
        <v>42242.563888888886</v>
      </c>
      <c r="V4105" s="17">
        <f t="shared" si="324"/>
        <v>42188.624606481484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tr">
        <f>VLOOKUP(G4106,'Country Codes'!C:D,2,FALSE)</f>
        <v>Australia</v>
      </c>
      <c r="I4106" t="s">
        <v>8248</v>
      </c>
      <c r="J4106" s="15">
        <v>1477550434</v>
      </c>
      <c r="K4106" s="15">
        <v>1474958434</v>
      </c>
      <c r="L4106" t="b">
        <v>0</v>
      </c>
      <c r="M4106">
        <v>14</v>
      </c>
      <c r="N4106" t="b">
        <v>0</v>
      </c>
      <c r="O4106" t="s">
        <v>8271</v>
      </c>
      <c r="P4106" s="5">
        <f t="shared" si="320"/>
        <v>0.21366666666666667</v>
      </c>
      <c r="Q4106" s="5" t="str">
        <f t="shared" si="321"/>
        <v>Not Funded</v>
      </c>
      <c r="R4106" s="7">
        <f t="shared" si="322"/>
        <v>45.785714285714285</v>
      </c>
      <c r="S4106" t="s">
        <v>8316</v>
      </c>
      <c r="T4106" t="s">
        <v>8317</v>
      </c>
      <c r="U4106" s="17">
        <f t="shared" si="323"/>
        <v>42670.069837962961</v>
      </c>
      <c r="V4106" s="17">
        <f t="shared" si="324"/>
        <v>42640.069837962961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tr">
        <f>VLOOKUP(G4107,'Country Codes'!C:D,2,FALSE)</f>
        <v>Mexico</v>
      </c>
      <c r="I4107" t="s">
        <v>8256</v>
      </c>
      <c r="J4107" s="15">
        <v>1482711309</v>
      </c>
      <c r="K4107" s="15">
        <v>1479860109</v>
      </c>
      <c r="L4107" t="b">
        <v>0</v>
      </c>
      <c r="M4107">
        <v>6</v>
      </c>
      <c r="N4107" t="b">
        <v>0</v>
      </c>
      <c r="O4107" t="s">
        <v>8271</v>
      </c>
      <c r="P4107" s="5">
        <f t="shared" si="320"/>
        <v>6.9696969696969702E-2</v>
      </c>
      <c r="Q4107" s="5" t="str">
        <f t="shared" si="321"/>
        <v>Not Funded</v>
      </c>
      <c r="R4107" s="7">
        <f t="shared" si="322"/>
        <v>383.33333333333331</v>
      </c>
      <c r="S4107" t="s">
        <v>8316</v>
      </c>
      <c r="T4107" t="s">
        <v>8317</v>
      </c>
      <c r="U4107" s="17">
        <f t="shared" si="323"/>
        <v>42729.802187499998</v>
      </c>
      <c r="V4107" s="17">
        <f t="shared" si="324"/>
        <v>42696.802187499998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tr">
        <f>VLOOKUP(G4108,'Country Codes'!C:D,2,FALSE)</f>
        <v>United States</v>
      </c>
      <c r="I4108" t="s">
        <v>8246</v>
      </c>
      <c r="J4108" s="15">
        <v>1427936400</v>
      </c>
      <c r="K4108" s="15">
        <v>1424221866</v>
      </c>
      <c r="L4108" t="b">
        <v>0</v>
      </c>
      <c r="M4108">
        <v>33</v>
      </c>
      <c r="N4108" t="b">
        <v>0</v>
      </c>
      <c r="O4108" t="s">
        <v>8271</v>
      </c>
      <c r="P4108" s="5">
        <f t="shared" si="320"/>
        <v>0.70599999999999996</v>
      </c>
      <c r="Q4108" s="5" t="str">
        <f t="shared" si="321"/>
        <v>Not Funded</v>
      </c>
      <c r="R4108" s="7">
        <f t="shared" si="322"/>
        <v>106.96969696969697</v>
      </c>
      <c r="S4108" t="s">
        <v>8316</v>
      </c>
      <c r="T4108" t="s">
        <v>8317</v>
      </c>
      <c r="U4108" s="17">
        <f t="shared" si="323"/>
        <v>42095.833333333336</v>
      </c>
      <c r="V4108" s="17">
        <f t="shared" si="324"/>
        <v>42052.841041666667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tr">
        <f>VLOOKUP(G4109,'Country Codes'!C:D,2,FALSE)</f>
        <v>United States</v>
      </c>
      <c r="I4109" t="s">
        <v>8246</v>
      </c>
      <c r="J4109" s="15">
        <v>1411596001</v>
      </c>
      <c r="K4109" s="15">
        <v>1409608801</v>
      </c>
      <c r="L4109" t="b">
        <v>0</v>
      </c>
      <c r="M4109">
        <v>4</v>
      </c>
      <c r="N4109" t="b">
        <v>0</v>
      </c>
      <c r="O4109" t="s">
        <v>8271</v>
      </c>
      <c r="P4109" s="5">
        <f t="shared" si="320"/>
        <v>2.0500000000000001E-2</v>
      </c>
      <c r="Q4109" s="5" t="str">
        <f t="shared" si="321"/>
        <v>Not Funded</v>
      </c>
      <c r="R4109" s="7">
        <f t="shared" si="322"/>
        <v>10.25</v>
      </c>
      <c r="S4109" t="s">
        <v>8316</v>
      </c>
      <c r="T4109" t="s">
        <v>8317</v>
      </c>
      <c r="U4109" s="17">
        <f t="shared" si="323"/>
        <v>41906.708344907405</v>
      </c>
      <c r="V4109" s="17">
        <f t="shared" si="324"/>
        <v>41883.708344907405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tr">
        <f>VLOOKUP(G4110,'Country Codes'!C:D,2,FALSE)</f>
        <v>United States</v>
      </c>
      <c r="I4110" t="s">
        <v>8246</v>
      </c>
      <c r="J4110" s="15">
        <v>1488517200</v>
      </c>
      <c r="K4110" s="15">
        <v>1485909937</v>
      </c>
      <c r="L4110" t="b">
        <v>0</v>
      </c>
      <c r="M4110">
        <v>1</v>
      </c>
      <c r="N4110" t="b">
        <v>0</v>
      </c>
      <c r="O4110" t="s">
        <v>8271</v>
      </c>
      <c r="P4110" s="5">
        <f t="shared" si="320"/>
        <v>1.9666666666666666E-2</v>
      </c>
      <c r="Q4110" s="5" t="str">
        <f t="shared" si="321"/>
        <v>Not Funded</v>
      </c>
      <c r="R4110" s="7">
        <f t="shared" si="322"/>
        <v>59</v>
      </c>
      <c r="S4110" t="s">
        <v>8316</v>
      </c>
      <c r="T4110" t="s">
        <v>8317</v>
      </c>
      <c r="U4110" s="17">
        <f t="shared" si="323"/>
        <v>42796.999999999993</v>
      </c>
      <c r="V4110" s="17">
        <f t="shared" si="324"/>
        <v>42766.823344907411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tr">
        <f>VLOOKUP(G4111,'Country Codes'!C:D,2,FALSE)</f>
        <v>United Kingdom</v>
      </c>
      <c r="I4111" t="s">
        <v>8247</v>
      </c>
      <c r="J4111" s="15">
        <v>1448805404</v>
      </c>
      <c r="K4111" s="15">
        <v>1446209804</v>
      </c>
      <c r="L4111" t="b">
        <v>0</v>
      </c>
      <c r="M4111">
        <v>0</v>
      </c>
      <c r="N4111" t="b">
        <v>0</v>
      </c>
      <c r="O4111" t="s">
        <v>8271</v>
      </c>
      <c r="P4111" s="5">
        <f t="shared" si="320"/>
        <v>0</v>
      </c>
      <c r="Q4111" s="5" t="str">
        <f t="shared" si="321"/>
        <v>Not Funded</v>
      </c>
      <c r="R4111" s="7" t="e">
        <f t="shared" si="322"/>
        <v>#DIV/0!</v>
      </c>
      <c r="S4111" t="s">
        <v>8316</v>
      </c>
      <c r="T4111" t="s">
        <v>8317</v>
      </c>
      <c r="U4111" s="17">
        <f t="shared" si="323"/>
        <v>42337.372731481482</v>
      </c>
      <c r="V4111" s="17">
        <f t="shared" si="324"/>
        <v>42307.331064814811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tr">
        <f>VLOOKUP(G4112,'Country Codes'!C:D,2,FALSE)</f>
        <v>United Kingdom</v>
      </c>
      <c r="I4112" t="s">
        <v>8247</v>
      </c>
      <c r="J4112" s="15">
        <v>1469113351</v>
      </c>
      <c r="K4112" s="15">
        <v>1463929351</v>
      </c>
      <c r="L4112" t="b">
        <v>0</v>
      </c>
      <c r="M4112">
        <v>6</v>
      </c>
      <c r="N4112" t="b">
        <v>0</v>
      </c>
      <c r="O4112" t="s">
        <v>8271</v>
      </c>
      <c r="P4112" s="5">
        <f t="shared" si="320"/>
        <v>0.28666666666666668</v>
      </c>
      <c r="Q4112" s="5" t="str">
        <f t="shared" si="321"/>
        <v>Not Funded</v>
      </c>
      <c r="R4112" s="7">
        <f t="shared" si="322"/>
        <v>14.333333333333334</v>
      </c>
      <c r="S4112" t="s">
        <v>8316</v>
      </c>
      <c r="T4112" t="s">
        <v>8317</v>
      </c>
      <c r="U4112" s="17">
        <f t="shared" si="323"/>
        <v>42572.418414351843</v>
      </c>
      <c r="V4112" s="17">
        <f t="shared" si="324"/>
        <v>42512.418414351843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tr">
        <f>VLOOKUP(G4113,'Country Codes'!C:D,2,FALSE)</f>
        <v>United States</v>
      </c>
      <c r="I4113" t="s">
        <v>8246</v>
      </c>
      <c r="J4113" s="15">
        <v>1424747740</v>
      </c>
      <c r="K4113" s="15">
        <v>1422155740</v>
      </c>
      <c r="L4113" t="b">
        <v>0</v>
      </c>
      <c r="M4113">
        <v>6</v>
      </c>
      <c r="N4113" t="b">
        <v>0</v>
      </c>
      <c r="O4113" t="s">
        <v>8271</v>
      </c>
      <c r="P4113" s="5">
        <f t="shared" si="320"/>
        <v>3.1333333333333331E-2</v>
      </c>
      <c r="Q4113" s="5" t="str">
        <f t="shared" si="321"/>
        <v>Not Funded</v>
      </c>
      <c r="R4113" s="7">
        <f t="shared" si="322"/>
        <v>15.666666666666666</v>
      </c>
      <c r="S4113" t="s">
        <v>8316</v>
      </c>
      <c r="T4113" t="s">
        <v>8317</v>
      </c>
      <c r="U4113" s="17">
        <f t="shared" si="323"/>
        <v>42058.927546296291</v>
      </c>
      <c r="V4113" s="17">
        <f t="shared" si="324"/>
        <v>42028.927546296291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tr">
        <f>VLOOKUP(G4114,'Country Codes'!C:D,2,FALSE)</f>
        <v>Ireland</v>
      </c>
      <c r="I4114" t="s">
        <v>8249</v>
      </c>
      <c r="J4114" s="15">
        <v>1456617600</v>
      </c>
      <c r="K4114" s="15">
        <v>1454280186</v>
      </c>
      <c r="L4114" t="b">
        <v>0</v>
      </c>
      <c r="M4114">
        <v>1</v>
      </c>
      <c r="N4114" t="b">
        <v>0</v>
      </c>
      <c r="O4114" t="s">
        <v>8271</v>
      </c>
      <c r="P4114" s="5">
        <f t="shared" si="320"/>
        <v>4.0000000000000002E-4</v>
      </c>
      <c r="Q4114" s="5" t="str">
        <f t="shared" si="321"/>
        <v>Not Funded</v>
      </c>
      <c r="R4114" s="7">
        <f t="shared" si="322"/>
        <v>1</v>
      </c>
      <c r="S4114" t="s">
        <v>8316</v>
      </c>
      <c r="T4114" t="s">
        <v>8317</v>
      </c>
      <c r="U4114" s="17">
        <f t="shared" si="323"/>
        <v>42427.791666666664</v>
      </c>
      <c r="V4114" s="17">
        <f t="shared" si="324"/>
        <v>42400.738263888888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tr">
        <f>VLOOKUP(G4115,'Country Codes'!C:D,2,FALSE)</f>
        <v>United States</v>
      </c>
      <c r="I4115" t="s">
        <v>8246</v>
      </c>
      <c r="J4115" s="15">
        <v>1452234840</v>
      </c>
      <c r="K4115" s="15">
        <v>1450619123</v>
      </c>
      <c r="L4115" t="b">
        <v>0</v>
      </c>
      <c r="M4115">
        <v>3</v>
      </c>
      <c r="N4115" t="b">
        <v>0</v>
      </c>
      <c r="O4115" t="s">
        <v>8271</v>
      </c>
      <c r="P4115" s="5">
        <f t="shared" si="320"/>
        <v>2E-3</v>
      </c>
      <c r="Q4115" s="5" t="str">
        <f t="shared" si="321"/>
        <v>Not Funded</v>
      </c>
      <c r="R4115" s="7">
        <f t="shared" si="322"/>
        <v>1</v>
      </c>
      <c r="S4115" t="s">
        <v>8316</v>
      </c>
      <c r="T4115" t="s">
        <v>8317</v>
      </c>
      <c r="U4115" s="17">
        <f t="shared" si="323"/>
        <v>42377.06527777778</v>
      </c>
      <c r="V4115" s="17">
        <f t="shared" si="324"/>
        <v>42358.364849537036</v>
      </c>
    </row>
    <row r="4118" spans="1:22" x14ac:dyDescent="0.25">
      <c r="G4118" s="30" t="s">
        <v>13381</v>
      </c>
    </row>
    <row r="4119" spans="1:22" x14ac:dyDescent="0.25">
      <c r="G4119" s="1" t="s">
        <v>8223</v>
      </c>
    </row>
    <row r="4120" spans="1:22" x14ac:dyDescent="0.25">
      <c r="G4120" t="s">
        <v>8224</v>
      </c>
      <c r="H4120" t="str">
        <f>VLOOKUP(G4120,'Country Codes'!C:D,2,FALSE)</f>
        <v>United States</v>
      </c>
    </row>
    <row r="4121" spans="1:22" x14ac:dyDescent="0.25">
      <c r="G4121" t="s">
        <v>8225</v>
      </c>
      <c r="H4121" t="str">
        <f>VLOOKUP(G4121,'Country Codes'!C:D,2,FALSE)</f>
        <v>United Kingdom</v>
      </c>
    </row>
    <row r="4122" spans="1:22" x14ac:dyDescent="0.25">
      <c r="G4122" t="s">
        <v>8226</v>
      </c>
      <c r="H4122" t="str">
        <f>VLOOKUP(G4122,'Country Codes'!C:D,2,FALSE)</f>
        <v>Australia</v>
      </c>
    </row>
    <row r="4123" spans="1:22" x14ac:dyDescent="0.25">
      <c r="G4123" t="s">
        <v>8227</v>
      </c>
      <c r="H4123" t="str">
        <f>VLOOKUP(G4123,'Country Codes'!C:D,2,FALSE)</f>
        <v>Spain</v>
      </c>
    </row>
    <row r="4124" spans="1:22" x14ac:dyDescent="0.25">
      <c r="G4124" t="s">
        <v>8228</v>
      </c>
      <c r="H4124" t="str">
        <f>VLOOKUP(G4124,'Country Codes'!C:D,2,FALSE)</f>
        <v>New Zealand</v>
      </c>
    </row>
    <row r="4125" spans="1:22" x14ac:dyDescent="0.25">
      <c r="G4125" t="s">
        <v>8229</v>
      </c>
      <c r="H4125" t="str">
        <f>VLOOKUP(G4125,'Country Codes'!C:D,2,FALSE)</f>
        <v>Canada</v>
      </c>
    </row>
    <row r="4126" spans="1:22" x14ac:dyDescent="0.25">
      <c r="G4126" t="s">
        <v>8230</v>
      </c>
      <c r="H4126" t="str">
        <f>VLOOKUP(G4126,'Country Codes'!C:D,2,FALSE)</f>
        <v>France</v>
      </c>
    </row>
    <row r="4127" spans="1:22" x14ac:dyDescent="0.25">
      <c r="G4127" t="s">
        <v>8231</v>
      </c>
      <c r="H4127" t="str">
        <f>VLOOKUP(G4127,'Country Codes'!C:D,2,FALSE)</f>
        <v>Hong Kong</v>
      </c>
    </row>
    <row r="4128" spans="1:22" x14ac:dyDescent="0.25">
      <c r="G4128" t="s">
        <v>8232</v>
      </c>
      <c r="H4128" t="str">
        <f>VLOOKUP(G4128,'Country Codes'!C:D,2,FALSE)</f>
        <v>Denmark</v>
      </c>
    </row>
    <row r="4129" spans="7:8" x14ac:dyDescent="0.25">
      <c r="G4129" t="s">
        <v>8233</v>
      </c>
      <c r="H4129" t="str">
        <f>VLOOKUP(G4129,'Country Codes'!C:D,2,FALSE)</f>
        <v>Netherlands</v>
      </c>
    </row>
    <row r="4130" spans="7:8" x14ac:dyDescent="0.25">
      <c r="G4130" t="s">
        <v>8234</v>
      </c>
      <c r="H4130" t="str">
        <f>VLOOKUP(G4130,'Country Codes'!C:D,2,FALSE)</f>
        <v>Norway</v>
      </c>
    </row>
    <row r="4131" spans="7:8" x14ac:dyDescent="0.25">
      <c r="G4131" t="s">
        <v>8235</v>
      </c>
      <c r="H4131" t="str">
        <f>VLOOKUP(G4131,'Country Codes'!C:D,2,FALSE)</f>
        <v>Sweden</v>
      </c>
    </row>
    <row r="4132" spans="7:8" x14ac:dyDescent="0.25">
      <c r="G4132" t="s">
        <v>8236</v>
      </c>
      <c r="H4132" t="str">
        <f>VLOOKUP(G4132,'Country Codes'!C:D,2,FALSE)</f>
        <v>Germany</v>
      </c>
    </row>
    <row r="4133" spans="7:8" x14ac:dyDescent="0.25">
      <c r="G4133" t="s">
        <v>8237</v>
      </c>
      <c r="H4133" t="str">
        <f>VLOOKUP(G4133,'Country Codes'!C:D,2,FALSE)</f>
        <v>Italy</v>
      </c>
    </row>
    <row r="4134" spans="7:8" x14ac:dyDescent="0.25">
      <c r="G4134" t="s">
        <v>8238</v>
      </c>
      <c r="H4134" t="str">
        <f>VLOOKUP(G4134,'Country Codes'!C:D,2,FALSE)</f>
        <v>Mexico</v>
      </c>
    </row>
    <row r="4135" spans="7:8" x14ac:dyDescent="0.25">
      <c r="G4135" t="s">
        <v>8239</v>
      </c>
      <c r="H4135" t="str">
        <f>VLOOKUP(G4135,'Country Codes'!C:D,2,FALSE)</f>
        <v>Austria</v>
      </c>
    </row>
    <row r="4136" spans="7:8" x14ac:dyDescent="0.25">
      <c r="G4136" t="s">
        <v>8240</v>
      </c>
      <c r="H4136" t="str">
        <f>VLOOKUP(G4136,'Country Codes'!C:D,2,FALSE)</f>
        <v>Switzerland</v>
      </c>
    </row>
    <row r="4137" spans="7:8" x14ac:dyDescent="0.25">
      <c r="G4137" t="s">
        <v>8241</v>
      </c>
      <c r="H4137" t="str">
        <f>VLOOKUP(G4137,'Country Codes'!C:D,2,FALSE)</f>
        <v>Ireland</v>
      </c>
    </row>
    <row r="4138" spans="7:8" x14ac:dyDescent="0.25">
      <c r="G4138" t="s">
        <v>8242</v>
      </c>
      <c r="H4138" t="str">
        <f>VLOOKUP(G4138,'Country Codes'!C:D,2,FALSE)</f>
        <v>Belgium</v>
      </c>
    </row>
    <row r="4139" spans="7:8" x14ac:dyDescent="0.25">
      <c r="G4139" t="s">
        <v>8243</v>
      </c>
      <c r="H4139" t="str">
        <f>VLOOKUP(G4139,'Country Codes'!C:D,2,FALSE)</f>
        <v>Luxembourg</v>
      </c>
    </row>
    <row r="4140" spans="7:8" x14ac:dyDescent="0.25">
      <c r="G4140" t="s">
        <v>8244</v>
      </c>
      <c r="H4140" t="str">
        <f>VLOOKUP(G4140,'Country Codes'!C:D,2,FALSE)</f>
        <v>Singapore</v>
      </c>
    </row>
  </sheetData>
  <conditionalFormatting sqref="F1:F1048576">
    <cfRule type="cellIs" dxfId="31" priority="7" operator="equal">
      <formula>"live"</formula>
    </cfRule>
    <cfRule type="cellIs" dxfId="30" priority="8" operator="equal">
      <formula>"canceled"</formula>
    </cfRule>
    <cfRule type="cellIs" dxfId="29" priority="9" operator="equal">
      <formula>"failed"</formula>
    </cfRule>
    <cfRule type="cellIs" dxfId="28" priority="10" operator="equal">
      <formula>"successful"</formula>
    </cfRule>
  </conditionalFormatting>
  <conditionalFormatting sqref="P1:P1048576">
    <cfRule type="colorScale" priority="5">
      <colorScale>
        <cfvo type="num" val="0"/>
        <cfvo type="num" val="1"/>
        <cfvo type="num" val="2"/>
        <color rgb="FFC00000"/>
        <color rgb="FF008000"/>
        <color theme="8" tint="-0.249977111117893"/>
      </colorScale>
    </cfRule>
  </conditionalFormatting>
  <conditionalFormatting sqref="Q1:Q1048576">
    <cfRule type="cellIs" dxfId="27" priority="1" operator="equal">
      <formula>"Not Funded"</formula>
    </cfRule>
    <cfRule type="cellIs" dxfId="26" priority="2" operator="equal">
      <formula>"Funded"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5DFA2-D7FC-4AA5-8C5B-401BC66A8117}">
  <sheetPr codeName="Sheet2"/>
  <dimension ref="A1:BA250"/>
  <sheetViews>
    <sheetView topLeftCell="A212" workbookViewId="0">
      <selection activeCell="D235" sqref="D235"/>
    </sheetView>
  </sheetViews>
  <sheetFormatPr defaultRowHeight="15" x14ac:dyDescent="0.25"/>
  <cols>
    <col min="3" max="3" width="18.5703125" customWidth="1"/>
    <col min="4" max="4" width="25.5703125" customWidth="1"/>
  </cols>
  <sheetData>
    <row r="1" spans="1:53" x14ac:dyDescent="0.25">
      <c r="A1" t="s">
        <v>8401</v>
      </c>
      <c r="B1" t="s">
        <v>8402</v>
      </c>
      <c r="C1" t="s">
        <v>8404</v>
      </c>
      <c r="D1" t="s">
        <v>8403</v>
      </c>
      <c r="E1" t="s">
        <v>8405</v>
      </c>
      <c r="F1" t="s">
        <v>8406</v>
      </c>
      <c r="G1" t="s">
        <v>8407</v>
      </c>
      <c r="H1" t="s">
        <v>8408</v>
      </c>
      <c r="I1" t="s">
        <v>8409</v>
      </c>
      <c r="J1" t="s">
        <v>8410</v>
      </c>
      <c r="K1" t="s">
        <v>8411</v>
      </c>
      <c r="L1" t="s">
        <v>8412</v>
      </c>
      <c r="M1" t="s">
        <v>8413</v>
      </c>
      <c r="N1" t="s">
        <v>8414</v>
      </c>
      <c r="O1" t="s">
        <v>8415</v>
      </c>
      <c r="P1" t="s">
        <v>8416</v>
      </c>
      <c r="Q1" t="s">
        <v>8417</v>
      </c>
      <c r="R1" t="s">
        <v>8418</v>
      </c>
      <c r="S1" t="s">
        <v>8419</v>
      </c>
      <c r="T1" t="s">
        <v>8420</v>
      </c>
      <c r="U1" t="s">
        <v>8421</v>
      </c>
      <c r="V1" t="s">
        <v>8422</v>
      </c>
      <c r="W1" t="s">
        <v>8423</v>
      </c>
      <c r="X1" t="s">
        <v>8424</v>
      </c>
      <c r="Y1" t="s">
        <v>8425</v>
      </c>
      <c r="Z1" t="s">
        <v>8426</v>
      </c>
      <c r="AA1" t="s">
        <v>8427</v>
      </c>
      <c r="AB1" t="s">
        <v>8428</v>
      </c>
      <c r="AC1" t="s">
        <v>8429</v>
      </c>
      <c r="AD1" t="s">
        <v>8430</v>
      </c>
      <c r="AE1" t="s">
        <v>8431</v>
      </c>
      <c r="AF1" t="s">
        <v>8432</v>
      </c>
      <c r="AG1" t="s">
        <v>8433</v>
      </c>
      <c r="AH1" t="s">
        <v>8434</v>
      </c>
      <c r="AI1" t="s">
        <v>8435</v>
      </c>
      <c r="AJ1" t="s">
        <v>8436</v>
      </c>
      <c r="AK1" t="s">
        <v>8437</v>
      </c>
      <c r="AL1" t="s">
        <v>8438</v>
      </c>
      <c r="AM1" t="s">
        <v>8439</v>
      </c>
      <c r="AN1" t="s">
        <v>8440</v>
      </c>
      <c r="AO1" t="s">
        <v>8441</v>
      </c>
      <c r="AP1" t="s">
        <v>8442</v>
      </c>
      <c r="AQ1" t="s">
        <v>8443</v>
      </c>
      <c r="AR1" t="s">
        <v>8444</v>
      </c>
      <c r="AS1" t="s">
        <v>8445</v>
      </c>
      <c r="AT1" t="s">
        <v>8446</v>
      </c>
      <c r="AU1" t="s">
        <v>8447</v>
      </c>
      <c r="AV1" t="s">
        <v>8448</v>
      </c>
      <c r="AW1" t="s">
        <v>8449</v>
      </c>
      <c r="AX1" t="s">
        <v>8450</v>
      </c>
      <c r="AY1" t="s">
        <v>8451</v>
      </c>
      <c r="AZ1" t="s">
        <v>8452</v>
      </c>
      <c r="BA1" t="s">
        <v>8453</v>
      </c>
    </row>
    <row r="2" spans="1:53" x14ac:dyDescent="0.25">
      <c r="A2" t="s">
        <v>8457</v>
      </c>
      <c r="B2" t="s">
        <v>8458</v>
      </c>
      <c r="C2" t="s">
        <v>8461</v>
      </c>
      <c r="D2" t="s">
        <v>8459</v>
      </c>
      <c r="E2" t="s">
        <v>8462</v>
      </c>
      <c r="F2">
        <v>4</v>
      </c>
      <c r="G2" t="s">
        <v>8463</v>
      </c>
      <c r="H2" t="s">
        <v>8464</v>
      </c>
      <c r="I2">
        <v>2</v>
      </c>
      <c r="J2" t="s">
        <v>8465</v>
      </c>
      <c r="K2">
        <v>971</v>
      </c>
      <c r="L2">
        <v>4</v>
      </c>
      <c r="M2" t="s">
        <v>8466</v>
      </c>
      <c r="N2" t="s">
        <v>8457</v>
      </c>
      <c r="O2" t="s">
        <v>8467</v>
      </c>
      <c r="P2" t="s">
        <v>8458</v>
      </c>
      <c r="Q2" t="s">
        <v>8468</v>
      </c>
      <c r="R2" t="s">
        <v>8459</v>
      </c>
      <c r="S2" t="s">
        <v>8469</v>
      </c>
      <c r="T2" t="s">
        <v>8470</v>
      </c>
      <c r="U2" t="s">
        <v>8471</v>
      </c>
      <c r="V2" t="s">
        <v>8460</v>
      </c>
      <c r="W2" t="s">
        <v>8472</v>
      </c>
      <c r="X2" t="s">
        <v>8473</v>
      </c>
      <c r="Y2" t="s">
        <v>8459</v>
      </c>
      <c r="Z2" t="s">
        <v>8474</v>
      </c>
      <c r="AA2" t="s">
        <v>8454</v>
      </c>
      <c r="AB2" t="s">
        <v>8462</v>
      </c>
      <c r="AC2" t="s">
        <v>8475</v>
      </c>
      <c r="AD2">
        <v>93</v>
      </c>
      <c r="AE2" t="s">
        <v>8476</v>
      </c>
      <c r="AF2" t="s">
        <v>8462</v>
      </c>
      <c r="AG2" t="s">
        <v>8461</v>
      </c>
      <c r="AH2">
        <v>1</v>
      </c>
      <c r="AI2">
        <v>1149361</v>
      </c>
      <c r="AJ2" t="b">
        <v>1</v>
      </c>
      <c r="AK2" t="s">
        <v>8477</v>
      </c>
      <c r="AL2" t="s">
        <v>8462</v>
      </c>
      <c r="AM2" t="s">
        <v>8462</v>
      </c>
      <c r="AP2" t="s">
        <v>8478</v>
      </c>
      <c r="AQ2" t="s">
        <v>8479</v>
      </c>
      <c r="AR2" t="s">
        <v>8478</v>
      </c>
      <c r="AS2" t="s">
        <v>8480</v>
      </c>
      <c r="AT2">
        <v>142</v>
      </c>
      <c r="AU2" t="s">
        <v>8481</v>
      </c>
      <c r="AW2">
        <v>34</v>
      </c>
      <c r="AX2" t="s">
        <v>8482</v>
      </c>
      <c r="AY2" t="s">
        <v>8483</v>
      </c>
      <c r="AZ2" t="s">
        <v>8461</v>
      </c>
      <c r="BA2" t="s">
        <v>8456</v>
      </c>
    </row>
    <row r="3" spans="1:53" x14ac:dyDescent="0.25">
      <c r="A3" t="s">
        <v>8484</v>
      </c>
      <c r="B3" t="s">
        <v>8485</v>
      </c>
      <c r="C3" t="s">
        <v>8488</v>
      </c>
      <c r="D3" t="s">
        <v>8486</v>
      </c>
      <c r="E3" t="s">
        <v>8489</v>
      </c>
      <c r="F3">
        <v>8</v>
      </c>
      <c r="G3" t="s">
        <v>8490</v>
      </c>
      <c r="H3" t="s">
        <v>8491</v>
      </c>
      <c r="I3">
        <v>2</v>
      </c>
      <c r="J3" t="s">
        <v>8492</v>
      </c>
      <c r="K3">
        <v>8</v>
      </c>
      <c r="L3">
        <v>8</v>
      </c>
      <c r="M3" t="s">
        <v>8493</v>
      </c>
      <c r="N3" t="s">
        <v>8484</v>
      </c>
      <c r="O3" t="s">
        <v>8494</v>
      </c>
      <c r="P3" t="s">
        <v>8485</v>
      </c>
      <c r="Q3" t="s">
        <v>8495</v>
      </c>
      <c r="R3" t="s">
        <v>8486</v>
      </c>
      <c r="S3" t="s">
        <v>8496</v>
      </c>
      <c r="T3" t="s">
        <v>8497</v>
      </c>
      <c r="U3" t="s">
        <v>8498</v>
      </c>
      <c r="V3" t="s">
        <v>8487</v>
      </c>
      <c r="W3" t="s">
        <v>8499</v>
      </c>
      <c r="X3" t="s">
        <v>8486</v>
      </c>
      <c r="Y3" t="s">
        <v>8486</v>
      </c>
      <c r="Z3" t="s">
        <v>8500</v>
      </c>
      <c r="AA3" t="s">
        <v>8501</v>
      </c>
      <c r="AB3" t="s">
        <v>8488</v>
      </c>
      <c r="AC3" t="s">
        <v>8502</v>
      </c>
      <c r="AD3">
        <v>355</v>
      </c>
      <c r="AE3" t="s">
        <v>8503</v>
      </c>
      <c r="AF3" t="s">
        <v>8489</v>
      </c>
      <c r="AG3" t="s">
        <v>8488</v>
      </c>
      <c r="AH3">
        <v>3</v>
      </c>
      <c r="AI3">
        <v>783754</v>
      </c>
      <c r="AJ3" t="b">
        <v>1</v>
      </c>
      <c r="AK3" t="s">
        <v>8477</v>
      </c>
      <c r="AL3" t="s">
        <v>8489</v>
      </c>
      <c r="AM3" t="s">
        <v>8489</v>
      </c>
      <c r="AQ3" t="s">
        <v>8504</v>
      </c>
      <c r="AS3" t="s">
        <v>8505</v>
      </c>
      <c r="AT3">
        <v>150</v>
      </c>
      <c r="AU3" t="s">
        <v>8506</v>
      </c>
      <c r="AW3">
        <v>39</v>
      </c>
      <c r="AX3" t="s">
        <v>8507</v>
      </c>
      <c r="AY3" t="s">
        <v>8508</v>
      </c>
      <c r="AZ3" t="s">
        <v>8509</v>
      </c>
      <c r="BA3" t="s">
        <v>8456</v>
      </c>
    </row>
    <row r="4" spans="1:53" x14ac:dyDescent="0.25">
      <c r="A4" t="s">
        <v>8510</v>
      </c>
      <c r="B4" t="s">
        <v>8511</v>
      </c>
      <c r="C4" t="s">
        <v>8515</v>
      </c>
      <c r="D4" t="s">
        <v>8512</v>
      </c>
      <c r="E4" t="s">
        <v>8516</v>
      </c>
      <c r="F4">
        <v>12</v>
      </c>
      <c r="G4" t="s">
        <v>8517</v>
      </c>
      <c r="H4" t="s">
        <v>8518</v>
      </c>
      <c r="I4">
        <v>2</v>
      </c>
      <c r="J4" t="s">
        <v>8519</v>
      </c>
      <c r="K4">
        <v>12</v>
      </c>
      <c r="L4">
        <v>12</v>
      </c>
      <c r="M4" t="s">
        <v>8520</v>
      </c>
      <c r="N4" t="s">
        <v>8510</v>
      </c>
      <c r="O4" t="s">
        <v>8521</v>
      </c>
      <c r="P4" t="s">
        <v>8511</v>
      </c>
      <c r="Q4" t="s">
        <v>8522</v>
      </c>
      <c r="R4" t="s">
        <v>8512</v>
      </c>
      <c r="S4" t="s">
        <v>8523</v>
      </c>
      <c r="T4" t="s">
        <v>8524</v>
      </c>
      <c r="U4" t="s">
        <v>8525</v>
      </c>
      <c r="V4" t="s">
        <v>8514</v>
      </c>
      <c r="W4" t="s">
        <v>8526</v>
      </c>
      <c r="X4" t="s">
        <v>8513</v>
      </c>
      <c r="Y4" t="s">
        <v>8512</v>
      </c>
      <c r="Z4" t="s">
        <v>8527</v>
      </c>
      <c r="AA4" t="s">
        <v>8461</v>
      </c>
      <c r="AB4" t="s">
        <v>8515</v>
      </c>
      <c r="AC4" t="s">
        <v>8475</v>
      </c>
      <c r="AD4">
        <v>213</v>
      </c>
      <c r="AE4" t="s">
        <v>8528</v>
      </c>
      <c r="AF4" t="s">
        <v>8529</v>
      </c>
      <c r="AG4" t="s">
        <v>8530</v>
      </c>
      <c r="AH4">
        <v>4</v>
      </c>
      <c r="AI4">
        <v>2589581</v>
      </c>
      <c r="AJ4" t="b">
        <v>1</v>
      </c>
      <c r="AK4" t="s">
        <v>8477</v>
      </c>
      <c r="AL4" t="s">
        <v>8529</v>
      </c>
      <c r="AM4" t="s">
        <v>8529</v>
      </c>
      <c r="AQ4" t="s">
        <v>8531</v>
      </c>
      <c r="AS4" t="s">
        <v>8532</v>
      </c>
      <c r="AT4">
        <v>2</v>
      </c>
      <c r="AU4" t="s">
        <v>8533</v>
      </c>
      <c r="AW4">
        <v>15</v>
      </c>
      <c r="AX4" t="s">
        <v>8534</v>
      </c>
      <c r="AY4" t="s">
        <v>8535</v>
      </c>
      <c r="AZ4" t="s">
        <v>8488</v>
      </c>
      <c r="BA4" t="s">
        <v>8456</v>
      </c>
    </row>
    <row r="5" spans="1:53" x14ac:dyDescent="0.25">
      <c r="A5" t="s">
        <v>8536</v>
      </c>
      <c r="B5" t="s">
        <v>8537</v>
      </c>
      <c r="C5" t="s">
        <v>8454</v>
      </c>
      <c r="D5" t="s">
        <v>8538</v>
      </c>
      <c r="E5" t="s">
        <v>8539</v>
      </c>
      <c r="F5">
        <v>16</v>
      </c>
      <c r="G5" t="s">
        <v>8246</v>
      </c>
      <c r="H5" t="s">
        <v>8540</v>
      </c>
      <c r="I5">
        <v>2</v>
      </c>
      <c r="J5" t="s">
        <v>8541</v>
      </c>
      <c r="K5">
        <v>840</v>
      </c>
      <c r="L5">
        <v>16</v>
      </c>
      <c r="Y5" t="s">
        <v>8538</v>
      </c>
      <c r="Z5" t="s">
        <v>8542</v>
      </c>
      <c r="AA5" t="s">
        <v>8543</v>
      </c>
      <c r="AB5" t="s">
        <v>8544</v>
      </c>
      <c r="AC5" t="s">
        <v>8475</v>
      </c>
      <c r="AD5" t="s">
        <v>8545</v>
      </c>
      <c r="AE5" t="s">
        <v>8546</v>
      </c>
      <c r="AF5" t="s">
        <v>8547</v>
      </c>
      <c r="AG5" t="s">
        <v>8548</v>
      </c>
      <c r="AH5">
        <v>5</v>
      </c>
      <c r="AI5">
        <v>5880801</v>
      </c>
      <c r="AJ5" t="b">
        <v>1</v>
      </c>
      <c r="AK5" t="s">
        <v>8477</v>
      </c>
      <c r="AL5" t="s">
        <v>8547</v>
      </c>
      <c r="AM5" t="s">
        <v>8549</v>
      </c>
      <c r="AQ5" t="s">
        <v>8550</v>
      </c>
      <c r="AS5" t="s">
        <v>8551</v>
      </c>
      <c r="AT5">
        <v>9</v>
      </c>
      <c r="AU5" t="s">
        <v>8552</v>
      </c>
      <c r="AV5" t="s">
        <v>8478</v>
      </c>
      <c r="AW5">
        <v>61</v>
      </c>
      <c r="AX5" t="s">
        <v>8553</v>
      </c>
      <c r="AY5" t="s">
        <v>8554</v>
      </c>
      <c r="AZ5" t="s">
        <v>8455</v>
      </c>
      <c r="BA5" t="s">
        <v>8555</v>
      </c>
    </row>
    <row r="6" spans="1:53" x14ac:dyDescent="0.25">
      <c r="A6" t="s">
        <v>8556</v>
      </c>
      <c r="B6" t="s">
        <v>8557</v>
      </c>
      <c r="C6" t="s">
        <v>8560</v>
      </c>
      <c r="D6" t="s">
        <v>8558</v>
      </c>
      <c r="E6" t="s">
        <v>8561</v>
      </c>
      <c r="F6">
        <v>20</v>
      </c>
      <c r="G6" t="s">
        <v>8249</v>
      </c>
      <c r="H6" t="s">
        <v>8562</v>
      </c>
      <c r="I6">
        <v>2</v>
      </c>
      <c r="J6" t="s">
        <v>8563</v>
      </c>
      <c r="K6">
        <v>978</v>
      </c>
      <c r="L6">
        <v>20</v>
      </c>
      <c r="M6" t="s">
        <v>8564</v>
      </c>
      <c r="N6" t="s">
        <v>8556</v>
      </c>
      <c r="O6" t="s">
        <v>8565</v>
      </c>
      <c r="P6" t="s">
        <v>8557</v>
      </c>
      <c r="Q6" t="s">
        <v>8566</v>
      </c>
      <c r="R6" t="s">
        <v>8558</v>
      </c>
      <c r="S6" t="s">
        <v>8567</v>
      </c>
      <c r="T6" t="s">
        <v>8568</v>
      </c>
      <c r="U6" t="s">
        <v>8569</v>
      </c>
      <c r="V6" t="s">
        <v>8559</v>
      </c>
      <c r="W6" t="s">
        <v>8570</v>
      </c>
      <c r="X6" t="s">
        <v>8558</v>
      </c>
      <c r="Y6" t="s">
        <v>8558</v>
      </c>
      <c r="Z6" t="s">
        <v>8571</v>
      </c>
      <c r="AA6" t="s">
        <v>8501</v>
      </c>
      <c r="AB6" t="s">
        <v>8561</v>
      </c>
      <c r="AC6" t="s">
        <v>8502</v>
      </c>
      <c r="AD6">
        <v>376</v>
      </c>
      <c r="AE6" t="s">
        <v>8572</v>
      </c>
      <c r="AF6" t="s">
        <v>8561</v>
      </c>
      <c r="AG6" t="s">
        <v>8573</v>
      </c>
      <c r="AH6">
        <v>7</v>
      </c>
      <c r="AI6">
        <v>3041565</v>
      </c>
      <c r="AJ6" t="b">
        <v>1</v>
      </c>
      <c r="AK6" t="s">
        <v>8477</v>
      </c>
      <c r="AL6" t="s">
        <v>8561</v>
      </c>
      <c r="AM6" t="s">
        <v>8561</v>
      </c>
      <c r="AQ6" t="s">
        <v>8574</v>
      </c>
      <c r="AS6" t="s">
        <v>8575</v>
      </c>
      <c r="AT6">
        <v>150</v>
      </c>
      <c r="AU6" t="s">
        <v>8506</v>
      </c>
      <c r="AW6">
        <v>39</v>
      </c>
      <c r="AX6" t="s">
        <v>8507</v>
      </c>
      <c r="AY6" t="s">
        <v>8576</v>
      </c>
      <c r="AZ6" t="s">
        <v>8455</v>
      </c>
      <c r="BA6" t="s">
        <v>8456</v>
      </c>
    </row>
    <row r="7" spans="1:53" x14ac:dyDescent="0.25">
      <c r="A7" t="s">
        <v>8577</v>
      </c>
      <c r="B7" t="s">
        <v>8578</v>
      </c>
      <c r="C7" t="s">
        <v>8581</v>
      </c>
      <c r="D7" t="s">
        <v>8579</v>
      </c>
      <c r="E7" t="s">
        <v>8582</v>
      </c>
      <c r="F7">
        <v>24</v>
      </c>
      <c r="G7" t="s">
        <v>8583</v>
      </c>
      <c r="H7" t="s">
        <v>8584</v>
      </c>
      <c r="I7">
        <v>2</v>
      </c>
      <c r="J7" t="s">
        <v>8585</v>
      </c>
      <c r="K7">
        <v>973</v>
      </c>
      <c r="L7">
        <v>24</v>
      </c>
      <c r="M7" t="s">
        <v>8586</v>
      </c>
      <c r="N7" t="s">
        <v>8577</v>
      </c>
      <c r="O7" t="s">
        <v>8587</v>
      </c>
      <c r="P7" t="s">
        <v>8578</v>
      </c>
      <c r="Q7" t="s">
        <v>8588</v>
      </c>
      <c r="R7" t="s">
        <v>8579</v>
      </c>
      <c r="S7" t="s">
        <v>8589</v>
      </c>
      <c r="T7" t="s">
        <v>8590</v>
      </c>
      <c r="U7" t="s">
        <v>8591</v>
      </c>
      <c r="V7" t="s">
        <v>8580</v>
      </c>
      <c r="W7" t="s">
        <v>8592</v>
      </c>
      <c r="X7" t="s">
        <v>8579</v>
      </c>
      <c r="Y7" t="s">
        <v>8579</v>
      </c>
      <c r="Z7" t="s">
        <v>8593</v>
      </c>
      <c r="AA7" t="s">
        <v>8461</v>
      </c>
      <c r="AB7" t="s">
        <v>8581</v>
      </c>
      <c r="AC7" t="s">
        <v>8475</v>
      </c>
      <c r="AD7">
        <v>244</v>
      </c>
      <c r="AE7" t="s">
        <v>8594</v>
      </c>
      <c r="AF7" t="s">
        <v>8595</v>
      </c>
      <c r="AG7" t="s">
        <v>8581</v>
      </c>
      <c r="AH7">
        <v>8</v>
      </c>
      <c r="AI7">
        <v>3351879</v>
      </c>
      <c r="AJ7" t="b">
        <v>1</v>
      </c>
      <c r="AK7" t="s">
        <v>8477</v>
      </c>
      <c r="AL7" t="s">
        <v>8595</v>
      </c>
      <c r="AM7" t="s">
        <v>8596</v>
      </c>
      <c r="AN7">
        <v>17</v>
      </c>
      <c r="AO7" t="s">
        <v>8597</v>
      </c>
      <c r="AQ7" t="s">
        <v>8598</v>
      </c>
      <c r="AR7" t="s">
        <v>8478</v>
      </c>
      <c r="AS7" t="s">
        <v>8599</v>
      </c>
      <c r="AT7">
        <v>2</v>
      </c>
      <c r="AU7" t="s">
        <v>8533</v>
      </c>
      <c r="AW7">
        <v>202</v>
      </c>
      <c r="AX7" t="s">
        <v>8600</v>
      </c>
      <c r="AY7" t="s">
        <v>8601</v>
      </c>
      <c r="AZ7" t="s">
        <v>8573</v>
      </c>
      <c r="BA7" t="s">
        <v>8456</v>
      </c>
    </row>
    <row r="8" spans="1:53" x14ac:dyDescent="0.25">
      <c r="A8" t="s">
        <v>8602</v>
      </c>
      <c r="B8" t="s">
        <v>8603</v>
      </c>
      <c r="C8" t="s">
        <v>8605</v>
      </c>
      <c r="D8" t="s">
        <v>8604</v>
      </c>
      <c r="E8" t="s">
        <v>8606</v>
      </c>
      <c r="F8">
        <v>660</v>
      </c>
      <c r="G8" t="s">
        <v>8607</v>
      </c>
      <c r="H8" t="s">
        <v>8608</v>
      </c>
      <c r="I8">
        <v>2</v>
      </c>
      <c r="J8" t="s">
        <v>8609</v>
      </c>
      <c r="K8">
        <v>951</v>
      </c>
      <c r="L8">
        <v>660</v>
      </c>
      <c r="Y8" t="s">
        <v>8604</v>
      </c>
      <c r="Z8" t="s">
        <v>8610</v>
      </c>
      <c r="AA8" t="s">
        <v>8611</v>
      </c>
      <c r="AB8" t="s">
        <v>8455</v>
      </c>
      <c r="AC8" t="s">
        <v>8475</v>
      </c>
      <c r="AD8" t="s">
        <v>8612</v>
      </c>
      <c r="AE8" t="s">
        <v>8613</v>
      </c>
      <c r="AF8" t="s">
        <v>8606</v>
      </c>
      <c r="AG8" t="s">
        <v>8614</v>
      </c>
      <c r="AH8">
        <v>9</v>
      </c>
      <c r="AI8">
        <v>3573511</v>
      </c>
      <c r="AJ8" t="b">
        <v>1</v>
      </c>
      <c r="AK8" t="s">
        <v>8477</v>
      </c>
      <c r="AL8" t="s">
        <v>8606</v>
      </c>
      <c r="AM8" t="s">
        <v>8606</v>
      </c>
      <c r="AN8">
        <v>29</v>
      </c>
      <c r="AO8" t="s">
        <v>8615</v>
      </c>
      <c r="AQ8" t="s">
        <v>8616</v>
      </c>
      <c r="AS8" t="s">
        <v>8617</v>
      </c>
      <c r="AT8">
        <v>19</v>
      </c>
      <c r="AU8" t="s">
        <v>8618</v>
      </c>
      <c r="AV8" t="s">
        <v>8478</v>
      </c>
      <c r="AW8">
        <v>419</v>
      </c>
      <c r="AX8" t="s">
        <v>8619</v>
      </c>
      <c r="AY8" t="s">
        <v>8620</v>
      </c>
      <c r="AZ8" t="s">
        <v>8455</v>
      </c>
      <c r="BA8" t="s">
        <v>8621</v>
      </c>
    </row>
    <row r="9" spans="1:53" x14ac:dyDescent="0.25">
      <c r="A9" t="s">
        <v>8622</v>
      </c>
      <c r="B9" t="s">
        <v>8623</v>
      </c>
      <c r="C9" t="s">
        <v>8548</v>
      </c>
      <c r="D9" t="s">
        <v>8624</v>
      </c>
      <c r="E9" t="s">
        <v>8625</v>
      </c>
      <c r="F9">
        <v>10</v>
      </c>
      <c r="H9" t="s">
        <v>8626</v>
      </c>
      <c r="J9" t="s">
        <v>8627</v>
      </c>
      <c r="L9">
        <v>10</v>
      </c>
      <c r="Y9" t="s">
        <v>8624</v>
      </c>
      <c r="AA9" t="s">
        <v>8573</v>
      </c>
      <c r="AB9" t="s">
        <v>8455</v>
      </c>
      <c r="AD9">
        <v>672</v>
      </c>
      <c r="AE9" t="s">
        <v>8628</v>
      </c>
      <c r="AF9" t="s">
        <v>8629</v>
      </c>
      <c r="AG9" t="s">
        <v>8630</v>
      </c>
      <c r="AH9">
        <v>10</v>
      </c>
      <c r="AI9">
        <v>6697173</v>
      </c>
      <c r="AJ9" t="b">
        <v>1</v>
      </c>
      <c r="AK9" t="s">
        <v>8477</v>
      </c>
      <c r="AL9" t="s">
        <v>8455</v>
      </c>
      <c r="AM9" t="s">
        <v>8455</v>
      </c>
      <c r="AS9" t="s">
        <v>8631</v>
      </c>
      <c r="AY9" t="s">
        <v>8632</v>
      </c>
      <c r="AZ9" t="s">
        <v>8633</v>
      </c>
      <c r="BA9" t="s">
        <v>8634</v>
      </c>
    </row>
    <row r="10" spans="1:53" x14ac:dyDescent="0.25">
      <c r="A10" t="s">
        <v>8635</v>
      </c>
      <c r="B10" t="s">
        <v>8636</v>
      </c>
      <c r="C10" t="s">
        <v>8530</v>
      </c>
      <c r="D10" t="s">
        <v>8637</v>
      </c>
      <c r="E10" t="s">
        <v>8640</v>
      </c>
      <c r="F10">
        <v>28</v>
      </c>
      <c r="G10" t="s">
        <v>8607</v>
      </c>
      <c r="H10" t="s">
        <v>8641</v>
      </c>
      <c r="I10">
        <v>2</v>
      </c>
      <c r="J10" t="s">
        <v>8609</v>
      </c>
      <c r="K10">
        <v>951</v>
      </c>
      <c r="L10">
        <v>28</v>
      </c>
      <c r="M10" t="s">
        <v>8635</v>
      </c>
      <c r="N10" t="s">
        <v>8635</v>
      </c>
      <c r="O10" t="s">
        <v>8636</v>
      </c>
      <c r="P10" t="s">
        <v>8636</v>
      </c>
      <c r="Q10" t="s">
        <v>8637</v>
      </c>
      <c r="R10" t="s">
        <v>8637</v>
      </c>
      <c r="S10" t="s">
        <v>8642</v>
      </c>
      <c r="T10" t="s">
        <v>8642</v>
      </c>
      <c r="U10" t="s">
        <v>8639</v>
      </c>
      <c r="V10" t="s">
        <v>8639</v>
      </c>
      <c r="W10" t="s">
        <v>8638</v>
      </c>
      <c r="X10" t="s">
        <v>8638</v>
      </c>
      <c r="Y10" t="s">
        <v>8643</v>
      </c>
      <c r="Z10" t="s">
        <v>8644</v>
      </c>
      <c r="AA10" t="s">
        <v>8611</v>
      </c>
      <c r="AB10" t="s">
        <v>8455</v>
      </c>
      <c r="AC10" t="s">
        <v>8475</v>
      </c>
      <c r="AD10" t="s">
        <v>8645</v>
      </c>
      <c r="AE10" t="s">
        <v>8646</v>
      </c>
      <c r="AF10" t="s">
        <v>8640</v>
      </c>
      <c r="AG10" t="s">
        <v>8647</v>
      </c>
      <c r="AH10">
        <v>11</v>
      </c>
      <c r="AI10">
        <v>3576396</v>
      </c>
      <c r="AJ10" t="b">
        <v>1</v>
      </c>
      <c r="AK10" t="s">
        <v>8477</v>
      </c>
      <c r="AL10" t="s">
        <v>8648</v>
      </c>
      <c r="AM10" t="s">
        <v>8640</v>
      </c>
      <c r="AN10">
        <v>29</v>
      </c>
      <c r="AO10" t="s">
        <v>8615</v>
      </c>
      <c r="AQ10" t="s">
        <v>8649</v>
      </c>
      <c r="AS10" t="s">
        <v>8650</v>
      </c>
      <c r="AT10">
        <v>19</v>
      </c>
      <c r="AU10" t="s">
        <v>8618</v>
      </c>
      <c r="AV10" t="s">
        <v>8478</v>
      </c>
      <c r="AW10">
        <v>419</v>
      </c>
      <c r="AX10" t="s">
        <v>8619</v>
      </c>
      <c r="AY10" t="s">
        <v>8651</v>
      </c>
      <c r="AZ10" t="s">
        <v>8239</v>
      </c>
      <c r="BA10" t="s">
        <v>8456</v>
      </c>
    </row>
    <row r="11" spans="1:53" x14ac:dyDescent="0.25">
      <c r="A11" t="s">
        <v>8652</v>
      </c>
      <c r="B11" t="s">
        <v>8653</v>
      </c>
      <c r="C11" t="s">
        <v>8656</v>
      </c>
      <c r="D11" t="s">
        <v>8654</v>
      </c>
      <c r="E11" t="s">
        <v>8657</v>
      </c>
      <c r="F11">
        <v>32</v>
      </c>
      <c r="G11" t="s">
        <v>8658</v>
      </c>
      <c r="H11" t="s">
        <v>8659</v>
      </c>
      <c r="I11">
        <v>2</v>
      </c>
      <c r="J11" t="s">
        <v>8660</v>
      </c>
      <c r="K11">
        <v>32</v>
      </c>
      <c r="L11">
        <v>32</v>
      </c>
      <c r="M11" t="s">
        <v>8661</v>
      </c>
      <c r="N11" t="s">
        <v>8652</v>
      </c>
      <c r="O11" t="s">
        <v>8662</v>
      </c>
      <c r="P11" t="s">
        <v>8653</v>
      </c>
      <c r="Q11" t="s">
        <v>8663</v>
      </c>
      <c r="R11" t="s">
        <v>8654</v>
      </c>
      <c r="S11" t="s">
        <v>8664</v>
      </c>
      <c r="T11" t="s">
        <v>8665</v>
      </c>
      <c r="U11" t="s">
        <v>8666</v>
      </c>
      <c r="V11" t="s">
        <v>8655</v>
      </c>
      <c r="W11" t="s">
        <v>8667</v>
      </c>
      <c r="X11" t="s">
        <v>8668</v>
      </c>
      <c r="Y11" t="s">
        <v>8654</v>
      </c>
      <c r="Z11" t="s">
        <v>8669</v>
      </c>
      <c r="AA11" t="s">
        <v>8670</v>
      </c>
      <c r="AB11" t="s">
        <v>8671</v>
      </c>
      <c r="AC11" t="s">
        <v>8475</v>
      </c>
      <c r="AD11">
        <v>54</v>
      </c>
      <c r="AE11" t="s">
        <v>8672</v>
      </c>
      <c r="AF11" t="s">
        <v>8657</v>
      </c>
      <c r="AG11" t="s">
        <v>8656</v>
      </c>
      <c r="AH11">
        <v>12</v>
      </c>
      <c r="AI11">
        <v>3865483</v>
      </c>
      <c r="AJ11" t="b">
        <v>1</v>
      </c>
      <c r="AK11" t="s">
        <v>8477</v>
      </c>
      <c r="AL11" t="s">
        <v>8657</v>
      </c>
      <c r="AM11" t="s">
        <v>8657</v>
      </c>
      <c r="AN11">
        <v>5</v>
      </c>
      <c r="AO11" t="s">
        <v>8673</v>
      </c>
      <c r="AQ11" t="s">
        <v>8674</v>
      </c>
      <c r="AS11" t="s">
        <v>8675</v>
      </c>
      <c r="AT11">
        <v>19</v>
      </c>
      <c r="AU11" t="s">
        <v>8618</v>
      </c>
      <c r="AW11">
        <v>419</v>
      </c>
      <c r="AX11" t="s">
        <v>8619</v>
      </c>
      <c r="AY11" t="s">
        <v>8676</v>
      </c>
      <c r="AZ11" t="s">
        <v>8530</v>
      </c>
      <c r="BA11" t="s">
        <v>8456</v>
      </c>
    </row>
    <row r="12" spans="1:53" x14ac:dyDescent="0.25">
      <c r="A12" t="s">
        <v>8677</v>
      </c>
      <c r="B12" t="s">
        <v>8678</v>
      </c>
      <c r="C12" t="s">
        <v>8681</v>
      </c>
      <c r="D12" t="s">
        <v>8679</v>
      </c>
      <c r="E12" t="s">
        <v>8682</v>
      </c>
      <c r="F12">
        <v>51</v>
      </c>
      <c r="G12" t="s">
        <v>8683</v>
      </c>
      <c r="H12" t="s">
        <v>8684</v>
      </c>
      <c r="I12">
        <v>2</v>
      </c>
      <c r="J12" t="s">
        <v>8685</v>
      </c>
      <c r="K12">
        <v>51</v>
      </c>
      <c r="L12">
        <v>51</v>
      </c>
      <c r="M12" t="s">
        <v>8686</v>
      </c>
      <c r="N12" t="s">
        <v>8677</v>
      </c>
      <c r="O12" t="s">
        <v>8687</v>
      </c>
      <c r="P12" t="s">
        <v>8678</v>
      </c>
      <c r="Q12" t="s">
        <v>8688</v>
      </c>
      <c r="R12" t="s">
        <v>8679</v>
      </c>
      <c r="S12" t="s">
        <v>8689</v>
      </c>
      <c r="T12" t="s">
        <v>8690</v>
      </c>
      <c r="U12" t="s">
        <v>8691</v>
      </c>
      <c r="V12" t="s">
        <v>8680</v>
      </c>
      <c r="W12" t="s">
        <v>8692</v>
      </c>
      <c r="X12" t="s">
        <v>8679</v>
      </c>
      <c r="Y12" t="s">
        <v>8679</v>
      </c>
      <c r="Z12" t="s">
        <v>8693</v>
      </c>
      <c r="AA12" t="s">
        <v>8454</v>
      </c>
      <c r="AB12" t="s">
        <v>8681</v>
      </c>
      <c r="AC12" t="s">
        <v>8475</v>
      </c>
      <c r="AD12">
        <v>374</v>
      </c>
      <c r="AE12" t="s">
        <v>8694</v>
      </c>
      <c r="AF12" t="s">
        <v>8682</v>
      </c>
      <c r="AG12" t="s">
        <v>8681</v>
      </c>
      <c r="AH12">
        <v>13</v>
      </c>
      <c r="AI12">
        <v>174982</v>
      </c>
      <c r="AJ12" t="b">
        <v>1</v>
      </c>
      <c r="AK12" t="s">
        <v>8477</v>
      </c>
      <c r="AL12" t="s">
        <v>8682</v>
      </c>
      <c r="AM12" t="s">
        <v>8682</v>
      </c>
      <c r="AP12" t="s">
        <v>8478</v>
      </c>
      <c r="AQ12" t="s">
        <v>8695</v>
      </c>
      <c r="AS12" t="s">
        <v>8696</v>
      </c>
      <c r="AT12">
        <v>142</v>
      </c>
      <c r="AU12" t="s">
        <v>8481</v>
      </c>
      <c r="AW12">
        <v>145</v>
      </c>
      <c r="AX12" t="s">
        <v>8697</v>
      </c>
      <c r="AY12" t="s">
        <v>8698</v>
      </c>
      <c r="AZ12" t="s">
        <v>8630</v>
      </c>
      <c r="BA12" t="s">
        <v>8456</v>
      </c>
    </row>
    <row r="13" spans="1:53" x14ac:dyDescent="0.25">
      <c r="A13" t="s">
        <v>8699</v>
      </c>
      <c r="B13" t="s">
        <v>8700</v>
      </c>
      <c r="C13" t="s">
        <v>8702</v>
      </c>
      <c r="D13" t="s">
        <v>8701</v>
      </c>
      <c r="E13" t="s">
        <v>8703</v>
      </c>
      <c r="F13">
        <v>533</v>
      </c>
      <c r="G13" t="s">
        <v>8704</v>
      </c>
      <c r="H13" t="s">
        <v>8705</v>
      </c>
      <c r="I13">
        <v>2</v>
      </c>
      <c r="J13" t="s">
        <v>8706</v>
      </c>
      <c r="K13">
        <v>533</v>
      </c>
      <c r="L13">
        <v>533</v>
      </c>
      <c r="Y13" t="s">
        <v>8701</v>
      </c>
      <c r="Z13" t="s">
        <v>8707</v>
      </c>
      <c r="AA13" t="s">
        <v>8611</v>
      </c>
      <c r="AB13" t="s">
        <v>8702</v>
      </c>
      <c r="AC13" t="s">
        <v>8475</v>
      </c>
      <c r="AD13">
        <v>297</v>
      </c>
      <c r="AE13" t="s">
        <v>8708</v>
      </c>
      <c r="AF13" t="s">
        <v>8709</v>
      </c>
      <c r="AG13" t="s">
        <v>8633</v>
      </c>
      <c r="AH13">
        <v>14</v>
      </c>
      <c r="AI13">
        <v>3577279</v>
      </c>
      <c r="AJ13" t="b">
        <v>1</v>
      </c>
      <c r="AK13" t="s">
        <v>8477</v>
      </c>
      <c r="AL13" t="s">
        <v>8709</v>
      </c>
      <c r="AM13" t="s">
        <v>8703</v>
      </c>
      <c r="AN13">
        <v>29</v>
      </c>
      <c r="AO13" t="s">
        <v>8615</v>
      </c>
      <c r="AQ13" t="s">
        <v>8710</v>
      </c>
      <c r="AS13" t="s">
        <v>8711</v>
      </c>
      <c r="AT13">
        <v>19</v>
      </c>
      <c r="AU13" t="s">
        <v>8618</v>
      </c>
      <c r="AV13" t="s">
        <v>8478</v>
      </c>
      <c r="AW13">
        <v>419</v>
      </c>
      <c r="AX13" t="s">
        <v>8619</v>
      </c>
      <c r="AY13" t="s">
        <v>8712</v>
      </c>
      <c r="AZ13" t="s">
        <v>8713</v>
      </c>
      <c r="BA13" t="s">
        <v>8714</v>
      </c>
    </row>
    <row r="14" spans="1:53" x14ac:dyDescent="0.25">
      <c r="A14" t="s">
        <v>8715</v>
      </c>
      <c r="B14" t="s">
        <v>8716</v>
      </c>
      <c r="C14" t="s">
        <v>8226</v>
      </c>
      <c r="D14" t="s">
        <v>8717</v>
      </c>
      <c r="E14" t="s">
        <v>8719</v>
      </c>
      <c r="F14">
        <v>36</v>
      </c>
      <c r="G14" t="s">
        <v>8248</v>
      </c>
      <c r="H14" t="s">
        <v>8720</v>
      </c>
      <c r="I14">
        <v>2</v>
      </c>
      <c r="J14" t="s">
        <v>8721</v>
      </c>
      <c r="K14">
        <v>36</v>
      </c>
      <c r="L14">
        <v>36</v>
      </c>
      <c r="M14" t="s">
        <v>8715</v>
      </c>
      <c r="N14" t="s">
        <v>8715</v>
      </c>
      <c r="O14" t="s">
        <v>8716</v>
      </c>
      <c r="P14" t="s">
        <v>8716</v>
      </c>
      <c r="Q14" t="s">
        <v>8717</v>
      </c>
      <c r="R14" t="s">
        <v>8717</v>
      </c>
      <c r="S14" t="s">
        <v>8722</v>
      </c>
      <c r="T14" t="s">
        <v>8723</v>
      </c>
      <c r="U14" t="s">
        <v>8718</v>
      </c>
      <c r="V14" t="s">
        <v>8718</v>
      </c>
      <c r="W14" t="s">
        <v>8717</v>
      </c>
      <c r="X14" t="s">
        <v>8717</v>
      </c>
      <c r="Y14" t="s">
        <v>8717</v>
      </c>
      <c r="Z14" t="s">
        <v>8724</v>
      </c>
      <c r="AA14" t="s">
        <v>8543</v>
      </c>
      <c r="AB14" t="s">
        <v>8719</v>
      </c>
      <c r="AC14" t="s">
        <v>8502</v>
      </c>
      <c r="AD14">
        <v>61</v>
      </c>
      <c r="AE14" t="s">
        <v>8725</v>
      </c>
      <c r="AF14" t="s">
        <v>8719</v>
      </c>
      <c r="AG14" t="s">
        <v>8454</v>
      </c>
      <c r="AH14">
        <v>17</v>
      </c>
      <c r="AI14">
        <v>2077456</v>
      </c>
      <c r="AJ14" t="b">
        <v>1</v>
      </c>
      <c r="AK14" t="s">
        <v>8477</v>
      </c>
      <c r="AL14" t="s">
        <v>8719</v>
      </c>
      <c r="AM14" t="s">
        <v>8719</v>
      </c>
      <c r="AQ14" t="s">
        <v>8726</v>
      </c>
      <c r="AS14" t="s">
        <v>8727</v>
      </c>
      <c r="AT14">
        <v>9</v>
      </c>
      <c r="AU14" t="s">
        <v>8552</v>
      </c>
      <c r="AW14">
        <v>53</v>
      </c>
      <c r="AX14" t="s">
        <v>8728</v>
      </c>
      <c r="AY14" t="s">
        <v>8729</v>
      </c>
      <c r="AZ14" t="s">
        <v>8226</v>
      </c>
      <c r="BA14" t="s">
        <v>8456</v>
      </c>
    </row>
    <row r="15" spans="1:53" x14ac:dyDescent="0.25">
      <c r="A15" t="s">
        <v>8730</v>
      </c>
      <c r="B15" t="s">
        <v>8731</v>
      </c>
      <c r="C15" t="s">
        <v>8239</v>
      </c>
      <c r="D15" t="s">
        <v>8732</v>
      </c>
      <c r="E15" t="s">
        <v>8734</v>
      </c>
      <c r="F15">
        <v>40</v>
      </c>
      <c r="G15" t="s">
        <v>8249</v>
      </c>
      <c r="H15" t="s">
        <v>8735</v>
      </c>
      <c r="I15">
        <v>2</v>
      </c>
      <c r="J15" t="s">
        <v>8563</v>
      </c>
      <c r="K15">
        <v>978</v>
      </c>
      <c r="L15">
        <v>40</v>
      </c>
      <c r="M15" t="s">
        <v>8736</v>
      </c>
      <c r="N15" t="s">
        <v>8730</v>
      </c>
      <c r="O15" t="s">
        <v>8737</v>
      </c>
      <c r="P15" t="s">
        <v>8731</v>
      </c>
      <c r="Q15" t="s">
        <v>8738</v>
      </c>
      <c r="R15" t="s">
        <v>8732</v>
      </c>
      <c r="S15" t="s">
        <v>8739</v>
      </c>
      <c r="T15" t="s">
        <v>8740</v>
      </c>
      <c r="U15" t="s">
        <v>8741</v>
      </c>
      <c r="V15" t="s">
        <v>8733</v>
      </c>
      <c r="W15" t="s">
        <v>8742</v>
      </c>
      <c r="X15" t="s">
        <v>8732</v>
      </c>
      <c r="Y15" t="s">
        <v>8732</v>
      </c>
      <c r="Z15" t="s">
        <v>8743</v>
      </c>
      <c r="AA15" t="s">
        <v>8501</v>
      </c>
      <c r="AB15" t="s">
        <v>8744</v>
      </c>
      <c r="AC15" t="s">
        <v>8502</v>
      </c>
      <c r="AD15">
        <v>43</v>
      </c>
      <c r="AE15" t="s">
        <v>8745</v>
      </c>
      <c r="AF15" t="s">
        <v>8734</v>
      </c>
      <c r="AG15" t="s">
        <v>8226</v>
      </c>
      <c r="AH15">
        <v>18</v>
      </c>
      <c r="AI15">
        <v>2782113</v>
      </c>
      <c r="AJ15" t="b">
        <v>1</v>
      </c>
      <c r="AK15" t="s">
        <v>8477</v>
      </c>
      <c r="AL15" t="s">
        <v>8734</v>
      </c>
      <c r="AM15" t="s">
        <v>8734</v>
      </c>
      <c r="AQ15" t="s">
        <v>8746</v>
      </c>
      <c r="AS15" t="s">
        <v>8747</v>
      </c>
      <c r="AT15">
        <v>150</v>
      </c>
      <c r="AU15" t="s">
        <v>8506</v>
      </c>
      <c r="AW15">
        <v>155</v>
      </c>
      <c r="AX15" t="s">
        <v>8748</v>
      </c>
      <c r="AY15" t="s">
        <v>8749</v>
      </c>
      <c r="AZ15" t="s">
        <v>8750</v>
      </c>
      <c r="BA15" t="s">
        <v>8456</v>
      </c>
    </row>
    <row r="16" spans="1:53" x14ac:dyDescent="0.25">
      <c r="A16" t="s">
        <v>8751</v>
      </c>
      <c r="B16" t="s">
        <v>8752</v>
      </c>
      <c r="C16" t="s">
        <v>8756</v>
      </c>
      <c r="D16" t="s">
        <v>8753</v>
      </c>
      <c r="E16" t="s">
        <v>8757</v>
      </c>
      <c r="F16">
        <v>31</v>
      </c>
      <c r="G16" t="s">
        <v>8758</v>
      </c>
      <c r="H16" t="s">
        <v>8759</v>
      </c>
      <c r="I16">
        <v>2</v>
      </c>
      <c r="J16" t="s">
        <v>8760</v>
      </c>
      <c r="K16">
        <v>944</v>
      </c>
      <c r="L16">
        <v>31</v>
      </c>
      <c r="M16" t="s">
        <v>8761</v>
      </c>
      <c r="N16" t="s">
        <v>8751</v>
      </c>
      <c r="O16" t="s">
        <v>8762</v>
      </c>
      <c r="P16" t="s">
        <v>8752</v>
      </c>
      <c r="Q16" t="s">
        <v>8763</v>
      </c>
      <c r="R16" t="s">
        <v>8753</v>
      </c>
      <c r="S16" t="s">
        <v>8764</v>
      </c>
      <c r="T16" t="s">
        <v>8765</v>
      </c>
      <c r="U16" t="s">
        <v>8766</v>
      </c>
      <c r="V16" t="s">
        <v>8755</v>
      </c>
      <c r="W16" t="s">
        <v>8767</v>
      </c>
      <c r="X16" t="s">
        <v>8754</v>
      </c>
      <c r="Y16" t="s">
        <v>8753</v>
      </c>
      <c r="Z16" t="s">
        <v>8768</v>
      </c>
      <c r="AA16" t="s">
        <v>8454</v>
      </c>
      <c r="AB16" t="s">
        <v>8756</v>
      </c>
      <c r="AC16" t="s">
        <v>8475</v>
      </c>
      <c r="AD16">
        <v>994</v>
      </c>
      <c r="AE16" t="s">
        <v>8769</v>
      </c>
      <c r="AF16" t="s">
        <v>8757</v>
      </c>
      <c r="AG16" t="s">
        <v>8770</v>
      </c>
      <c r="AH16">
        <v>19</v>
      </c>
      <c r="AI16">
        <v>587116</v>
      </c>
      <c r="AJ16" t="b">
        <v>1</v>
      </c>
      <c r="AK16" t="s">
        <v>8477</v>
      </c>
      <c r="AL16" t="s">
        <v>8757</v>
      </c>
      <c r="AM16" t="s">
        <v>8757</v>
      </c>
      <c r="AP16" t="s">
        <v>8478</v>
      </c>
      <c r="AQ16" t="s">
        <v>8771</v>
      </c>
      <c r="AS16" t="s">
        <v>8772</v>
      </c>
      <c r="AT16">
        <v>142</v>
      </c>
      <c r="AU16" t="s">
        <v>8481</v>
      </c>
      <c r="AW16">
        <v>145</v>
      </c>
      <c r="AX16" t="s">
        <v>8697</v>
      </c>
      <c r="AY16" t="s">
        <v>8773</v>
      </c>
      <c r="AZ16" t="s">
        <v>8770</v>
      </c>
      <c r="BA16" t="s">
        <v>8456</v>
      </c>
    </row>
    <row r="17" spans="1:53" x14ac:dyDescent="0.25">
      <c r="A17" t="s">
        <v>8774</v>
      </c>
      <c r="B17" t="s">
        <v>8775</v>
      </c>
      <c r="C17" t="s">
        <v>8778</v>
      </c>
      <c r="D17" t="s">
        <v>8776</v>
      </c>
      <c r="E17" t="s">
        <v>8779</v>
      </c>
      <c r="F17">
        <v>44</v>
      </c>
      <c r="G17" t="s">
        <v>8780</v>
      </c>
      <c r="H17" t="s">
        <v>8781</v>
      </c>
      <c r="I17">
        <v>2</v>
      </c>
      <c r="J17" t="s">
        <v>8782</v>
      </c>
      <c r="K17">
        <v>44</v>
      </c>
      <c r="L17">
        <v>44</v>
      </c>
      <c r="M17" t="s">
        <v>8783</v>
      </c>
      <c r="N17" t="s">
        <v>8774</v>
      </c>
      <c r="O17" t="s">
        <v>8784</v>
      </c>
      <c r="P17" t="s">
        <v>8775</v>
      </c>
      <c r="Q17" t="s">
        <v>8785</v>
      </c>
      <c r="R17" t="s">
        <v>8786</v>
      </c>
      <c r="S17" t="s">
        <v>8787</v>
      </c>
      <c r="T17" t="s">
        <v>8788</v>
      </c>
      <c r="U17" t="s">
        <v>8789</v>
      </c>
      <c r="V17" t="s">
        <v>8777</v>
      </c>
      <c r="W17" t="s">
        <v>8790</v>
      </c>
      <c r="X17" t="s">
        <v>8791</v>
      </c>
      <c r="Y17" t="s">
        <v>8776</v>
      </c>
      <c r="Z17" t="s">
        <v>8792</v>
      </c>
      <c r="AA17" t="s">
        <v>8611</v>
      </c>
      <c r="AB17" t="s">
        <v>8778</v>
      </c>
      <c r="AC17" t="s">
        <v>8475</v>
      </c>
      <c r="AD17" t="s">
        <v>8793</v>
      </c>
      <c r="AE17" t="s">
        <v>8794</v>
      </c>
      <c r="AF17" t="s">
        <v>8795</v>
      </c>
      <c r="AG17" t="s">
        <v>8796</v>
      </c>
      <c r="AH17">
        <v>20</v>
      </c>
      <c r="AI17">
        <v>3572887</v>
      </c>
      <c r="AJ17" t="b">
        <v>1</v>
      </c>
      <c r="AK17" t="s">
        <v>8477</v>
      </c>
      <c r="AL17" t="s">
        <v>8795</v>
      </c>
      <c r="AM17" t="s">
        <v>8795</v>
      </c>
      <c r="AN17">
        <v>29</v>
      </c>
      <c r="AO17" t="s">
        <v>8615</v>
      </c>
      <c r="AQ17" t="s">
        <v>8797</v>
      </c>
      <c r="AS17" t="s">
        <v>8798</v>
      </c>
      <c r="AT17">
        <v>19</v>
      </c>
      <c r="AU17" t="s">
        <v>8618</v>
      </c>
      <c r="AV17" t="s">
        <v>8478</v>
      </c>
      <c r="AW17">
        <v>419</v>
      </c>
      <c r="AX17" t="s">
        <v>8619</v>
      </c>
      <c r="AY17" t="s">
        <v>8799</v>
      </c>
      <c r="AZ17" t="s">
        <v>8800</v>
      </c>
      <c r="BA17" t="s">
        <v>8456</v>
      </c>
    </row>
    <row r="18" spans="1:53" x14ac:dyDescent="0.25">
      <c r="A18" t="s">
        <v>8801</v>
      </c>
      <c r="B18" t="s">
        <v>8802</v>
      </c>
      <c r="C18" t="s">
        <v>8806</v>
      </c>
      <c r="D18" t="s">
        <v>8803</v>
      </c>
      <c r="E18" t="s">
        <v>8807</v>
      </c>
      <c r="F18">
        <v>48</v>
      </c>
      <c r="G18" t="s">
        <v>8808</v>
      </c>
      <c r="H18" t="s">
        <v>8809</v>
      </c>
      <c r="I18">
        <v>3</v>
      </c>
      <c r="J18" t="s">
        <v>8810</v>
      </c>
      <c r="K18">
        <v>48</v>
      </c>
      <c r="L18">
        <v>48</v>
      </c>
      <c r="M18" t="s">
        <v>8811</v>
      </c>
      <c r="N18" t="s">
        <v>8801</v>
      </c>
      <c r="O18" t="s">
        <v>8812</v>
      </c>
      <c r="P18" t="s">
        <v>8802</v>
      </c>
      <c r="Q18" t="s">
        <v>8813</v>
      </c>
      <c r="R18" t="s">
        <v>8803</v>
      </c>
      <c r="S18" t="s">
        <v>8814</v>
      </c>
      <c r="T18" t="s">
        <v>8815</v>
      </c>
      <c r="U18" t="s">
        <v>8816</v>
      </c>
      <c r="V18" t="s">
        <v>8805</v>
      </c>
      <c r="W18" t="s">
        <v>8817</v>
      </c>
      <c r="X18" t="s">
        <v>8804</v>
      </c>
      <c r="Y18" t="s">
        <v>8803</v>
      </c>
      <c r="Z18" t="s">
        <v>8818</v>
      </c>
      <c r="AA18" t="s">
        <v>8454</v>
      </c>
      <c r="AB18" t="s">
        <v>8819</v>
      </c>
      <c r="AC18" t="s">
        <v>8475</v>
      </c>
      <c r="AD18">
        <v>973</v>
      </c>
      <c r="AE18" t="s">
        <v>8820</v>
      </c>
      <c r="AF18" t="s">
        <v>8807</v>
      </c>
      <c r="AG18" t="s">
        <v>8800</v>
      </c>
      <c r="AH18">
        <v>21</v>
      </c>
      <c r="AI18">
        <v>290291</v>
      </c>
      <c r="AJ18" t="b">
        <v>1</v>
      </c>
      <c r="AK18" t="s">
        <v>8477</v>
      </c>
      <c r="AL18" t="s">
        <v>8819</v>
      </c>
      <c r="AM18" t="s">
        <v>8807</v>
      </c>
      <c r="AQ18" t="s">
        <v>8821</v>
      </c>
      <c r="AS18" t="s">
        <v>8822</v>
      </c>
      <c r="AT18">
        <v>142</v>
      </c>
      <c r="AU18" t="s">
        <v>8481</v>
      </c>
      <c r="AW18">
        <v>145</v>
      </c>
      <c r="AX18" t="s">
        <v>8697</v>
      </c>
      <c r="AY18" t="s">
        <v>8823</v>
      </c>
      <c r="AZ18" t="s">
        <v>8824</v>
      </c>
      <c r="BA18" t="s">
        <v>8456</v>
      </c>
    </row>
    <row r="19" spans="1:53" x14ac:dyDescent="0.25">
      <c r="A19" t="s">
        <v>8825</v>
      </c>
      <c r="B19" t="s">
        <v>8826</v>
      </c>
      <c r="C19" t="s">
        <v>8829</v>
      </c>
      <c r="D19" t="s">
        <v>8827</v>
      </c>
      <c r="E19" t="s">
        <v>8830</v>
      </c>
      <c r="F19">
        <v>50</v>
      </c>
      <c r="G19" t="s">
        <v>8831</v>
      </c>
      <c r="H19" t="s">
        <v>8832</v>
      </c>
      <c r="I19">
        <v>2</v>
      </c>
      <c r="J19" t="s">
        <v>8833</v>
      </c>
      <c r="K19">
        <v>50</v>
      </c>
      <c r="L19">
        <v>50</v>
      </c>
      <c r="M19" t="s">
        <v>8834</v>
      </c>
      <c r="N19" t="s">
        <v>8825</v>
      </c>
      <c r="O19" t="s">
        <v>8835</v>
      </c>
      <c r="P19" t="s">
        <v>8826</v>
      </c>
      <c r="Q19" t="s">
        <v>8836</v>
      </c>
      <c r="R19" t="s">
        <v>8827</v>
      </c>
      <c r="S19" t="s">
        <v>8837</v>
      </c>
      <c r="T19" t="s">
        <v>8838</v>
      </c>
      <c r="U19" t="s">
        <v>8839</v>
      </c>
      <c r="V19" t="s">
        <v>8828</v>
      </c>
      <c r="W19" t="s">
        <v>8840</v>
      </c>
      <c r="X19" t="s">
        <v>8827</v>
      </c>
      <c r="Y19" t="s">
        <v>8827</v>
      </c>
      <c r="Z19" t="s">
        <v>8841</v>
      </c>
      <c r="AA19" t="s">
        <v>8454</v>
      </c>
      <c r="AB19" t="s">
        <v>8829</v>
      </c>
      <c r="AC19" t="s">
        <v>8475</v>
      </c>
      <c r="AD19">
        <v>880</v>
      </c>
      <c r="AE19" t="s">
        <v>8842</v>
      </c>
      <c r="AF19" t="s">
        <v>8843</v>
      </c>
      <c r="AG19" t="s">
        <v>8844</v>
      </c>
      <c r="AH19">
        <v>23</v>
      </c>
      <c r="AI19">
        <v>1210997</v>
      </c>
      <c r="AJ19" t="b">
        <v>1</v>
      </c>
      <c r="AK19" t="s">
        <v>8477</v>
      </c>
      <c r="AL19" t="s">
        <v>8843</v>
      </c>
      <c r="AM19" t="s">
        <v>8830</v>
      </c>
      <c r="AQ19" t="s">
        <v>8845</v>
      </c>
      <c r="AR19" t="s">
        <v>8478</v>
      </c>
      <c r="AS19" t="s">
        <v>8846</v>
      </c>
      <c r="AT19">
        <v>142</v>
      </c>
      <c r="AU19" t="s">
        <v>8481</v>
      </c>
      <c r="AW19">
        <v>34</v>
      </c>
      <c r="AX19" t="s">
        <v>8482</v>
      </c>
      <c r="AY19" t="s">
        <v>8847</v>
      </c>
      <c r="AZ19" t="s">
        <v>8848</v>
      </c>
      <c r="BA19" t="s">
        <v>8456</v>
      </c>
    </row>
    <row r="20" spans="1:53" x14ac:dyDescent="0.25">
      <c r="A20" t="s">
        <v>8849</v>
      </c>
      <c r="B20" t="s">
        <v>8850</v>
      </c>
      <c r="C20" t="s">
        <v>8853</v>
      </c>
      <c r="D20" t="s">
        <v>8851</v>
      </c>
      <c r="E20" t="s">
        <v>8854</v>
      </c>
      <c r="F20">
        <v>52</v>
      </c>
      <c r="G20" t="s">
        <v>8855</v>
      </c>
      <c r="H20" t="s">
        <v>8856</v>
      </c>
      <c r="I20">
        <v>2</v>
      </c>
      <c r="J20" t="s">
        <v>8857</v>
      </c>
      <c r="K20">
        <v>52</v>
      </c>
      <c r="L20">
        <v>52</v>
      </c>
      <c r="M20" t="s">
        <v>8849</v>
      </c>
      <c r="N20" t="s">
        <v>8849</v>
      </c>
      <c r="O20" t="s">
        <v>8850</v>
      </c>
      <c r="P20" t="s">
        <v>8850</v>
      </c>
      <c r="Q20" t="s">
        <v>8851</v>
      </c>
      <c r="R20" t="s">
        <v>8851</v>
      </c>
      <c r="S20" t="s">
        <v>8858</v>
      </c>
      <c r="T20" t="s">
        <v>8859</v>
      </c>
      <c r="U20" t="s">
        <v>8852</v>
      </c>
      <c r="V20" t="s">
        <v>8852</v>
      </c>
      <c r="W20" t="s">
        <v>8851</v>
      </c>
      <c r="X20" t="s">
        <v>8851</v>
      </c>
      <c r="Y20" t="s">
        <v>8851</v>
      </c>
      <c r="Z20" t="s">
        <v>8860</v>
      </c>
      <c r="AA20" t="s">
        <v>8611</v>
      </c>
      <c r="AB20" t="s">
        <v>8861</v>
      </c>
      <c r="AC20" t="s">
        <v>8475</v>
      </c>
      <c r="AD20" t="s">
        <v>8862</v>
      </c>
      <c r="AE20" t="s">
        <v>8863</v>
      </c>
      <c r="AF20" t="s">
        <v>8854</v>
      </c>
      <c r="AG20" t="s">
        <v>8853</v>
      </c>
      <c r="AH20">
        <v>24</v>
      </c>
      <c r="AI20">
        <v>3374084</v>
      </c>
      <c r="AJ20" t="b">
        <v>1</v>
      </c>
      <c r="AK20" t="s">
        <v>8477</v>
      </c>
      <c r="AL20" t="s">
        <v>8864</v>
      </c>
      <c r="AM20" t="s">
        <v>8854</v>
      </c>
      <c r="AN20">
        <v>29</v>
      </c>
      <c r="AO20" t="s">
        <v>8615</v>
      </c>
      <c r="AQ20" t="s">
        <v>8865</v>
      </c>
      <c r="AS20" t="s">
        <v>8866</v>
      </c>
      <c r="AT20">
        <v>19</v>
      </c>
      <c r="AU20" t="s">
        <v>8618</v>
      </c>
      <c r="AV20" t="s">
        <v>8478</v>
      </c>
      <c r="AW20">
        <v>419</v>
      </c>
      <c r="AX20" t="s">
        <v>8619</v>
      </c>
      <c r="AY20" t="s">
        <v>8867</v>
      </c>
      <c r="AZ20" t="s">
        <v>8868</v>
      </c>
      <c r="BA20" t="s">
        <v>8456</v>
      </c>
    </row>
    <row r="21" spans="1:53" x14ac:dyDescent="0.25">
      <c r="A21" t="s">
        <v>8869</v>
      </c>
      <c r="B21" t="s">
        <v>8870</v>
      </c>
      <c r="C21" t="s">
        <v>8874</v>
      </c>
      <c r="D21" t="s">
        <v>8871</v>
      </c>
      <c r="E21" t="s">
        <v>8875</v>
      </c>
      <c r="F21">
        <v>112</v>
      </c>
      <c r="G21" t="s">
        <v>8876</v>
      </c>
      <c r="H21" t="s">
        <v>8877</v>
      </c>
      <c r="I21">
        <v>2</v>
      </c>
      <c r="J21" t="s">
        <v>8878</v>
      </c>
      <c r="K21">
        <v>933</v>
      </c>
      <c r="L21">
        <v>112</v>
      </c>
      <c r="M21" t="s">
        <v>8879</v>
      </c>
      <c r="N21" t="s">
        <v>8869</v>
      </c>
      <c r="O21" t="s">
        <v>8880</v>
      </c>
      <c r="P21" t="s">
        <v>8870</v>
      </c>
      <c r="Q21" t="s">
        <v>8881</v>
      </c>
      <c r="R21" t="s">
        <v>8871</v>
      </c>
      <c r="S21" t="s">
        <v>8882</v>
      </c>
      <c r="T21" t="s">
        <v>8883</v>
      </c>
      <c r="U21" t="s">
        <v>8884</v>
      </c>
      <c r="V21" t="s">
        <v>8873</v>
      </c>
      <c r="W21" t="s">
        <v>8885</v>
      </c>
      <c r="X21" t="s">
        <v>8872</v>
      </c>
      <c r="Y21" t="s">
        <v>8871</v>
      </c>
      <c r="Z21" t="s">
        <v>8886</v>
      </c>
      <c r="AA21" t="s">
        <v>8501</v>
      </c>
      <c r="AB21" t="s">
        <v>8874</v>
      </c>
      <c r="AC21" t="s">
        <v>8502</v>
      </c>
      <c r="AD21">
        <v>375</v>
      </c>
      <c r="AE21" t="s">
        <v>8887</v>
      </c>
      <c r="AF21" t="s">
        <v>8875</v>
      </c>
      <c r="AG21" t="s">
        <v>8888</v>
      </c>
      <c r="AH21">
        <v>26</v>
      </c>
      <c r="AI21">
        <v>630336</v>
      </c>
      <c r="AJ21" t="b">
        <v>1</v>
      </c>
      <c r="AK21" t="s">
        <v>8477</v>
      </c>
      <c r="AL21" t="s">
        <v>8875</v>
      </c>
      <c r="AM21" t="s">
        <v>8875</v>
      </c>
      <c r="AQ21" t="s">
        <v>8889</v>
      </c>
      <c r="AS21" t="s">
        <v>8890</v>
      </c>
      <c r="AT21">
        <v>150</v>
      </c>
      <c r="AU21" t="s">
        <v>8506</v>
      </c>
      <c r="AW21">
        <v>151</v>
      </c>
      <c r="AX21" t="s">
        <v>8891</v>
      </c>
      <c r="AY21" t="s">
        <v>8892</v>
      </c>
      <c r="AZ21" t="s">
        <v>8874</v>
      </c>
      <c r="BA21" t="s">
        <v>8456</v>
      </c>
    </row>
    <row r="22" spans="1:53" x14ac:dyDescent="0.25">
      <c r="A22" t="s">
        <v>8893</v>
      </c>
      <c r="B22" t="s">
        <v>8894</v>
      </c>
      <c r="C22" t="s">
        <v>8242</v>
      </c>
      <c r="D22" t="s">
        <v>8895</v>
      </c>
      <c r="E22" t="s">
        <v>8898</v>
      </c>
      <c r="F22">
        <v>56</v>
      </c>
      <c r="G22" t="s">
        <v>8249</v>
      </c>
      <c r="H22" t="s">
        <v>8899</v>
      </c>
      <c r="I22">
        <v>2</v>
      </c>
      <c r="J22" t="s">
        <v>8563</v>
      </c>
      <c r="K22">
        <v>978</v>
      </c>
      <c r="L22">
        <v>56</v>
      </c>
      <c r="M22" t="s">
        <v>8900</v>
      </c>
      <c r="N22" t="s">
        <v>8893</v>
      </c>
      <c r="O22" t="s">
        <v>8901</v>
      </c>
      <c r="P22" t="s">
        <v>8894</v>
      </c>
      <c r="Q22" t="s">
        <v>8902</v>
      </c>
      <c r="R22" t="s">
        <v>8895</v>
      </c>
      <c r="S22" t="s">
        <v>8903</v>
      </c>
      <c r="T22" t="s">
        <v>8904</v>
      </c>
      <c r="U22" t="s">
        <v>8905</v>
      </c>
      <c r="V22" t="s">
        <v>8897</v>
      </c>
      <c r="W22" t="s">
        <v>8906</v>
      </c>
      <c r="X22" t="s">
        <v>8896</v>
      </c>
      <c r="Y22" t="s">
        <v>8895</v>
      </c>
      <c r="Z22" t="s">
        <v>8907</v>
      </c>
      <c r="AA22" t="s">
        <v>8501</v>
      </c>
      <c r="AB22" t="s">
        <v>8908</v>
      </c>
      <c r="AC22" t="s">
        <v>8502</v>
      </c>
      <c r="AD22">
        <v>32</v>
      </c>
      <c r="AE22" t="s">
        <v>8909</v>
      </c>
      <c r="AF22" t="s">
        <v>8898</v>
      </c>
      <c r="AG22" t="s">
        <v>8242</v>
      </c>
      <c r="AH22">
        <v>27</v>
      </c>
      <c r="AI22">
        <v>2802361</v>
      </c>
      <c r="AJ22" t="b">
        <v>1</v>
      </c>
      <c r="AK22" t="s">
        <v>8477</v>
      </c>
      <c r="AL22" t="s">
        <v>8898</v>
      </c>
      <c r="AM22" t="s">
        <v>8898</v>
      </c>
      <c r="AQ22" t="s">
        <v>8910</v>
      </c>
      <c r="AS22" t="s">
        <v>8911</v>
      </c>
      <c r="AT22">
        <v>150</v>
      </c>
      <c r="AU22" t="s">
        <v>8506</v>
      </c>
      <c r="AW22">
        <v>155</v>
      </c>
      <c r="AX22" t="s">
        <v>8748</v>
      </c>
      <c r="AY22" t="s">
        <v>8912</v>
      </c>
      <c r="AZ22" t="s">
        <v>8913</v>
      </c>
      <c r="BA22" t="s">
        <v>8456</v>
      </c>
    </row>
    <row r="23" spans="1:53" x14ac:dyDescent="0.25">
      <c r="A23" t="s">
        <v>8914</v>
      </c>
      <c r="B23" t="s">
        <v>8915</v>
      </c>
      <c r="C23" t="s">
        <v>8919</v>
      </c>
      <c r="D23" t="s">
        <v>8916</v>
      </c>
      <c r="E23" t="s">
        <v>8920</v>
      </c>
      <c r="F23">
        <v>84</v>
      </c>
      <c r="G23" t="s">
        <v>8921</v>
      </c>
      <c r="H23" t="s">
        <v>8922</v>
      </c>
      <c r="I23">
        <v>2</v>
      </c>
      <c r="J23" t="s">
        <v>8923</v>
      </c>
      <c r="K23">
        <v>84</v>
      </c>
      <c r="L23">
        <v>84</v>
      </c>
      <c r="M23" t="s">
        <v>8914</v>
      </c>
      <c r="N23" t="s">
        <v>8914</v>
      </c>
      <c r="O23" t="s">
        <v>8915</v>
      </c>
      <c r="P23" t="s">
        <v>8915</v>
      </c>
      <c r="Q23" t="s">
        <v>8916</v>
      </c>
      <c r="R23" t="s">
        <v>8916</v>
      </c>
      <c r="S23" t="s">
        <v>8924</v>
      </c>
      <c r="T23" t="s">
        <v>8925</v>
      </c>
      <c r="U23" t="s">
        <v>8918</v>
      </c>
      <c r="V23" t="s">
        <v>8918</v>
      </c>
      <c r="W23" t="s">
        <v>8917</v>
      </c>
      <c r="X23" t="s">
        <v>8917</v>
      </c>
      <c r="Y23" t="s">
        <v>8916</v>
      </c>
      <c r="Z23" t="s">
        <v>8926</v>
      </c>
      <c r="AA23" t="s">
        <v>8611</v>
      </c>
      <c r="AB23" t="s">
        <v>8806</v>
      </c>
      <c r="AC23" t="s">
        <v>8475</v>
      </c>
      <c r="AD23">
        <v>501</v>
      </c>
      <c r="AE23" t="s">
        <v>8927</v>
      </c>
      <c r="AF23" t="s">
        <v>8920</v>
      </c>
      <c r="AG23" t="s">
        <v>8806</v>
      </c>
      <c r="AH23">
        <v>28</v>
      </c>
      <c r="AI23">
        <v>3582678</v>
      </c>
      <c r="AJ23" t="b">
        <v>1</v>
      </c>
      <c r="AK23" t="s">
        <v>8477</v>
      </c>
      <c r="AL23" t="s">
        <v>8928</v>
      </c>
      <c r="AM23" t="s">
        <v>8920</v>
      </c>
      <c r="AN23">
        <v>13</v>
      </c>
      <c r="AO23" t="s">
        <v>8929</v>
      </c>
      <c r="AQ23" t="s">
        <v>8930</v>
      </c>
      <c r="AS23" t="s">
        <v>8931</v>
      </c>
      <c r="AT23">
        <v>19</v>
      </c>
      <c r="AU23" t="s">
        <v>8618</v>
      </c>
      <c r="AV23" t="s">
        <v>8478</v>
      </c>
      <c r="AW23">
        <v>419</v>
      </c>
      <c r="AX23" t="s">
        <v>8619</v>
      </c>
      <c r="AY23" t="s">
        <v>8932</v>
      </c>
      <c r="AZ23" t="s">
        <v>8806</v>
      </c>
      <c r="BA23" t="s">
        <v>8456</v>
      </c>
    </row>
    <row r="24" spans="1:53" x14ac:dyDescent="0.25">
      <c r="A24" t="s">
        <v>8933</v>
      </c>
      <c r="B24" t="s">
        <v>8934</v>
      </c>
      <c r="C24" t="s">
        <v>8937</v>
      </c>
      <c r="D24" t="s">
        <v>8935</v>
      </c>
      <c r="E24" t="s">
        <v>8938</v>
      </c>
      <c r="F24">
        <v>204</v>
      </c>
      <c r="G24" t="s">
        <v>8939</v>
      </c>
      <c r="H24" t="s">
        <v>8940</v>
      </c>
      <c r="I24">
        <v>0</v>
      </c>
      <c r="J24" t="s">
        <v>8941</v>
      </c>
      <c r="K24">
        <v>952</v>
      </c>
      <c r="L24">
        <v>204</v>
      </c>
      <c r="M24" t="s">
        <v>8942</v>
      </c>
      <c r="N24" t="s">
        <v>8933</v>
      </c>
      <c r="O24" t="s">
        <v>8943</v>
      </c>
      <c r="P24" t="s">
        <v>8934</v>
      </c>
      <c r="Q24" t="s">
        <v>8944</v>
      </c>
      <c r="R24" t="s">
        <v>8935</v>
      </c>
      <c r="S24" t="s">
        <v>8945</v>
      </c>
      <c r="T24" t="s">
        <v>8946</v>
      </c>
      <c r="U24" t="s">
        <v>8947</v>
      </c>
      <c r="V24" t="s">
        <v>8936</v>
      </c>
      <c r="W24" t="s">
        <v>8948</v>
      </c>
      <c r="X24" t="s">
        <v>8935</v>
      </c>
      <c r="Y24" t="s">
        <v>8935</v>
      </c>
      <c r="Z24" t="s">
        <v>8949</v>
      </c>
      <c r="AA24" t="s">
        <v>8461</v>
      </c>
      <c r="AB24" t="s">
        <v>8950</v>
      </c>
      <c r="AC24" t="s">
        <v>8475</v>
      </c>
      <c r="AD24">
        <v>229</v>
      </c>
      <c r="AE24" t="s">
        <v>8951</v>
      </c>
      <c r="AF24" t="s">
        <v>8938</v>
      </c>
      <c r="AG24" t="s">
        <v>8824</v>
      </c>
      <c r="AH24">
        <v>29</v>
      </c>
      <c r="AI24">
        <v>2395170</v>
      </c>
      <c r="AJ24" t="b">
        <v>1</v>
      </c>
      <c r="AK24" t="s">
        <v>8477</v>
      </c>
      <c r="AL24" t="s">
        <v>8938</v>
      </c>
      <c r="AM24" t="s">
        <v>8938</v>
      </c>
      <c r="AN24">
        <v>11</v>
      </c>
      <c r="AO24" t="s">
        <v>8952</v>
      </c>
      <c r="AQ24" t="s">
        <v>8953</v>
      </c>
      <c r="AR24" t="s">
        <v>8478</v>
      </c>
      <c r="AS24" t="s">
        <v>8954</v>
      </c>
      <c r="AT24">
        <v>2</v>
      </c>
      <c r="AU24" t="s">
        <v>8533</v>
      </c>
      <c r="AW24">
        <v>202</v>
      </c>
      <c r="AX24" t="s">
        <v>8600</v>
      </c>
      <c r="AY24" t="s">
        <v>8955</v>
      </c>
      <c r="AZ24" t="s">
        <v>8937</v>
      </c>
      <c r="BA24" t="s">
        <v>8456</v>
      </c>
    </row>
    <row r="25" spans="1:53" x14ac:dyDescent="0.25">
      <c r="A25" t="s">
        <v>8956</v>
      </c>
      <c r="B25" t="s">
        <v>8957</v>
      </c>
      <c r="C25" t="s">
        <v>8959</v>
      </c>
      <c r="D25" t="s">
        <v>8958</v>
      </c>
      <c r="E25" t="s">
        <v>8960</v>
      </c>
      <c r="F25">
        <v>60</v>
      </c>
      <c r="G25" t="s">
        <v>8961</v>
      </c>
      <c r="H25" t="s">
        <v>8962</v>
      </c>
      <c r="I25">
        <v>2</v>
      </c>
      <c r="J25" t="s">
        <v>8963</v>
      </c>
      <c r="K25">
        <v>60</v>
      </c>
      <c r="L25">
        <v>60</v>
      </c>
      <c r="Y25" t="s">
        <v>8958</v>
      </c>
      <c r="Z25" t="s">
        <v>8964</v>
      </c>
      <c r="AA25" t="s">
        <v>8611</v>
      </c>
      <c r="AB25" t="s">
        <v>8959</v>
      </c>
      <c r="AC25" t="s">
        <v>8502</v>
      </c>
      <c r="AD25" t="s">
        <v>8965</v>
      </c>
      <c r="AE25" t="s">
        <v>8966</v>
      </c>
      <c r="AF25" t="s">
        <v>8967</v>
      </c>
      <c r="AG25" t="s">
        <v>8829</v>
      </c>
      <c r="AH25">
        <v>30</v>
      </c>
      <c r="AI25">
        <v>3573345</v>
      </c>
      <c r="AJ25" t="b">
        <v>1</v>
      </c>
      <c r="AK25" t="s">
        <v>8477</v>
      </c>
      <c r="AL25" t="s">
        <v>8967</v>
      </c>
      <c r="AM25" t="s">
        <v>8967</v>
      </c>
      <c r="AQ25" t="s">
        <v>8968</v>
      </c>
      <c r="AS25" t="s">
        <v>8969</v>
      </c>
      <c r="AT25">
        <v>19</v>
      </c>
      <c r="AU25" t="s">
        <v>8618</v>
      </c>
      <c r="AW25">
        <v>21</v>
      </c>
      <c r="AX25" t="s">
        <v>8970</v>
      </c>
      <c r="AY25" t="s">
        <v>8971</v>
      </c>
      <c r="AZ25" t="s">
        <v>8242</v>
      </c>
      <c r="BA25" t="s">
        <v>8621</v>
      </c>
    </row>
    <row r="26" spans="1:53" x14ac:dyDescent="0.25">
      <c r="A26" t="s">
        <v>8972</v>
      </c>
      <c r="B26" t="s">
        <v>8973</v>
      </c>
      <c r="C26" t="s">
        <v>8977</v>
      </c>
      <c r="D26" t="s">
        <v>8974</v>
      </c>
      <c r="E26" t="s">
        <v>8978</v>
      </c>
      <c r="F26">
        <v>64</v>
      </c>
      <c r="G26" t="s">
        <v>8979</v>
      </c>
      <c r="H26" t="s">
        <v>8980</v>
      </c>
      <c r="I26" t="s">
        <v>8981</v>
      </c>
      <c r="J26" t="s">
        <v>8982</v>
      </c>
      <c r="K26" s="20">
        <v>356064</v>
      </c>
      <c r="L26">
        <v>64</v>
      </c>
      <c r="M26" t="s">
        <v>8983</v>
      </c>
      <c r="N26" t="s">
        <v>8972</v>
      </c>
      <c r="O26" t="s">
        <v>8984</v>
      </c>
      <c r="P26" t="s">
        <v>8973</v>
      </c>
      <c r="Q26" t="s">
        <v>8985</v>
      </c>
      <c r="R26" t="s">
        <v>8974</v>
      </c>
      <c r="S26" t="s">
        <v>8986</v>
      </c>
      <c r="T26" t="s">
        <v>8987</v>
      </c>
      <c r="U26" t="s">
        <v>8988</v>
      </c>
      <c r="V26" t="s">
        <v>8976</v>
      </c>
      <c r="W26" t="s">
        <v>8989</v>
      </c>
      <c r="X26" t="s">
        <v>8975</v>
      </c>
      <c r="Y26" t="s">
        <v>8974</v>
      </c>
      <c r="Z26" t="s">
        <v>8990</v>
      </c>
      <c r="AA26" t="s">
        <v>8454</v>
      </c>
      <c r="AB26" t="s">
        <v>8977</v>
      </c>
      <c r="AC26" t="s">
        <v>8475</v>
      </c>
      <c r="AD26">
        <v>975</v>
      </c>
      <c r="AE26" t="s">
        <v>8991</v>
      </c>
      <c r="AF26" t="s">
        <v>8992</v>
      </c>
      <c r="AG26" t="s">
        <v>8977</v>
      </c>
      <c r="AH26">
        <v>31</v>
      </c>
      <c r="AI26">
        <v>1252634</v>
      </c>
      <c r="AJ26" t="b">
        <v>1</v>
      </c>
      <c r="AK26" t="s">
        <v>8477</v>
      </c>
      <c r="AL26" t="s">
        <v>8992</v>
      </c>
      <c r="AM26" t="s">
        <v>8978</v>
      </c>
      <c r="AP26" t="s">
        <v>8478</v>
      </c>
      <c r="AQ26" t="s">
        <v>8993</v>
      </c>
      <c r="AR26" t="s">
        <v>8478</v>
      </c>
      <c r="AS26" t="s">
        <v>8994</v>
      </c>
      <c r="AT26">
        <v>142</v>
      </c>
      <c r="AU26" t="s">
        <v>8481</v>
      </c>
      <c r="AW26">
        <v>34</v>
      </c>
      <c r="AX26" t="s">
        <v>8482</v>
      </c>
      <c r="AY26" t="s">
        <v>8995</v>
      </c>
      <c r="AZ26" t="s">
        <v>8455</v>
      </c>
      <c r="BA26" t="s">
        <v>8456</v>
      </c>
    </row>
    <row r="27" spans="1:53" x14ac:dyDescent="0.25">
      <c r="A27" t="s">
        <v>8996</v>
      </c>
      <c r="B27" t="s">
        <v>8997</v>
      </c>
      <c r="C27" t="s">
        <v>8888</v>
      </c>
      <c r="D27" t="s">
        <v>8998</v>
      </c>
      <c r="E27" t="s">
        <v>9001</v>
      </c>
      <c r="F27">
        <v>68</v>
      </c>
      <c r="G27" t="s">
        <v>9002</v>
      </c>
      <c r="H27" t="s">
        <v>9003</v>
      </c>
      <c r="I27">
        <v>2</v>
      </c>
      <c r="J27" t="s">
        <v>9004</v>
      </c>
      <c r="K27">
        <v>68</v>
      </c>
      <c r="L27">
        <v>68</v>
      </c>
      <c r="M27" t="s">
        <v>9005</v>
      </c>
      <c r="N27" t="s">
        <v>8996</v>
      </c>
      <c r="O27" t="s">
        <v>9006</v>
      </c>
      <c r="P27" t="s">
        <v>9007</v>
      </c>
      <c r="Q27" t="s">
        <v>9008</v>
      </c>
      <c r="R27" t="s">
        <v>8998</v>
      </c>
      <c r="S27" t="s">
        <v>9009</v>
      </c>
      <c r="T27" t="s">
        <v>9010</v>
      </c>
      <c r="U27" t="s">
        <v>9011</v>
      </c>
      <c r="V27" t="s">
        <v>9000</v>
      </c>
      <c r="W27" t="s">
        <v>9012</v>
      </c>
      <c r="X27" t="s">
        <v>8999</v>
      </c>
      <c r="Y27" t="s">
        <v>9013</v>
      </c>
      <c r="Z27" t="s">
        <v>9014</v>
      </c>
      <c r="AA27" t="s">
        <v>8670</v>
      </c>
      <c r="AB27" t="s">
        <v>9001</v>
      </c>
      <c r="AC27" t="s">
        <v>8475</v>
      </c>
      <c r="AD27">
        <v>591</v>
      </c>
      <c r="AF27" t="s">
        <v>9001</v>
      </c>
      <c r="AG27" t="s">
        <v>9015</v>
      </c>
      <c r="AH27">
        <v>33</v>
      </c>
      <c r="AI27">
        <v>3923057</v>
      </c>
      <c r="AJ27" t="b">
        <v>1</v>
      </c>
      <c r="AK27" t="s">
        <v>8477</v>
      </c>
      <c r="AL27" t="s">
        <v>9001</v>
      </c>
      <c r="AM27" t="s">
        <v>9001</v>
      </c>
      <c r="AN27">
        <v>5</v>
      </c>
      <c r="AO27" t="s">
        <v>8673</v>
      </c>
      <c r="AP27" t="s">
        <v>8478</v>
      </c>
      <c r="AQ27" t="s">
        <v>9016</v>
      </c>
      <c r="AS27" t="s">
        <v>9017</v>
      </c>
      <c r="AT27">
        <v>19</v>
      </c>
      <c r="AU27" t="s">
        <v>8618</v>
      </c>
      <c r="AW27">
        <v>419</v>
      </c>
      <c r="AX27" t="s">
        <v>8619</v>
      </c>
      <c r="AY27" t="s">
        <v>9018</v>
      </c>
      <c r="AZ27" t="s">
        <v>8888</v>
      </c>
      <c r="BA27" t="s">
        <v>8456</v>
      </c>
    </row>
    <row r="28" spans="1:53" x14ac:dyDescent="0.25">
      <c r="A28" t="s">
        <v>9019</v>
      </c>
      <c r="B28" t="s">
        <v>9020</v>
      </c>
      <c r="C28" t="s">
        <v>9022</v>
      </c>
      <c r="D28" t="s">
        <v>9021</v>
      </c>
      <c r="E28" t="s">
        <v>9023</v>
      </c>
      <c r="F28">
        <v>535</v>
      </c>
      <c r="G28" t="s">
        <v>8246</v>
      </c>
      <c r="H28" t="s">
        <v>9024</v>
      </c>
      <c r="I28">
        <v>2</v>
      </c>
      <c r="J28" t="s">
        <v>8541</v>
      </c>
      <c r="K28">
        <v>840</v>
      </c>
      <c r="L28">
        <v>535</v>
      </c>
      <c r="Y28" t="s">
        <v>9025</v>
      </c>
      <c r="AA28" t="s">
        <v>8611</v>
      </c>
      <c r="AB28" t="s">
        <v>8611</v>
      </c>
      <c r="AC28" t="s">
        <v>8475</v>
      </c>
      <c r="AD28">
        <v>599</v>
      </c>
      <c r="AF28" t="s">
        <v>8648</v>
      </c>
      <c r="AG28" t="s">
        <v>8233</v>
      </c>
      <c r="AH28">
        <v>176</v>
      </c>
      <c r="AI28">
        <v>7626844</v>
      </c>
      <c r="AJ28" t="b">
        <v>1</v>
      </c>
      <c r="AK28" t="s">
        <v>8477</v>
      </c>
      <c r="AL28" t="s">
        <v>9026</v>
      </c>
      <c r="AM28" t="s">
        <v>9027</v>
      </c>
      <c r="AN28">
        <v>29</v>
      </c>
      <c r="AO28" t="s">
        <v>8615</v>
      </c>
      <c r="AQ28" t="s">
        <v>9028</v>
      </c>
      <c r="AS28" t="s">
        <v>8574</v>
      </c>
      <c r="AT28">
        <v>19</v>
      </c>
      <c r="AU28" t="s">
        <v>8618</v>
      </c>
      <c r="AV28" t="s">
        <v>8478</v>
      </c>
      <c r="AW28">
        <v>419</v>
      </c>
      <c r="AX28" t="s">
        <v>8619</v>
      </c>
      <c r="AY28" t="s">
        <v>9029</v>
      </c>
      <c r="AZ28" t="s">
        <v>8713</v>
      </c>
      <c r="BA28" t="s">
        <v>8714</v>
      </c>
    </row>
    <row r="29" spans="1:53" x14ac:dyDescent="0.25">
      <c r="A29" t="s">
        <v>9030</v>
      </c>
      <c r="B29" t="s">
        <v>9031</v>
      </c>
      <c r="C29" t="s">
        <v>8800</v>
      </c>
      <c r="D29" t="s">
        <v>9032</v>
      </c>
      <c r="E29" t="s">
        <v>9035</v>
      </c>
      <c r="F29">
        <v>70</v>
      </c>
      <c r="G29" t="s">
        <v>9036</v>
      </c>
      <c r="H29" t="s">
        <v>9037</v>
      </c>
      <c r="I29">
        <v>2</v>
      </c>
      <c r="J29" t="s">
        <v>9038</v>
      </c>
      <c r="K29">
        <v>977</v>
      </c>
      <c r="L29">
        <v>70</v>
      </c>
      <c r="M29" t="s">
        <v>9030</v>
      </c>
      <c r="N29" t="s">
        <v>9030</v>
      </c>
      <c r="O29" t="s">
        <v>9031</v>
      </c>
      <c r="P29" t="s">
        <v>9031</v>
      </c>
      <c r="Q29" t="s">
        <v>9032</v>
      </c>
      <c r="R29" t="s">
        <v>9032</v>
      </c>
      <c r="S29" t="s">
        <v>9039</v>
      </c>
      <c r="T29" t="s">
        <v>9040</v>
      </c>
      <c r="U29" t="s">
        <v>9034</v>
      </c>
      <c r="V29" t="s">
        <v>9034</v>
      </c>
      <c r="W29" t="s">
        <v>9033</v>
      </c>
      <c r="X29" t="s">
        <v>9033</v>
      </c>
      <c r="Y29" t="s">
        <v>9041</v>
      </c>
      <c r="Z29" t="s">
        <v>9042</v>
      </c>
      <c r="AA29" t="s">
        <v>8501</v>
      </c>
      <c r="AB29" t="s">
        <v>9035</v>
      </c>
      <c r="AC29" t="s">
        <v>8502</v>
      </c>
      <c r="AD29">
        <v>387</v>
      </c>
      <c r="AE29" t="s">
        <v>9043</v>
      </c>
      <c r="AF29" t="s">
        <v>9035</v>
      </c>
      <c r="AG29" t="s">
        <v>9044</v>
      </c>
      <c r="AH29">
        <v>34</v>
      </c>
      <c r="AI29">
        <v>3277605</v>
      </c>
      <c r="AJ29" t="b">
        <v>1</v>
      </c>
      <c r="AK29" t="s">
        <v>8477</v>
      </c>
      <c r="AL29" t="s">
        <v>9035</v>
      </c>
      <c r="AM29" t="s">
        <v>9035</v>
      </c>
      <c r="AQ29" t="s">
        <v>9045</v>
      </c>
      <c r="AS29" t="s">
        <v>9046</v>
      </c>
      <c r="AT29">
        <v>150</v>
      </c>
      <c r="AU29" t="s">
        <v>8506</v>
      </c>
      <c r="AW29">
        <v>39</v>
      </c>
      <c r="AX29" t="s">
        <v>8507</v>
      </c>
      <c r="AY29" t="s">
        <v>9047</v>
      </c>
      <c r="AZ29" t="s">
        <v>8844</v>
      </c>
      <c r="BA29" t="s">
        <v>8456</v>
      </c>
    </row>
    <row r="30" spans="1:53" x14ac:dyDescent="0.25">
      <c r="A30" t="s">
        <v>9048</v>
      </c>
      <c r="B30" t="s">
        <v>9049</v>
      </c>
      <c r="C30" t="s">
        <v>8848</v>
      </c>
      <c r="D30" t="s">
        <v>9050</v>
      </c>
      <c r="E30" t="s">
        <v>9052</v>
      </c>
      <c r="F30">
        <v>72</v>
      </c>
      <c r="G30" t="s">
        <v>9053</v>
      </c>
      <c r="H30" t="s">
        <v>9054</v>
      </c>
      <c r="I30">
        <v>2</v>
      </c>
      <c r="J30" t="s">
        <v>9055</v>
      </c>
      <c r="K30">
        <v>72</v>
      </c>
      <c r="L30">
        <v>72</v>
      </c>
      <c r="M30" t="s">
        <v>9056</v>
      </c>
      <c r="N30" t="s">
        <v>9048</v>
      </c>
      <c r="O30" t="s">
        <v>9057</v>
      </c>
      <c r="P30" t="s">
        <v>9049</v>
      </c>
      <c r="Q30" t="s">
        <v>9058</v>
      </c>
      <c r="R30" t="s">
        <v>9050</v>
      </c>
      <c r="S30" t="s">
        <v>9059</v>
      </c>
      <c r="T30" t="s">
        <v>9060</v>
      </c>
      <c r="U30" t="s">
        <v>9061</v>
      </c>
      <c r="V30" t="s">
        <v>9051</v>
      </c>
      <c r="W30" t="s">
        <v>9062</v>
      </c>
      <c r="X30" t="s">
        <v>9050</v>
      </c>
      <c r="Y30" t="s">
        <v>9050</v>
      </c>
      <c r="Z30" t="s">
        <v>9063</v>
      </c>
      <c r="AA30" t="s">
        <v>8461</v>
      </c>
      <c r="AB30" t="s">
        <v>8848</v>
      </c>
      <c r="AC30" t="s">
        <v>8475</v>
      </c>
      <c r="AD30">
        <v>267</v>
      </c>
      <c r="AE30" t="s">
        <v>9064</v>
      </c>
      <c r="AF30" t="s">
        <v>9065</v>
      </c>
      <c r="AG30" t="s">
        <v>9066</v>
      </c>
      <c r="AH30">
        <v>35</v>
      </c>
      <c r="AI30">
        <v>933860</v>
      </c>
      <c r="AJ30" t="b">
        <v>1</v>
      </c>
      <c r="AK30" t="s">
        <v>8477</v>
      </c>
      <c r="AL30" t="s">
        <v>9065</v>
      </c>
      <c r="AM30" t="s">
        <v>9065</v>
      </c>
      <c r="AN30">
        <v>18</v>
      </c>
      <c r="AO30" t="s">
        <v>9067</v>
      </c>
      <c r="AP30" t="s">
        <v>8478</v>
      </c>
      <c r="AQ30" t="s">
        <v>9068</v>
      </c>
      <c r="AS30" t="s">
        <v>9069</v>
      </c>
      <c r="AT30">
        <v>2</v>
      </c>
      <c r="AU30" t="s">
        <v>8533</v>
      </c>
      <c r="AW30">
        <v>202</v>
      </c>
      <c r="AX30" t="s">
        <v>8600</v>
      </c>
      <c r="AY30" t="s">
        <v>9070</v>
      </c>
      <c r="AZ30" t="s">
        <v>9066</v>
      </c>
      <c r="BA30" t="s">
        <v>8456</v>
      </c>
    </row>
    <row r="31" spans="1:53" x14ac:dyDescent="0.25">
      <c r="A31" t="s">
        <v>9071</v>
      </c>
      <c r="B31" t="s">
        <v>9072</v>
      </c>
      <c r="C31" t="s">
        <v>9074</v>
      </c>
      <c r="D31" t="s">
        <v>9073</v>
      </c>
      <c r="E31" t="s">
        <v>9075</v>
      </c>
      <c r="F31">
        <v>74</v>
      </c>
      <c r="G31" t="s">
        <v>8254</v>
      </c>
      <c r="H31" t="s">
        <v>9076</v>
      </c>
      <c r="I31">
        <v>2</v>
      </c>
      <c r="J31" t="s">
        <v>9077</v>
      </c>
      <c r="K31">
        <v>578</v>
      </c>
      <c r="L31">
        <v>74</v>
      </c>
      <c r="Y31" t="s">
        <v>9073</v>
      </c>
      <c r="AA31" t="s">
        <v>8573</v>
      </c>
      <c r="AB31" t="s">
        <v>9074</v>
      </c>
      <c r="AC31" t="s">
        <v>8475</v>
      </c>
      <c r="AD31">
        <v>47</v>
      </c>
      <c r="AE31" t="s">
        <v>9078</v>
      </c>
      <c r="AG31" t="s">
        <v>9074</v>
      </c>
      <c r="AH31">
        <v>36</v>
      </c>
      <c r="AI31">
        <v>3371123</v>
      </c>
      <c r="AJ31" t="b">
        <v>1</v>
      </c>
      <c r="AK31" t="s">
        <v>8477</v>
      </c>
      <c r="AL31" t="s">
        <v>8455</v>
      </c>
      <c r="AM31" t="s">
        <v>8455</v>
      </c>
      <c r="AN31">
        <v>5</v>
      </c>
      <c r="AO31" t="s">
        <v>8673</v>
      </c>
      <c r="AS31" t="s">
        <v>9079</v>
      </c>
      <c r="AT31">
        <v>19</v>
      </c>
      <c r="AU31" t="s">
        <v>8618</v>
      </c>
      <c r="AW31">
        <v>419</v>
      </c>
      <c r="AX31" t="s">
        <v>8619</v>
      </c>
      <c r="AY31" t="s">
        <v>9080</v>
      </c>
      <c r="AZ31" t="s">
        <v>9074</v>
      </c>
      <c r="BA31" t="s">
        <v>9081</v>
      </c>
    </row>
    <row r="32" spans="1:53" x14ac:dyDescent="0.25">
      <c r="A32" t="s">
        <v>9082</v>
      </c>
      <c r="B32" t="s">
        <v>9083</v>
      </c>
      <c r="C32" t="s">
        <v>8868</v>
      </c>
      <c r="D32" t="s">
        <v>9084</v>
      </c>
      <c r="E32" t="s">
        <v>9086</v>
      </c>
      <c r="F32">
        <v>76</v>
      </c>
      <c r="G32" t="s">
        <v>9087</v>
      </c>
      <c r="H32" t="s">
        <v>9088</v>
      </c>
      <c r="I32">
        <v>2</v>
      </c>
      <c r="J32" t="s">
        <v>9089</v>
      </c>
      <c r="K32">
        <v>986</v>
      </c>
      <c r="L32">
        <v>76</v>
      </c>
      <c r="M32" t="s">
        <v>9090</v>
      </c>
      <c r="N32" t="s">
        <v>9082</v>
      </c>
      <c r="O32" t="s">
        <v>9091</v>
      </c>
      <c r="P32" t="s">
        <v>9083</v>
      </c>
      <c r="Q32" t="s">
        <v>9092</v>
      </c>
      <c r="R32" t="s">
        <v>9084</v>
      </c>
      <c r="S32" t="s">
        <v>9093</v>
      </c>
      <c r="T32" t="s">
        <v>9094</v>
      </c>
      <c r="U32" t="s">
        <v>9095</v>
      </c>
      <c r="V32" t="s">
        <v>9085</v>
      </c>
      <c r="W32" t="s">
        <v>9096</v>
      </c>
      <c r="X32" t="s">
        <v>9097</v>
      </c>
      <c r="Y32" t="s">
        <v>9084</v>
      </c>
      <c r="Z32" t="s">
        <v>9098</v>
      </c>
      <c r="AA32" t="s">
        <v>8670</v>
      </c>
      <c r="AB32" t="s">
        <v>8868</v>
      </c>
      <c r="AC32" t="s">
        <v>8475</v>
      </c>
      <c r="AD32">
        <v>55</v>
      </c>
      <c r="AE32" t="s">
        <v>9099</v>
      </c>
      <c r="AF32" t="s">
        <v>9086</v>
      </c>
      <c r="AG32" t="s">
        <v>8868</v>
      </c>
      <c r="AH32">
        <v>37</v>
      </c>
      <c r="AI32">
        <v>3469034</v>
      </c>
      <c r="AJ32" t="b">
        <v>1</v>
      </c>
      <c r="AK32" t="s">
        <v>8477</v>
      </c>
      <c r="AL32" t="s">
        <v>9086</v>
      </c>
      <c r="AM32" t="s">
        <v>8908</v>
      </c>
      <c r="AN32">
        <v>5</v>
      </c>
      <c r="AO32" t="s">
        <v>8673</v>
      </c>
      <c r="AQ32" t="s">
        <v>9100</v>
      </c>
      <c r="AS32" t="s">
        <v>9101</v>
      </c>
      <c r="AT32">
        <v>19</v>
      </c>
      <c r="AU32" t="s">
        <v>8618</v>
      </c>
      <c r="AW32">
        <v>419</v>
      </c>
      <c r="AX32" t="s">
        <v>8619</v>
      </c>
      <c r="AY32" t="s">
        <v>9102</v>
      </c>
      <c r="AZ32" t="s">
        <v>8919</v>
      </c>
      <c r="BA32" t="s">
        <v>8456</v>
      </c>
    </row>
    <row r="33" spans="1:53" x14ac:dyDescent="0.25">
      <c r="A33" t="s">
        <v>9103</v>
      </c>
      <c r="B33" t="s">
        <v>9104</v>
      </c>
      <c r="C33" t="s">
        <v>9106</v>
      </c>
      <c r="D33" t="s">
        <v>9105</v>
      </c>
      <c r="E33" t="s">
        <v>9107</v>
      </c>
      <c r="F33">
        <v>86</v>
      </c>
      <c r="G33" t="s">
        <v>8246</v>
      </c>
      <c r="H33" t="s">
        <v>9108</v>
      </c>
      <c r="I33">
        <v>2</v>
      </c>
      <c r="J33" t="s">
        <v>8541</v>
      </c>
      <c r="K33">
        <v>840</v>
      </c>
      <c r="L33">
        <v>86</v>
      </c>
      <c r="Y33" t="s">
        <v>9105</v>
      </c>
      <c r="Z33" t="s">
        <v>9109</v>
      </c>
      <c r="AA33" t="s">
        <v>8454</v>
      </c>
      <c r="AB33" t="s">
        <v>8455</v>
      </c>
      <c r="AC33" t="s">
        <v>8475</v>
      </c>
      <c r="AD33">
        <v>246</v>
      </c>
      <c r="AE33" t="s">
        <v>9110</v>
      </c>
      <c r="AG33" t="s">
        <v>9106</v>
      </c>
      <c r="AH33">
        <v>38</v>
      </c>
      <c r="AI33">
        <v>1282588</v>
      </c>
      <c r="AJ33" t="b">
        <v>1</v>
      </c>
      <c r="AK33" t="s">
        <v>8477</v>
      </c>
      <c r="AL33" t="s">
        <v>8455</v>
      </c>
      <c r="AM33" t="s">
        <v>9111</v>
      </c>
      <c r="AN33">
        <v>14</v>
      </c>
      <c r="AO33" t="s">
        <v>9112</v>
      </c>
      <c r="AQ33" t="s">
        <v>9113</v>
      </c>
      <c r="AS33" t="s">
        <v>9114</v>
      </c>
      <c r="AT33">
        <v>2</v>
      </c>
      <c r="AU33" t="s">
        <v>8533</v>
      </c>
      <c r="AW33">
        <v>202</v>
      </c>
      <c r="AX33" t="s">
        <v>8600</v>
      </c>
      <c r="AY33" t="s">
        <v>9115</v>
      </c>
      <c r="AZ33" t="s">
        <v>8455</v>
      </c>
      <c r="BA33" t="s">
        <v>8621</v>
      </c>
    </row>
    <row r="34" spans="1:53" x14ac:dyDescent="0.25">
      <c r="A34" t="s">
        <v>9116</v>
      </c>
      <c r="B34" t="s">
        <v>9117</v>
      </c>
      <c r="C34" t="s">
        <v>9119</v>
      </c>
      <c r="D34" t="s">
        <v>9118</v>
      </c>
      <c r="E34" t="s">
        <v>9120</v>
      </c>
      <c r="F34">
        <v>92</v>
      </c>
      <c r="G34" t="s">
        <v>8246</v>
      </c>
      <c r="H34" t="s">
        <v>9121</v>
      </c>
      <c r="I34">
        <v>2</v>
      </c>
      <c r="J34" t="s">
        <v>8541</v>
      </c>
      <c r="K34">
        <v>840</v>
      </c>
      <c r="L34">
        <v>92</v>
      </c>
      <c r="Y34" t="s">
        <v>9118</v>
      </c>
      <c r="Z34" t="s">
        <v>9122</v>
      </c>
      <c r="AA34" t="s">
        <v>8611</v>
      </c>
      <c r="AB34" t="s">
        <v>9123</v>
      </c>
      <c r="AC34" t="s">
        <v>8475</v>
      </c>
      <c r="AD34" t="s">
        <v>9124</v>
      </c>
      <c r="AF34" t="s">
        <v>9120</v>
      </c>
      <c r="AG34" t="s">
        <v>9125</v>
      </c>
      <c r="AH34">
        <v>39</v>
      </c>
      <c r="AI34">
        <v>3577718</v>
      </c>
      <c r="AJ34" t="b">
        <v>1</v>
      </c>
      <c r="AK34" t="s">
        <v>8477</v>
      </c>
      <c r="AL34" t="s">
        <v>9126</v>
      </c>
      <c r="AM34" t="s">
        <v>9127</v>
      </c>
      <c r="AN34">
        <v>29</v>
      </c>
      <c r="AO34" t="s">
        <v>8615</v>
      </c>
      <c r="AQ34" t="s">
        <v>9128</v>
      </c>
      <c r="AS34" t="s">
        <v>9129</v>
      </c>
      <c r="AT34">
        <v>19</v>
      </c>
      <c r="AU34" t="s">
        <v>8618</v>
      </c>
      <c r="AV34" t="s">
        <v>8478</v>
      </c>
      <c r="AW34">
        <v>419</v>
      </c>
      <c r="AX34" t="s">
        <v>8619</v>
      </c>
      <c r="AY34" t="s">
        <v>9130</v>
      </c>
      <c r="AZ34" t="s">
        <v>9125</v>
      </c>
      <c r="BA34" t="s">
        <v>8621</v>
      </c>
    </row>
    <row r="35" spans="1:53" x14ac:dyDescent="0.25">
      <c r="A35" t="s">
        <v>9131</v>
      </c>
      <c r="B35" t="s">
        <v>9132</v>
      </c>
      <c r="C35" t="s">
        <v>8824</v>
      </c>
      <c r="D35" t="s">
        <v>9133</v>
      </c>
      <c r="E35" t="s">
        <v>8819</v>
      </c>
      <c r="F35">
        <v>96</v>
      </c>
      <c r="G35" t="s">
        <v>9135</v>
      </c>
      <c r="H35" t="s">
        <v>9136</v>
      </c>
      <c r="I35">
        <v>2</v>
      </c>
      <c r="J35" t="s">
        <v>9137</v>
      </c>
      <c r="K35">
        <v>96</v>
      </c>
      <c r="L35">
        <v>96</v>
      </c>
      <c r="M35" t="s">
        <v>9131</v>
      </c>
      <c r="N35" t="s">
        <v>9131</v>
      </c>
      <c r="O35" t="s">
        <v>9132</v>
      </c>
      <c r="P35" t="s">
        <v>9132</v>
      </c>
      <c r="Q35" t="s">
        <v>9133</v>
      </c>
      <c r="R35" t="s">
        <v>9133</v>
      </c>
      <c r="S35" t="s">
        <v>9138</v>
      </c>
      <c r="T35" t="s">
        <v>9139</v>
      </c>
      <c r="U35" t="s">
        <v>9134</v>
      </c>
      <c r="V35" t="s">
        <v>9134</v>
      </c>
      <c r="W35" t="s">
        <v>9133</v>
      </c>
      <c r="X35" t="s">
        <v>9133</v>
      </c>
      <c r="Y35" t="s">
        <v>9140</v>
      </c>
      <c r="Z35" t="s">
        <v>9141</v>
      </c>
      <c r="AA35" t="s">
        <v>8454</v>
      </c>
      <c r="AB35" t="s">
        <v>9142</v>
      </c>
      <c r="AC35" t="s">
        <v>8475</v>
      </c>
      <c r="AD35">
        <v>673</v>
      </c>
      <c r="AE35" t="s">
        <v>9143</v>
      </c>
      <c r="AF35" t="s">
        <v>9142</v>
      </c>
      <c r="AG35" t="s">
        <v>8913</v>
      </c>
      <c r="AH35">
        <v>40</v>
      </c>
      <c r="AI35">
        <v>1820814</v>
      </c>
      <c r="AJ35" t="b">
        <v>1</v>
      </c>
      <c r="AK35" t="s">
        <v>8477</v>
      </c>
      <c r="AL35" t="s">
        <v>9142</v>
      </c>
      <c r="AM35" t="s">
        <v>9142</v>
      </c>
      <c r="AQ35" t="s">
        <v>9144</v>
      </c>
      <c r="AS35" t="s">
        <v>9145</v>
      </c>
      <c r="AT35">
        <v>142</v>
      </c>
      <c r="AU35" t="s">
        <v>8481</v>
      </c>
      <c r="AW35">
        <v>35</v>
      </c>
      <c r="AX35" t="s">
        <v>9146</v>
      </c>
      <c r="AY35" t="s">
        <v>9147</v>
      </c>
      <c r="AZ35" t="s">
        <v>8829</v>
      </c>
      <c r="BA35" t="s">
        <v>8456</v>
      </c>
    </row>
    <row r="36" spans="1:53" x14ac:dyDescent="0.25">
      <c r="A36" t="s">
        <v>9148</v>
      </c>
      <c r="B36" t="s">
        <v>9149</v>
      </c>
      <c r="C36" t="s">
        <v>8844</v>
      </c>
      <c r="D36" t="s">
        <v>9150</v>
      </c>
      <c r="E36" t="s">
        <v>9152</v>
      </c>
      <c r="F36">
        <v>100</v>
      </c>
      <c r="G36" t="s">
        <v>9153</v>
      </c>
      <c r="H36" t="s">
        <v>9154</v>
      </c>
      <c r="I36">
        <v>2</v>
      </c>
      <c r="J36" t="s">
        <v>9155</v>
      </c>
      <c r="K36">
        <v>975</v>
      </c>
      <c r="L36">
        <v>100</v>
      </c>
      <c r="M36" t="s">
        <v>9156</v>
      </c>
      <c r="N36" t="s">
        <v>9148</v>
      </c>
      <c r="O36" t="s">
        <v>9157</v>
      </c>
      <c r="P36" t="s">
        <v>9149</v>
      </c>
      <c r="Q36" t="s">
        <v>9158</v>
      </c>
      <c r="R36" t="s">
        <v>9150</v>
      </c>
      <c r="S36" t="s">
        <v>9159</v>
      </c>
      <c r="T36" t="s">
        <v>9160</v>
      </c>
      <c r="U36" t="s">
        <v>9161</v>
      </c>
      <c r="V36" t="s">
        <v>9151</v>
      </c>
      <c r="W36" t="s">
        <v>9162</v>
      </c>
      <c r="X36" t="s">
        <v>9150</v>
      </c>
      <c r="Y36" t="s">
        <v>9150</v>
      </c>
      <c r="Z36" t="s">
        <v>9163</v>
      </c>
      <c r="AA36" t="s">
        <v>8501</v>
      </c>
      <c r="AB36" t="s">
        <v>8844</v>
      </c>
      <c r="AC36" t="s">
        <v>8502</v>
      </c>
      <c r="AD36">
        <v>359</v>
      </c>
      <c r="AE36" t="s">
        <v>9164</v>
      </c>
      <c r="AF36" t="s">
        <v>9165</v>
      </c>
      <c r="AG36" t="s">
        <v>9166</v>
      </c>
      <c r="AH36">
        <v>41</v>
      </c>
      <c r="AI36">
        <v>732800</v>
      </c>
      <c r="AJ36" t="b">
        <v>1</v>
      </c>
      <c r="AK36" t="s">
        <v>8477</v>
      </c>
      <c r="AL36" t="s">
        <v>9165</v>
      </c>
      <c r="AM36" t="s">
        <v>9165</v>
      </c>
      <c r="AQ36" t="s">
        <v>9167</v>
      </c>
      <c r="AS36" t="s">
        <v>9168</v>
      </c>
      <c r="AT36">
        <v>150</v>
      </c>
      <c r="AU36" t="s">
        <v>8506</v>
      </c>
      <c r="AW36">
        <v>151</v>
      </c>
      <c r="AX36" t="s">
        <v>8891</v>
      </c>
      <c r="AY36" t="s">
        <v>9169</v>
      </c>
      <c r="AZ36" t="s">
        <v>9166</v>
      </c>
      <c r="BA36" t="s">
        <v>8456</v>
      </c>
    </row>
    <row r="37" spans="1:53" x14ac:dyDescent="0.25">
      <c r="A37" t="s">
        <v>9170</v>
      </c>
      <c r="B37" t="s">
        <v>9171</v>
      </c>
      <c r="C37" t="s">
        <v>8796</v>
      </c>
      <c r="D37" t="s">
        <v>9172</v>
      </c>
      <c r="E37" t="s">
        <v>9174</v>
      </c>
      <c r="F37">
        <v>854</v>
      </c>
      <c r="G37" t="s">
        <v>8939</v>
      </c>
      <c r="H37" t="s">
        <v>9175</v>
      </c>
      <c r="I37">
        <v>0</v>
      </c>
      <c r="J37" t="s">
        <v>8941</v>
      </c>
      <c r="K37">
        <v>952</v>
      </c>
      <c r="L37">
        <v>854</v>
      </c>
      <c r="M37" t="s">
        <v>9170</v>
      </c>
      <c r="N37" t="s">
        <v>9170</v>
      </c>
      <c r="O37" t="s">
        <v>9171</v>
      </c>
      <c r="P37" t="s">
        <v>9171</v>
      </c>
      <c r="Q37" t="s">
        <v>9172</v>
      </c>
      <c r="R37" t="s">
        <v>9172</v>
      </c>
      <c r="S37" t="s">
        <v>9176</v>
      </c>
      <c r="T37" t="s">
        <v>9177</v>
      </c>
      <c r="U37" t="s">
        <v>9173</v>
      </c>
      <c r="V37" t="s">
        <v>9173</v>
      </c>
      <c r="W37" t="s">
        <v>9172</v>
      </c>
      <c r="X37" t="s">
        <v>9172</v>
      </c>
      <c r="Y37" t="s">
        <v>9172</v>
      </c>
      <c r="Z37" t="s">
        <v>9178</v>
      </c>
      <c r="AA37" t="s">
        <v>8461</v>
      </c>
      <c r="AB37" t="s">
        <v>8796</v>
      </c>
      <c r="AC37" t="s">
        <v>8475</v>
      </c>
      <c r="AD37">
        <v>226</v>
      </c>
      <c r="AE37" t="s">
        <v>9179</v>
      </c>
      <c r="AF37" t="s">
        <v>9174</v>
      </c>
      <c r="AG37" t="s">
        <v>9180</v>
      </c>
      <c r="AH37">
        <v>42</v>
      </c>
      <c r="AI37">
        <v>2361809</v>
      </c>
      <c r="AJ37" t="b">
        <v>1</v>
      </c>
      <c r="AK37" t="s">
        <v>8477</v>
      </c>
      <c r="AL37" t="s">
        <v>9181</v>
      </c>
      <c r="AM37" t="s">
        <v>9174</v>
      </c>
      <c r="AN37">
        <v>11</v>
      </c>
      <c r="AO37" t="s">
        <v>8952</v>
      </c>
      <c r="AP37" t="s">
        <v>8478</v>
      </c>
      <c r="AQ37" t="s">
        <v>9182</v>
      </c>
      <c r="AR37" t="s">
        <v>8478</v>
      </c>
      <c r="AS37" t="s">
        <v>9183</v>
      </c>
      <c r="AT37">
        <v>2</v>
      </c>
      <c r="AU37" t="s">
        <v>8533</v>
      </c>
      <c r="AW37">
        <v>202</v>
      </c>
      <c r="AX37" t="s">
        <v>8600</v>
      </c>
      <c r="AY37" t="s">
        <v>9184</v>
      </c>
      <c r="AZ37" t="s">
        <v>9185</v>
      </c>
      <c r="BA37" t="s">
        <v>8456</v>
      </c>
    </row>
    <row r="38" spans="1:53" x14ac:dyDescent="0.25">
      <c r="A38" t="s">
        <v>9186</v>
      </c>
      <c r="B38" t="s">
        <v>9187</v>
      </c>
      <c r="C38" t="s">
        <v>9190</v>
      </c>
      <c r="D38" t="s">
        <v>9188</v>
      </c>
      <c r="E38" t="s">
        <v>9191</v>
      </c>
      <c r="F38">
        <v>108</v>
      </c>
      <c r="G38" t="s">
        <v>9192</v>
      </c>
      <c r="H38" t="s">
        <v>9193</v>
      </c>
      <c r="I38">
        <v>0</v>
      </c>
      <c r="J38" t="s">
        <v>9194</v>
      </c>
      <c r="K38">
        <v>108</v>
      </c>
      <c r="L38">
        <v>108</v>
      </c>
      <c r="M38" t="s">
        <v>9195</v>
      </c>
      <c r="N38" t="s">
        <v>9186</v>
      </c>
      <c r="O38" t="s">
        <v>9196</v>
      </c>
      <c r="P38" t="s">
        <v>9187</v>
      </c>
      <c r="Q38" t="s">
        <v>9197</v>
      </c>
      <c r="R38" t="s">
        <v>9188</v>
      </c>
      <c r="S38" t="s">
        <v>9198</v>
      </c>
      <c r="T38" t="s">
        <v>9199</v>
      </c>
      <c r="U38" t="s">
        <v>9200</v>
      </c>
      <c r="V38" t="s">
        <v>9189</v>
      </c>
      <c r="W38" t="s">
        <v>9201</v>
      </c>
      <c r="X38" t="s">
        <v>9188</v>
      </c>
      <c r="Y38" t="s">
        <v>9188</v>
      </c>
      <c r="Z38" t="s">
        <v>9202</v>
      </c>
      <c r="AA38" t="s">
        <v>8461</v>
      </c>
      <c r="AB38" t="s">
        <v>9203</v>
      </c>
      <c r="AC38" t="s">
        <v>8475</v>
      </c>
      <c r="AD38">
        <v>257</v>
      </c>
      <c r="AE38" t="s">
        <v>9204</v>
      </c>
      <c r="AF38" t="s">
        <v>9191</v>
      </c>
      <c r="AG38" t="s">
        <v>8874</v>
      </c>
      <c r="AH38">
        <v>43</v>
      </c>
      <c r="AI38">
        <v>433561</v>
      </c>
      <c r="AJ38" t="b">
        <v>1</v>
      </c>
      <c r="AK38" t="s">
        <v>8477</v>
      </c>
      <c r="AL38" t="s">
        <v>9191</v>
      </c>
      <c r="AM38" t="s">
        <v>9191</v>
      </c>
      <c r="AN38">
        <v>14</v>
      </c>
      <c r="AO38" t="s">
        <v>9112</v>
      </c>
      <c r="AP38" t="s">
        <v>8478</v>
      </c>
      <c r="AQ38" t="s">
        <v>9205</v>
      </c>
      <c r="AR38" t="s">
        <v>8478</v>
      </c>
      <c r="AS38" t="s">
        <v>9206</v>
      </c>
      <c r="AT38">
        <v>2</v>
      </c>
      <c r="AU38" t="s">
        <v>8533</v>
      </c>
      <c r="AW38">
        <v>202</v>
      </c>
      <c r="AX38" t="s">
        <v>8600</v>
      </c>
      <c r="AY38" t="s">
        <v>9207</v>
      </c>
      <c r="AZ38" t="s">
        <v>9190</v>
      </c>
      <c r="BA38" t="s">
        <v>8456</v>
      </c>
    </row>
    <row r="39" spans="1:53" x14ac:dyDescent="0.25">
      <c r="A39" t="s">
        <v>9208</v>
      </c>
      <c r="B39" t="s">
        <v>9209</v>
      </c>
      <c r="C39" t="s">
        <v>9212</v>
      </c>
      <c r="D39" t="s">
        <v>9210</v>
      </c>
      <c r="E39" t="s">
        <v>9213</v>
      </c>
      <c r="F39">
        <v>132</v>
      </c>
      <c r="G39" t="s">
        <v>9214</v>
      </c>
      <c r="H39" t="s">
        <v>9215</v>
      </c>
      <c r="I39">
        <v>2</v>
      </c>
      <c r="J39" t="s">
        <v>9216</v>
      </c>
      <c r="K39">
        <v>132</v>
      </c>
      <c r="L39">
        <v>132</v>
      </c>
      <c r="M39" t="s">
        <v>9217</v>
      </c>
      <c r="N39" t="s">
        <v>9208</v>
      </c>
      <c r="O39" t="s">
        <v>9218</v>
      </c>
      <c r="P39" t="s">
        <v>9209</v>
      </c>
      <c r="Q39" t="s">
        <v>9219</v>
      </c>
      <c r="R39" t="s">
        <v>9210</v>
      </c>
      <c r="S39" t="s">
        <v>9220</v>
      </c>
      <c r="T39" t="s">
        <v>9221</v>
      </c>
      <c r="U39" t="s">
        <v>9222</v>
      </c>
      <c r="V39" t="s">
        <v>9211</v>
      </c>
      <c r="W39" t="s">
        <v>9223</v>
      </c>
      <c r="X39" t="s">
        <v>9210</v>
      </c>
      <c r="Y39" t="s">
        <v>9224</v>
      </c>
      <c r="Z39" t="s">
        <v>9225</v>
      </c>
      <c r="AA39" t="s">
        <v>8461</v>
      </c>
      <c r="AB39" t="s">
        <v>9212</v>
      </c>
      <c r="AC39" t="s">
        <v>8475</v>
      </c>
      <c r="AD39">
        <v>238</v>
      </c>
      <c r="AF39" t="s">
        <v>9213</v>
      </c>
      <c r="AG39" t="s">
        <v>9212</v>
      </c>
      <c r="AH39">
        <v>47</v>
      </c>
      <c r="AI39">
        <v>3374766</v>
      </c>
      <c r="AJ39" t="b">
        <v>1</v>
      </c>
      <c r="AK39" t="s">
        <v>8477</v>
      </c>
      <c r="AL39" t="s">
        <v>9213</v>
      </c>
      <c r="AM39" t="s">
        <v>9213</v>
      </c>
      <c r="AN39">
        <v>11</v>
      </c>
      <c r="AO39" t="s">
        <v>8952</v>
      </c>
      <c r="AQ39" t="s">
        <v>9226</v>
      </c>
      <c r="AS39" t="s">
        <v>9227</v>
      </c>
      <c r="AT39">
        <v>2</v>
      </c>
      <c r="AU39" t="s">
        <v>8533</v>
      </c>
      <c r="AV39" t="s">
        <v>8478</v>
      </c>
      <c r="AW39">
        <v>202</v>
      </c>
      <c r="AX39" t="s">
        <v>8600</v>
      </c>
      <c r="AY39" t="s">
        <v>9228</v>
      </c>
      <c r="AZ39" t="s">
        <v>9212</v>
      </c>
      <c r="BA39" t="s">
        <v>8456</v>
      </c>
    </row>
    <row r="40" spans="1:53" x14ac:dyDescent="0.25">
      <c r="A40" t="s">
        <v>9229</v>
      </c>
      <c r="B40" t="s">
        <v>9230</v>
      </c>
      <c r="C40" t="s">
        <v>9234</v>
      </c>
      <c r="D40" t="s">
        <v>9231</v>
      </c>
      <c r="E40" t="s">
        <v>9235</v>
      </c>
      <c r="F40">
        <v>116</v>
      </c>
      <c r="G40" t="s">
        <v>9236</v>
      </c>
      <c r="H40" t="s">
        <v>9237</v>
      </c>
      <c r="I40">
        <v>2</v>
      </c>
      <c r="J40" t="s">
        <v>9238</v>
      </c>
      <c r="K40">
        <v>116</v>
      </c>
      <c r="L40">
        <v>116</v>
      </c>
      <c r="M40" t="s">
        <v>9239</v>
      </c>
      <c r="N40" t="s">
        <v>9229</v>
      </c>
      <c r="O40" t="s">
        <v>9240</v>
      </c>
      <c r="P40" t="s">
        <v>9230</v>
      </c>
      <c r="Q40" t="s">
        <v>9241</v>
      </c>
      <c r="R40" t="s">
        <v>9231</v>
      </c>
      <c r="S40" t="s">
        <v>9242</v>
      </c>
      <c r="T40" t="s">
        <v>9243</v>
      </c>
      <c r="U40" t="s">
        <v>9244</v>
      </c>
      <c r="V40" t="s">
        <v>9233</v>
      </c>
      <c r="W40" t="s">
        <v>9245</v>
      </c>
      <c r="X40" t="s">
        <v>9232</v>
      </c>
      <c r="Y40" t="s">
        <v>9231</v>
      </c>
      <c r="Z40" t="s">
        <v>9246</v>
      </c>
      <c r="AA40" t="s">
        <v>8454</v>
      </c>
      <c r="AB40" t="s">
        <v>9247</v>
      </c>
      <c r="AC40" t="s">
        <v>8475</v>
      </c>
      <c r="AD40">
        <v>855</v>
      </c>
      <c r="AE40" t="s">
        <v>9248</v>
      </c>
      <c r="AF40" t="s">
        <v>9249</v>
      </c>
      <c r="AG40" t="s">
        <v>9250</v>
      </c>
      <c r="AH40">
        <v>44</v>
      </c>
      <c r="AI40">
        <v>1831722</v>
      </c>
      <c r="AJ40" t="b">
        <v>1</v>
      </c>
      <c r="AK40" t="s">
        <v>8477</v>
      </c>
      <c r="AL40" t="s">
        <v>9249</v>
      </c>
      <c r="AM40" t="s">
        <v>9251</v>
      </c>
      <c r="AQ40" t="s">
        <v>9252</v>
      </c>
      <c r="AR40" t="s">
        <v>8478</v>
      </c>
      <c r="AS40" t="s">
        <v>9253</v>
      </c>
      <c r="AT40">
        <v>142</v>
      </c>
      <c r="AU40" t="s">
        <v>8481</v>
      </c>
      <c r="AW40">
        <v>35</v>
      </c>
      <c r="AX40" t="s">
        <v>9146</v>
      </c>
      <c r="AY40" t="s">
        <v>9254</v>
      </c>
      <c r="AZ40" t="s">
        <v>9255</v>
      </c>
      <c r="BA40" t="s">
        <v>8456</v>
      </c>
    </row>
    <row r="41" spans="1:53" x14ac:dyDescent="0.25">
      <c r="A41" t="s">
        <v>9256</v>
      </c>
      <c r="B41" t="s">
        <v>9257</v>
      </c>
      <c r="C41" t="s">
        <v>9260</v>
      </c>
      <c r="D41" t="s">
        <v>9258</v>
      </c>
      <c r="E41" t="s">
        <v>9261</v>
      </c>
      <c r="F41">
        <v>120</v>
      </c>
      <c r="G41" t="s">
        <v>9262</v>
      </c>
      <c r="H41" t="s">
        <v>9263</v>
      </c>
      <c r="I41">
        <v>0</v>
      </c>
      <c r="J41" t="s">
        <v>9264</v>
      </c>
      <c r="K41">
        <v>950</v>
      </c>
      <c r="L41">
        <v>120</v>
      </c>
      <c r="M41" t="s">
        <v>9265</v>
      </c>
      <c r="N41" t="s">
        <v>9256</v>
      </c>
      <c r="O41" t="s">
        <v>9266</v>
      </c>
      <c r="P41" t="s">
        <v>9257</v>
      </c>
      <c r="Q41" t="s">
        <v>9267</v>
      </c>
      <c r="R41" t="s">
        <v>9258</v>
      </c>
      <c r="S41" t="s">
        <v>9268</v>
      </c>
      <c r="T41" t="s">
        <v>9269</v>
      </c>
      <c r="U41" t="s">
        <v>9270</v>
      </c>
      <c r="V41" t="s">
        <v>9259</v>
      </c>
      <c r="W41" t="s">
        <v>9271</v>
      </c>
      <c r="X41" t="s">
        <v>9272</v>
      </c>
      <c r="Y41" t="s">
        <v>9258</v>
      </c>
      <c r="Z41" t="s">
        <v>9273</v>
      </c>
      <c r="AA41" t="s">
        <v>8461</v>
      </c>
      <c r="AB41" t="s">
        <v>9249</v>
      </c>
      <c r="AC41" t="s">
        <v>8475</v>
      </c>
      <c r="AD41">
        <v>237</v>
      </c>
      <c r="AE41" t="s">
        <v>9274</v>
      </c>
      <c r="AF41" t="s">
        <v>9261</v>
      </c>
      <c r="AG41" t="s">
        <v>9260</v>
      </c>
      <c r="AH41">
        <v>45</v>
      </c>
      <c r="AI41">
        <v>2233387</v>
      </c>
      <c r="AJ41" t="b">
        <v>1</v>
      </c>
      <c r="AK41" t="s">
        <v>8477</v>
      </c>
      <c r="AL41" t="s">
        <v>9261</v>
      </c>
      <c r="AM41" t="s">
        <v>9275</v>
      </c>
      <c r="AN41">
        <v>17</v>
      </c>
      <c r="AO41" t="s">
        <v>8597</v>
      </c>
      <c r="AQ41" t="s">
        <v>9276</v>
      </c>
      <c r="AS41" t="s">
        <v>9277</v>
      </c>
      <c r="AT41">
        <v>2</v>
      </c>
      <c r="AU41" t="s">
        <v>8533</v>
      </c>
      <c r="AW41">
        <v>202</v>
      </c>
      <c r="AX41" t="s">
        <v>8600</v>
      </c>
      <c r="AY41" t="s">
        <v>9278</v>
      </c>
      <c r="AZ41" t="s">
        <v>9260</v>
      </c>
      <c r="BA41" t="s">
        <v>8456</v>
      </c>
    </row>
    <row r="42" spans="1:53" x14ac:dyDescent="0.25">
      <c r="A42" t="s">
        <v>9279</v>
      </c>
      <c r="B42" t="s">
        <v>9280</v>
      </c>
      <c r="C42" t="s">
        <v>8229</v>
      </c>
      <c r="D42" t="s">
        <v>9281</v>
      </c>
      <c r="E42" t="s">
        <v>9283</v>
      </c>
      <c r="F42">
        <v>124</v>
      </c>
      <c r="G42" t="s">
        <v>8251</v>
      </c>
      <c r="H42" t="s">
        <v>9284</v>
      </c>
      <c r="I42">
        <v>2</v>
      </c>
      <c r="J42" t="s">
        <v>9285</v>
      </c>
      <c r="K42">
        <v>124</v>
      </c>
      <c r="L42">
        <v>124</v>
      </c>
      <c r="M42" t="s">
        <v>9279</v>
      </c>
      <c r="N42" t="s">
        <v>9279</v>
      </c>
      <c r="O42" t="s">
        <v>9280</v>
      </c>
      <c r="P42" t="s">
        <v>9280</v>
      </c>
      <c r="Q42" t="s">
        <v>9281</v>
      </c>
      <c r="R42" t="s">
        <v>9281</v>
      </c>
      <c r="S42" t="s">
        <v>9286</v>
      </c>
      <c r="T42" t="s">
        <v>9287</v>
      </c>
      <c r="U42" t="s">
        <v>9282</v>
      </c>
      <c r="V42" t="s">
        <v>9282</v>
      </c>
      <c r="W42" t="s">
        <v>9288</v>
      </c>
      <c r="X42" t="s">
        <v>9289</v>
      </c>
      <c r="Y42" t="s">
        <v>9281</v>
      </c>
      <c r="Z42" t="s">
        <v>9290</v>
      </c>
      <c r="AA42" t="s">
        <v>8611</v>
      </c>
      <c r="AB42" t="s">
        <v>9291</v>
      </c>
      <c r="AC42" t="s">
        <v>8502</v>
      </c>
      <c r="AD42">
        <v>1</v>
      </c>
      <c r="AF42" t="s">
        <v>9283</v>
      </c>
      <c r="AG42" t="s">
        <v>8229</v>
      </c>
      <c r="AH42">
        <v>46</v>
      </c>
      <c r="AI42">
        <v>6251999</v>
      </c>
      <c r="AJ42" t="b">
        <v>1</v>
      </c>
      <c r="AK42" t="s">
        <v>8477</v>
      </c>
      <c r="AL42" t="s">
        <v>9283</v>
      </c>
      <c r="AM42" t="s">
        <v>9283</v>
      </c>
      <c r="AQ42" t="s">
        <v>9292</v>
      </c>
      <c r="AS42" t="s">
        <v>9293</v>
      </c>
      <c r="AT42">
        <v>19</v>
      </c>
      <c r="AU42" t="s">
        <v>8618</v>
      </c>
      <c r="AW42">
        <v>21</v>
      </c>
      <c r="AX42" t="s">
        <v>8970</v>
      </c>
      <c r="AY42" t="s">
        <v>9294</v>
      </c>
      <c r="AZ42" t="s">
        <v>9295</v>
      </c>
      <c r="BA42" t="s">
        <v>8456</v>
      </c>
    </row>
    <row r="43" spans="1:53" x14ac:dyDescent="0.25">
      <c r="A43" t="s">
        <v>9296</v>
      </c>
      <c r="B43" t="s">
        <v>9297</v>
      </c>
      <c r="C43" t="s">
        <v>9299</v>
      </c>
      <c r="D43" t="s">
        <v>9298</v>
      </c>
      <c r="E43" t="s">
        <v>9300</v>
      </c>
      <c r="F43">
        <v>136</v>
      </c>
      <c r="G43" t="s">
        <v>9301</v>
      </c>
      <c r="H43" t="s">
        <v>9302</v>
      </c>
      <c r="I43">
        <v>2</v>
      </c>
      <c r="J43" t="s">
        <v>9303</v>
      </c>
      <c r="K43">
        <v>136</v>
      </c>
      <c r="L43">
        <v>136</v>
      </c>
      <c r="Y43" t="s">
        <v>9298</v>
      </c>
      <c r="Z43" t="s">
        <v>9304</v>
      </c>
      <c r="AA43" t="s">
        <v>8611</v>
      </c>
      <c r="AB43" t="s">
        <v>9299</v>
      </c>
      <c r="AC43" t="s">
        <v>8475</v>
      </c>
      <c r="AD43" t="s">
        <v>9305</v>
      </c>
      <c r="AE43" t="s">
        <v>9306</v>
      </c>
      <c r="AF43" t="s">
        <v>9307</v>
      </c>
      <c r="AG43" t="s">
        <v>9308</v>
      </c>
      <c r="AH43">
        <v>48</v>
      </c>
      <c r="AI43">
        <v>3580718</v>
      </c>
      <c r="AJ43" t="b">
        <v>1</v>
      </c>
      <c r="AK43" t="s">
        <v>8477</v>
      </c>
      <c r="AL43" t="s">
        <v>9307</v>
      </c>
      <c r="AM43" t="s">
        <v>9300</v>
      </c>
      <c r="AN43">
        <v>29</v>
      </c>
      <c r="AO43" t="s">
        <v>8615</v>
      </c>
      <c r="AQ43" t="s">
        <v>9309</v>
      </c>
      <c r="AS43" t="s">
        <v>9310</v>
      </c>
      <c r="AT43">
        <v>19</v>
      </c>
      <c r="AU43" t="s">
        <v>8618</v>
      </c>
      <c r="AW43">
        <v>419</v>
      </c>
      <c r="AX43" t="s">
        <v>8619</v>
      </c>
      <c r="AY43" t="s">
        <v>9311</v>
      </c>
      <c r="AZ43" t="s">
        <v>9312</v>
      </c>
      <c r="BA43" t="s">
        <v>8621</v>
      </c>
    </row>
    <row r="44" spans="1:53" x14ac:dyDescent="0.25">
      <c r="A44" t="s">
        <v>9313</v>
      </c>
      <c r="B44" t="s">
        <v>9314</v>
      </c>
      <c r="C44" t="s">
        <v>9317</v>
      </c>
      <c r="D44" t="s">
        <v>9315</v>
      </c>
      <c r="E44" t="s">
        <v>9318</v>
      </c>
      <c r="F44">
        <v>140</v>
      </c>
      <c r="G44" t="s">
        <v>9262</v>
      </c>
      <c r="H44" t="s">
        <v>9319</v>
      </c>
      <c r="I44">
        <v>0</v>
      </c>
      <c r="J44" t="s">
        <v>9264</v>
      </c>
      <c r="K44">
        <v>950</v>
      </c>
      <c r="L44">
        <v>140</v>
      </c>
      <c r="M44" t="s">
        <v>9313</v>
      </c>
      <c r="N44" t="s">
        <v>9313</v>
      </c>
      <c r="O44" t="s">
        <v>9314</v>
      </c>
      <c r="P44" t="s">
        <v>9314</v>
      </c>
      <c r="Q44" t="s">
        <v>9320</v>
      </c>
      <c r="R44" t="s">
        <v>9321</v>
      </c>
      <c r="S44" t="s">
        <v>9322</v>
      </c>
      <c r="T44" t="s">
        <v>9323</v>
      </c>
      <c r="U44" t="s">
        <v>9316</v>
      </c>
      <c r="V44" t="s">
        <v>9316</v>
      </c>
      <c r="W44" t="s">
        <v>9324</v>
      </c>
      <c r="X44" t="s">
        <v>9325</v>
      </c>
      <c r="Y44" t="s">
        <v>9315</v>
      </c>
      <c r="Z44" t="s">
        <v>9326</v>
      </c>
      <c r="AA44" t="s">
        <v>8461</v>
      </c>
      <c r="AB44" t="s">
        <v>9327</v>
      </c>
      <c r="AC44" t="s">
        <v>8475</v>
      </c>
      <c r="AD44">
        <v>236</v>
      </c>
      <c r="AE44" t="s">
        <v>9328</v>
      </c>
      <c r="AF44" t="s">
        <v>9329</v>
      </c>
      <c r="AG44" t="s">
        <v>9330</v>
      </c>
      <c r="AH44">
        <v>49</v>
      </c>
      <c r="AI44">
        <v>239880</v>
      </c>
      <c r="AJ44" t="b">
        <v>1</v>
      </c>
      <c r="AK44" t="s">
        <v>8477</v>
      </c>
      <c r="AL44" t="s">
        <v>9318</v>
      </c>
      <c r="AM44" t="s">
        <v>9318</v>
      </c>
      <c r="AN44">
        <v>17</v>
      </c>
      <c r="AO44" t="s">
        <v>8597</v>
      </c>
      <c r="AP44" t="s">
        <v>8478</v>
      </c>
      <c r="AQ44" t="s">
        <v>9331</v>
      </c>
      <c r="AR44" t="s">
        <v>8478</v>
      </c>
      <c r="AS44" t="s">
        <v>9332</v>
      </c>
      <c r="AT44">
        <v>2</v>
      </c>
      <c r="AU44" t="s">
        <v>8533</v>
      </c>
      <c r="AW44">
        <v>202</v>
      </c>
      <c r="AX44" t="s">
        <v>8600</v>
      </c>
      <c r="AY44" t="s">
        <v>9333</v>
      </c>
      <c r="AZ44" t="s">
        <v>9334</v>
      </c>
      <c r="BA44" t="s">
        <v>8456</v>
      </c>
    </row>
    <row r="45" spans="1:53" x14ac:dyDescent="0.25">
      <c r="A45" t="s">
        <v>9335</v>
      </c>
      <c r="B45" t="s">
        <v>9336</v>
      </c>
      <c r="C45" t="s">
        <v>9339</v>
      </c>
      <c r="D45" t="s">
        <v>9337</v>
      </c>
      <c r="E45" t="s">
        <v>9340</v>
      </c>
      <c r="F45">
        <v>148</v>
      </c>
      <c r="G45" t="s">
        <v>9262</v>
      </c>
      <c r="H45" t="s">
        <v>9341</v>
      </c>
      <c r="I45">
        <v>0</v>
      </c>
      <c r="J45" t="s">
        <v>9264</v>
      </c>
      <c r="K45">
        <v>950</v>
      </c>
      <c r="L45">
        <v>148</v>
      </c>
      <c r="M45" t="s">
        <v>9342</v>
      </c>
      <c r="N45" t="s">
        <v>9335</v>
      </c>
      <c r="O45" t="s">
        <v>9343</v>
      </c>
      <c r="P45" t="s">
        <v>9336</v>
      </c>
      <c r="Q45" t="s">
        <v>9344</v>
      </c>
      <c r="R45" t="s">
        <v>9337</v>
      </c>
      <c r="S45" t="s">
        <v>9345</v>
      </c>
      <c r="T45" t="s">
        <v>9346</v>
      </c>
      <c r="U45" t="s">
        <v>9347</v>
      </c>
      <c r="V45" t="s">
        <v>9338</v>
      </c>
      <c r="W45" t="s">
        <v>9348</v>
      </c>
      <c r="X45" t="s">
        <v>9349</v>
      </c>
      <c r="Y45" t="s">
        <v>9337</v>
      </c>
      <c r="Z45" t="s">
        <v>9350</v>
      </c>
      <c r="AA45" t="s">
        <v>8461</v>
      </c>
      <c r="AB45" t="s">
        <v>9351</v>
      </c>
      <c r="AC45" t="s">
        <v>8475</v>
      </c>
      <c r="AD45">
        <v>235</v>
      </c>
      <c r="AE45" t="s">
        <v>9352</v>
      </c>
      <c r="AF45" t="s">
        <v>9353</v>
      </c>
      <c r="AG45" t="s">
        <v>9354</v>
      </c>
      <c r="AH45">
        <v>50</v>
      </c>
      <c r="AI45">
        <v>2434508</v>
      </c>
      <c r="AJ45" t="b">
        <v>1</v>
      </c>
      <c r="AK45" t="s">
        <v>8477</v>
      </c>
      <c r="AL45" t="s">
        <v>9353</v>
      </c>
      <c r="AM45" t="s">
        <v>9340</v>
      </c>
      <c r="AN45">
        <v>17</v>
      </c>
      <c r="AO45" t="s">
        <v>8597</v>
      </c>
      <c r="AP45" t="s">
        <v>8478</v>
      </c>
      <c r="AQ45" t="s">
        <v>9355</v>
      </c>
      <c r="AR45" t="s">
        <v>8478</v>
      </c>
      <c r="AS45" t="s">
        <v>9356</v>
      </c>
      <c r="AT45">
        <v>2</v>
      </c>
      <c r="AU45" t="s">
        <v>8533</v>
      </c>
      <c r="AW45">
        <v>202</v>
      </c>
      <c r="AX45" t="s">
        <v>8600</v>
      </c>
      <c r="AY45" t="s">
        <v>9357</v>
      </c>
      <c r="AZ45" t="s">
        <v>9354</v>
      </c>
      <c r="BA45" t="s">
        <v>8456</v>
      </c>
    </row>
    <row r="46" spans="1:53" x14ac:dyDescent="0.25">
      <c r="A46" t="s">
        <v>9358</v>
      </c>
      <c r="B46" t="s">
        <v>9359</v>
      </c>
      <c r="C46" t="s">
        <v>9362</v>
      </c>
      <c r="D46" t="s">
        <v>9360</v>
      </c>
      <c r="E46" t="s">
        <v>9363</v>
      </c>
      <c r="F46">
        <v>152</v>
      </c>
      <c r="G46" t="s">
        <v>9364</v>
      </c>
      <c r="H46" t="s">
        <v>9365</v>
      </c>
      <c r="I46">
        <v>0</v>
      </c>
      <c r="J46" t="s">
        <v>9366</v>
      </c>
      <c r="K46">
        <v>152</v>
      </c>
      <c r="L46">
        <v>152</v>
      </c>
      <c r="M46" t="s">
        <v>9367</v>
      </c>
      <c r="N46" t="s">
        <v>9358</v>
      </c>
      <c r="O46" t="s">
        <v>9368</v>
      </c>
      <c r="P46" t="s">
        <v>9359</v>
      </c>
      <c r="Q46" t="s">
        <v>9369</v>
      </c>
      <c r="R46" t="s">
        <v>9360</v>
      </c>
      <c r="S46" t="s">
        <v>9370</v>
      </c>
      <c r="T46" t="s">
        <v>9371</v>
      </c>
      <c r="U46" t="s">
        <v>9372</v>
      </c>
      <c r="V46" t="s">
        <v>9361</v>
      </c>
      <c r="W46" t="s">
        <v>9373</v>
      </c>
      <c r="X46" t="s">
        <v>9360</v>
      </c>
      <c r="Y46" t="s">
        <v>9360</v>
      </c>
      <c r="Z46" t="s">
        <v>9374</v>
      </c>
      <c r="AA46" t="s">
        <v>8670</v>
      </c>
      <c r="AB46" t="s">
        <v>9375</v>
      </c>
      <c r="AC46" t="s">
        <v>8475</v>
      </c>
      <c r="AD46">
        <v>56</v>
      </c>
      <c r="AE46" t="s">
        <v>9376</v>
      </c>
      <c r="AF46" t="s">
        <v>9377</v>
      </c>
      <c r="AG46" t="s">
        <v>9378</v>
      </c>
      <c r="AH46">
        <v>51</v>
      </c>
      <c r="AI46">
        <v>3895114</v>
      </c>
      <c r="AJ46" t="b">
        <v>1</v>
      </c>
      <c r="AK46" t="s">
        <v>8477</v>
      </c>
      <c r="AL46" t="s">
        <v>9377</v>
      </c>
      <c r="AM46" t="s">
        <v>9363</v>
      </c>
      <c r="AN46">
        <v>5</v>
      </c>
      <c r="AO46" t="s">
        <v>8673</v>
      </c>
      <c r="AQ46" t="s">
        <v>9379</v>
      </c>
      <c r="AS46" t="s">
        <v>9380</v>
      </c>
      <c r="AT46">
        <v>19</v>
      </c>
      <c r="AU46" t="s">
        <v>8618</v>
      </c>
      <c r="AW46">
        <v>419</v>
      </c>
      <c r="AX46" t="s">
        <v>8619</v>
      </c>
      <c r="AY46" t="s">
        <v>9381</v>
      </c>
      <c r="AZ46" t="s">
        <v>8240</v>
      </c>
      <c r="BA46" t="s">
        <v>8456</v>
      </c>
    </row>
    <row r="47" spans="1:53" x14ac:dyDescent="0.25">
      <c r="A47" t="s">
        <v>9382</v>
      </c>
      <c r="B47" t="s">
        <v>9383</v>
      </c>
      <c r="C47" t="s">
        <v>9295</v>
      </c>
      <c r="D47" t="s">
        <v>9384</v>
      </c>
      <c r="E47" t="s">
        <v>9386</v>
      </c>
      <c r="F47">
        <v>156</v>
      </c>
      <c r="G47" t="s">
        <v>9387</v>
      </c>
      <c r="H47" t="s">
        <v>9388</v>
      </c>
      <c r="I47">
        <v>2</v>
      </c>
      <c r="J47" t="s">
        <v>9389</v>
      </c>
      <c r="K47">
        <v>156</v>
      </c>
      <c r="L47">
        <v>156</v>
      </c>
      <c r="M47" t="s">
        <v>9390</v>
      </c>
      <c r="N47" t="s">
        <v>9382</v>
      </c>
      <c r="O47" t="s">
        <v>9391</v>
      </c>
      <c r="P47" t="s">
        <v>9383</v>
      </c>
      <c r="Q47" t="s">
        <v>9392</v>
      </c>
      <c r="R47" t="s">
        <v>9384</v>
      </c>
      <c r="S47" t="s">
        <v>9393</v>
      </c>
      <c r="T47" t="s">
        <v>9394</v>
      </c>
      <c r="U47" t="s">
        <v>9395</v>
      </c>
      <c r="V47" t="s">
        <v>9385</v>
      </c>
      <c r="W47" t="s">
        <v>9396</v>
      </c>
      <c r="X47" t="s">
        <v>9384</v>
      </c>
      <c r="Y47" t="s">
        <v>9384</v>
      </c>
      <c r="Z47" t="s">
        <v>9397</v>
      </c>
      <c r="AA47" t="s">
        <v>8454</v>
      </c>
      <c r="AB47" t="s">
        <v>9295</v>
      </c>
      <c r="AC47" t="s">
        <v>8475</v>
      </c>
      <c r="AD47">
        <v>86</v>
      </c>
      <c r="AE47" t="s">
        <v>9398</v>
      </c>
      <c r="AF47" t="s">
        <v>9386</v>
      </c>
      <c r="AG47" t="s">
        <v>8240</v>
      </c>
      <c r="AH47">
        <v>53</v>
      </c>
      <c r="AI47">
        <v>1814991</v>
      </c>
      <c r="AJ47" t="b">
        <v>1</v>
      </c>
      <c r="AK47" t="s">
        <v>8477</v>
      </c>
      <c r="AL47" t="s">
        <v>9386</v>
      </c>
      <c r="AM47" t="s">
        <v>9386</v>
      </c>
      <c r="AQ47" t="s">
        <v>9399</v>
      </c>
      <c r="AS47" t="s">
        <v>9400</v>
      </c>
      <c r="AT47">
        <v>142</v>
      </c>
      <c r="AU47" t="s">
        <v>8481</v>
      </c>
      <c r="AW47">
        <v>30</v>
      </c>
      <c r="AX47" t="s">
        <v>9401</v>
      </c>
      <c r="AY47" t="s">
        <v>9402</v>
      </c>
      <c r="AZ47" t="s">
        <v>9378</v>
      </c>
      <c r="BA47" t="s">
        <v>8456</v>
      </c>
    </row>
    <row r="48" spans="1:53" x14ac:dyDescent="0.25">
      <c r="A48" t="s">
        <v>9403</v>
      </c>
      <c r="B48" t="s">
        <v>9404</v>
      </c>
      <c r="C48" t="s">
        <v>8231</v>
      </c>
      <c r="D48" t="s">
        <v>9408</v>
      </c>
      <c r="E48" t="s">
        <v>9405</v>
      </c>
      <c r="F48">
        <v>344</v>
      </c>
      <c r="G48" t="s">
        <v>8252</v>
      </c>
      <c r="H48" t="s">
        <v>9406</v>
      </c>
      <c r="I48">
        <v>2</v>
      </c>
      <c r="J48" t="s">
        <v>9407</v>
      </c>
      <c r="K48">
        <v>344</v>
      </c>
      <c r="L48">
        <v>344</v>
      </c>
      <c r="Y48" t="s">
        <v>9408</v>
      </c>
      <c r="Z48" t="s">
        <v>9408</v>
      </c>
      <c r="AA48" t="s">
        <v>8454</v>
      </c>
      <c r="AB48" t="s">
        <v>8231</v>
      </c>
      <c r="AC48" t="s">
        <v>8475</v>
      </c>
      <c r="AD48">
        <v>852</v>
      </c>
      <c r="AE48" t="s">
        <v>9409</v>
      </c>
      <c r="AF48" t="s">
        <v>9405</v>
      </c>
      <c r="AG48" t="s">
        <v>8231</v>
      </c>
      <c r="AH48">
        <v>33364</v>
      </c>
      <c r="AI48">
        <v>1819730</v>
      </c>
      <c r="AJ48" t="b">
        <v>1</v>
      </c>
      <c r="AK48" t="s">
        <v>8477</v>
      </c>
      <c r="AL48" t="s">
        <v>9405</v>
      </c>
      <c r="AM48" t="s">
        <v>9405</v>
      </c>
      <c r="AQ48" t="s">
        <v>9410</v>
      </c>
      <c r="AS48" t="s">
        <v>8455</v>
      </c>
      <c r="AT48">
        <v>142</v>
      </c>
      <c r="AU48" t="s">
        <v>8481</v>
      </c>
      <c r="AW48">
        <v>30</v>
      </c>
      <c r="AX48" t="s">
        <v>9401</v>
      </c>
      <c r="AY48" t="s">
        <v>9411</v>
      </c>
      <c r="AZ48" t="s">
        <v>8231</v>
      </c>
      <c r="BA48" t="s">
        <v>9412</v>
      </c>
    </row>
    <row r="49" spans="1:53" x14ac:dyDescent="0.25">
      <c r="A49" t="s">
        <v>9413</v>
      </c>
      <c r="B49" t="s">
        <v>9414</v>
      </c>
      <c r="C49" t="s">
        <v>9416</v>
      </c>
      <c r="D49" t="s">
        <v>9415</v>
      </c>
      <c r="E49" t="s">
        <v>9417</v>
      </c>
      <c r="F49">
        <v>446</v>
      </c>
      <c r="G49" t="s">
        <v>9418</v>
      </c>
      <c r="H49" t="s">
        <v>9419</v>
      </c>
      <c r="I49">
        <v>2</v>
      </c>
      <c r="J49" t="s">
        <v>9420</v>
      </c>
      <c r="K49">
        <v>446</v>
      </c>
      <c r="L49">
        <v>446</v>
      </c>
      <c r="Y49" t="s">
        <v>9421</v>
      </c>
      <c r="Z49" t="s">
        <v>9422</v>
      </c>
      <c r="AA49" t="s">
        <v>8454</v>
      </c>
      <c r="AB49" t="s">
        <v>9416</v>
      </c>
      <c r="AC49" t="s">
        <v>8475</v>
      </c>
      <c r="AD49">
        <v>853</v>
      </c>
      <c r="AF49" t="s">
        <v>9417</v>
      </c>
      <c r="AG49" t="s">
        <v>9423</v>
      </c>
      <c r="AH49">
        <v>149</v>
      </c>
      <c r="AI49">
        <v>1821275</v>
      </c>
      <c r="AJ49" t="b">
        <v>1</v>
      </c>
      <c r="AK49" t="s">
        <v>8477</v>
      </c>
      <c r="AL49" t="s">
        <v>9417</v>
      </c>
      <c r="AM49" t="s">
        <v>9417</v>
      </c>
      <c r="AQ49" t="s">
        <v>9424</v>
      </c>
      <c r="AS49" t="s">
        <v>8455</v>
      </c>
      <c r="AT49">
        <v>142</v>
      </c>
      <c r="AU49" t="s">
        <v>8481</v>
      </c>
      <c r="AW49">
        <v>30</v>
      </c>
      <c r="AX49" t="s">
        <v>9401</v>
      </c>
      <c r="AY49" t="s">
        <v>9425</v>
      </c>
      <c r="AZ49" t="s">
        <v>9426</v>
      </c>
      <c r="BA49" t="s">
        <v>9412</v>
      </c>
    </row>
    <row r="50" spans="1:53" x14ac:dyDescent="0.25">
      <c r="A50" t="s">
        <v>9427</v>
      </c>
      <c r="B50" t="s">
        <v>9428</v>
      </c>
      <c r="C50" t="s">
        <v>9430</v>
      </c>
      <c r="D50" t="s">
        <v>9429</v>
      </c>
      <c r="E50" t="s">
        <v>9431</v>
      </c>
      <c r="F50">
        <v>162</v>
      </c>
      <c r="G50" t="s">
        <v>8248</v>
      </c>
      <c r="H50" t="s">
        <v>9432</v>
      </c>
      <c r="I50">
        <v>2</v>
      </c>
      <c r="J50" t="s">
        <v>8721</v>
      </c>
      <c r="K50">
        <v>36</v>
      </c>
      <c r="L50">
        <v>162</v>
      </c>
      <c r="Y50" t="s">
        <v>9429</v>
      </c>
      <c r="Z50" t="s">
        <v>9433</v>
      </c>
      <c r="AA50" t="s">
        <v>8454</v>
      </c>
      <c r="AB50" t="s">
        <v>8719</v>
      </c>
      <c r="AC50" t="s">
        <v>8502</v>
      </c>
      <c r="AD50">
        <v>61</v>
      </c>
      <c r="AE50" t="s">
        <v>9434</v>
      </c>
      <c r="AF50" t="s">
        <v>9431</v>
      </c>
      <c r="AG50" t="s">
        <v>9435</v>
      </c>
      <c r="AH50">
        <v>54</v>
      </c>
      <c r="AI50">
        <v>2078138</v>
      </c>
      <c r="AJ50" t="b">
        <v>1</v>
      </c>
      <c r="AK50" t="s">
        <v>8477</v>
      </c>
      <c r="AL50" t="s">
        <v>8455</v>
      </c>
      <c r="AM50" t="s">
        <v>9436</v>
      </c>
      <c r="AQ50" t="s">
        <v>9437</v>
      </c>
      <c r="AS50" t="s">
        <v>9438</v>
      </c>
      <c r="AT50">
        <v>9</v>
      </c>
      <c r="AU50" t="s">
        <v>8552</v>
      </c>
      <c r="AW50">
        <v>53</v>
      </c>
      <c r="AX50" t="s">
        <v>8728</v>
      </c>
      <c r="AY50" t="s">
        <v>9439</v>
      </c>
      <c r="AZ50" t="s">
        <v>9440</v>
      </c>
      <c r="BA50" t="s">
        <v>9441</v>
      </c>
    </row>
    <row r="51" spans="1:53" x14ac:dyDescent="0.25">
      <c r="A51" t="s">
        <v>9442</v>
      </c>
      <c r="B51" t="s">
        <v>9443</v>
      </c>
      <c r="C51" t="s">
        <v>9445</v>
      </c>
      <c r="D51" t="s">
        <v>9444</v>
      </c>
      <c r="E51" t="s">
        <v>9446</v>
      </c>
      <c r="F51">
        <v>166</v>
      </c>
      <c r="G51" t="s">
        <v>8248</v>
      </c>
      <c r="H51" t="s">
        <v>9447</v>
      </c>
      <c r="I51">
        <v>2</v>
      </c>
      <c r="J51" t="s">
        <v>8721</v>
      </c>
      <c r="K51">
        <v>36</v>
      </c>
      <c r="L51">
        <v>166</v>
      </c>
      <c r="Y51" t="s">
        <v>9444</v>
      </c>
      <c r="Z51" t="s">
        <v>9448</v>
      </c>
      <c r="AA51" t="s">
        <v>8454</v>
      </c>
      <c r="AB51" t="s">
        <v>8719</v>
      </c>
      <c r="AC51" t="s">
        <v>8502</v>
      </c>
      <c r="AD51">
        <v>61</v>
      </c>
      <c r="AE51" t="s">
        <v>9449</v>
      </c>
      <c r="AF51" t="s">
        <v>9446</v>
      </c>
      <c r="AG51" t="s">
        <v>9450</v>
      </c>
      <c r="AH51">
        <v>56</v>
      </c>
      <c r="AI51">
        <v>1547376</v>
      </c>
      <c r="AJ51" t="b">
        <v>1</v>
      </c>
      <c r="AK51" t="s">
        <v>8477</v>
      </c>
      <c r="AL51" t="s">
        <v>8455</v>
      </c>
      <c r="AM51" t="s">
        <v>9451</v>
      </c>
      <c r="AQ51" t="s">
        <v>9452</v>
      </c>
      <c r="AS51" t="s">
        <v>9453</v>
      </c>
      <c r="AT51">
        <v>9</v>
      </c>
      <c r="AU51" t="s">
        <v>8552</v>
      </c>
      <c r="AW51">
        <v>53</v>
      </c>
      <c r="AX51" t="s">
        <v>8728</v>
      </c>
      <c r="AY51" t="s">
        <v>9454</v>
      </c>
      <c r="AZ51" t="s">
        <v>9455</v>
      </c>
      <c r="BA51" t="s">
        <v>9441</v>
      </c>
    </row>
    <row r="52" spans="1:53" x14ac:dyDescent="0.25">
      <c r="A52" t="s">
        <v>9456</v>
      </c>
      <c r="B52" t="s">
        <v>9457</v>
      </c>
      <c r="C52" t="s">
        <v>9460</v>
      </c>
      <c r="D52" t="s">
        <v>9458</v>
      </c>
      <c r="E52" t="s">
        <v>9461</v>
      </c>
      <c r="F52">
        <v>170</v>
      </c>
      <c r="G52" t="s">
        <v>9462</v>
      </c>
      <c r="H52" t="s">
        <v>9463</v>
      </c>
      <c r="I52">
        <v>2</v>
      </c>
      <c r="J52" t="s">
        <v>9464</v>
      </c>
      <c r="K52">
        <v>170</v>
      </c>
      <c r="L52">
        <v>170</v>
      </c>
      <c r="M52" t="s">
        <v>9465</v>
      </c>
      <c r="N52" t="s">
        <v>9456</v>
      </c>
      <c r="O52" t="s">
        <v>9466</v>
      </c>
      <c r="P52" t="s">
        <v>9457</v>
      </c>
      <c r="Q52" t="s">
        <v>9467</v>
      </c>
      <c r="R52" t="s">
        <v>9458</v>
      </c>
      <c r="S52" t="s">
        <v>9468</v>
      </c>
      <c r="T52" t="s">
        <v>9469</v>
      </c>
      <c r="U52" t="s">
        <v>9470</v>
      </c>
      <c r="V52" t="s">
        <v>9459</v>
      </c>
      <c r="W52" t="s">
        <v>9471</v>
      </c>
      <c r="X52" t="s">
        <v>9458</v>
      </c>
      <c r="Y52" t="s">
        <v>9458</v>
      </c>
      <c r="Z52" t="s">
        <v>9472</v>
      </c>
      <c r="AA52" t="s">
        <v>8670</v>
      </c>
      <c r="AB52" t="s">
        <v>9460</v>
      </c>
      <c r="AC52" t="s">
        <v>8475</v>
      </c>
      <c r="AD52">
        <v>57</v>
      </c>
      <c r="AE52" t="s">
        <v>9473</v>
      </c>
      <c r="AF52" t="s">
        <v>9461</v>
      </c>
      <c r="AG52" t="s">
        <v>9460</v>
      </c>
      <c r="AH52">
        <v>57</v>
      </c>
      <c r="AI52">
        <v>3686110</v>
      </c>
      <c r="AJ52" t="b">
        <v>1</v>
      </c>
      <c r="AK52" t="s">
        <v>8477</v>
      </c>
      <c r="AL52" t="s">
        <v>9461</v>
      </c>
      <c r="AM52" t="s">
        <v>9474</v>
      </c>
      <c r="AN52">
        <v>5</v>
      </c>
      <c r="AO52" t="s">
        <v>8673</v>
      </c>
      <c r="AQ52" t="s">
        <v>9475</v>
      </c>
      <c r="AS52" t="s">
        <v>9476</v>
      </c>
      <c r="AT52">
        <v>19</v>
      </c>
      <c r="AU52" t="s">
        <v>8618</v>
      </c>
      <c r="AW52">
        <v>419</v>
      </c>
      <c r="AX52" t="s">
        <v>8619</v>
      </c>
      <c r="AY52" t="s">
        <v>9477</v>
      </c>
      <c r="AZ52" t="s">
        <v>9460</v>
      </c>
      <c r="BA52" t="s">
        <v>8456</v>
      </c>
    </row>
    <row r="53" spans="1:53" x14ac:dyDescent="0.25">
      <c r="A53" t="s">
        <v>9478</v>
      </c>
      <c r="B53" t="s">
        <v>9479</v>
      </c>
      <c r="C53" t="s">
        <v>9482</v>
      </c>
      <c r="D53" t="s">
        <v>9480</v>
      </c>
      <c r="E53" t="s">
        <v>9483</v>
      </c>
      <c r="F53">
        <v>174</v>
      </c>
      <c r="G53" t="s">
        <v>9484</v>
      </c>
      <c r="H53" t="s">
        <v>9485</v>
      </c>
      <c r="I53">
        <v>0</v>
      </c>
      <c r="J53" t="s">
        <v>9486</v>
      </c>
      <c r="K53">
        <v>174</v>
      </c>
      <c r="L53">
        <v>174</v>
      </c>
      <c r="M53" t="s">
        <v>9487</v>
      </c>
      <c r="N53" t="s">
        <v>9478</v>
      </c>
      <c r="O53" t="s">
        <v>9488</v>
      </c>
      <c r="P53" t="s">
        <v>9479</v>
      </c>
      <c r="Q53" t="s">
        <v>9489</v>
      </c>
      <c r="R53" t="s">
        <v>9490</v>
      </c>
      <c r="S53" t="s">
        <v>9491</v>
      </c>
      <c r="T53" t="s">
        <v>9492</v>
      </c>
      <c r="U53" t="s">
        <v>9493</v>
      </c>
      <c r="V53" t="s">
        <v>9481</v>
      </c>
      <c r="W53" t="s">
        <v>9494</v>
      </c>
      <c r="X53" t="s">
        <v>9495</v>
      </c>
      <c r="Y53" t="s">
        <v>9480</v>
      </c>
      <c r="Z53" t="s">
        <v>9496</v>
      </c>
      <c r="AA53" t="s">
        <v>8461</v>
      </c>
      <c r="AB53" t="s">
        <v>9482</v>
      </c>
      <c r="AC53" t="s">
        <v>8475</v>
      </c>
      <c r="AD53">
        <v>269</v>
      </c>
      <c r="AE53" t="s">
        <v>9497</v>
      </c>
      <c r="AF53" t="s">
        <v>9483</v>
      </c>
      <c r="AG53" t="s">
        <v>9295</v>
      </c>
      <c r="AH53">
        <v>58</v>
      </c>
      <c r="AI53">
        <v>921929</v>
      </c>
      <c r="AJ53" t="b">
        <v>1</v>
      </c>
      <c r="AK53" t="s">
        <v>8477</v>
      </c>
      <c r="AL53" t="s">
        <v>9483</v>
      </c>
      <c r="AM53" t="s">
        <v>9483</v>
      </c>
      <c r="AN53">
        <v>14</v>
      </c>
      <c r="AO53" t="s">
        <v>9112</v>
      </c>
      <c r="AQ53" t="s">
        <v>9498</v>
      </c>
      <c r="AR53" t="s">
        <v>8478</v>
      </c>
      <c r="AS53" t="s">
        <v>9499</v>
      </c>
      <c r="AT53">
        <v>2</v>
      </c>
      <c r="AU53" t="s">
        <v>8533</v>
      </c>
      <c r="AV53" t="s">
        <v>8478</v>
      </c>
      <c r="AW53">
        <v>202</v>
      </c>
      <c r="AX53" t="s">
        <v>8600</v>
      </c>
      <c r="AY53" t="s">
        <v>9500</v>
      </c>
      <c r="AZ53" t="s">
        <v>9501</v>
      </c>
      <c r="BA53" t="s">
        <v>8456</v>
      </c>
    </row>
    <row r="54" spans="1:53" x14ac:dyDescent="0.25">
      <c r="A54" t="s">
        <v>9502</v>
      </c>
      <c r="B54" t="s">
        <v>9503</v>
      </c>
      <c r="C54" t="s">
        <v>9506</v>
      </c>
      <c r="D54" t="s">
        <v>9504</v>
      </c>
      <c r="E54" t="s">
        <v>9507</v>
      </c>
      <c r="F54">
        <v>178</v>
      </c>
      <c r="G54" t="s">
        <v>9262</v>
      </c>
      <c r="H54" t="s">
        <v>9508</v>
      </c>
      <c r="I54">
        <v>0</v>
      </c>
      <c r="J54" t="s">
        <v>9264</v>
      </c>
      <c r="K54">
        <v>950</v>
      </c>
      <c r="L54">
        <v>178</v>
      </c>
      <c r="M54" t="s">
        <v>9509</v>
      </c>
      <c r="N54" t="s">
        <v>9502</v>
      </c>
      <c r="O54" t="s">
        <v>9510</v>
      </c>
      <c r="P54" t="s">
        <v>9503</v>
      </c>
      <c r="Q54" t="s">
        <v>9511</v>
      </c>
      <c r="R54" t="s">
        <v>9512</v>
      </c>
      <c r="S54" t="s">
        <v>9513</v>
      </c>
      <c r="T54" t="s">
        <v>9514</v>
      </c>
      <c r="U54" t="s">
        <v>9515</v>
      </c>
      <c r="V54" t="s">
        <v>9505</v>
      </c>
      <c r="W54" t="s">
        <v>9516</v>
      </c>
      <c r="X54" t="s">
        <v>9517</v>
      </c>
      <c r="Y54" t="s">
        <v>9518</v>
      </c>
      <c r="Z54" t="s">
        <v>9519</v>
      </c>
      <c r="AA54" t="s">
        <v>8461</v>
      </c>
      <c r="AB54" t="s">
        <v>9520</v>
      </c>
      <c r="AC54" t="s">
        <v>8475</v>
      </c>
      <c r="AD54">
        <v>242</v>
      </c>
      <c r="AE54" t="s">
        <v>9521</v>
      </c>
      <c r="AF54" t="s">
        <v>9522</v>
      </c>
      <c r="AG54" t="s">
        <v>9317</v>
      </c>
      <c r="AH54">
        <v>59</v>
      </c>
      <c r="AI54">
        <v>2260494</v>
      </c>
      <c r="AJ54" t="b">
        <v>1</v>
      </c>
      <c r="AK54" t="s">
        <v>8477</v>
      </c>
      <c r="AL54" t="s">
        <v>9522</v>
      </c>
      <c r="AM54" t="s">
        <v>9507</v>
      </c>
      <c r="AN54">
        <v>17</v>
      </c>
      <c r="AO54" t="s">
        <v>8597</v>
      </c>
      <c r="AQ54" t="s">
        <v>9523</v>
      </c>
      <c r="AS54" t="s">
        <v>9524</v>
      </c>
      <c r="AT54">
        <v>2</v>
      </c>
      <c r="AU54" t="s">
        <v>8533</v>
      </c>
      <c r="AW54">
        <v>202</v>
      </c>
      <c r="AX54" t="s">
        <v>8600</v>
      </c>
      <c r="AY54" t="s">
        <v>9525</v>
      </c>
      <c r="AZ54" t="s">
        <v>9506</v>
      </c>
      <c r="BA54" t="s">
        <v>8456</v>
      </c>
    </row>
    <row r="55" spans="1:53" x14ac:dyDescent="0.25">
      <c r="A55" t="s">
        <v>9526</v>
      </c>
      <c r="B55" t="s">
        <v>9527</v>
      </c>
      <c r="C55" t="s">
        <v>9450</v>
      </c>
      <c r="D55" t="s">
        <v>9528</v>
      </c>
      <c r="E55" t="s">
        <v>9530</v>
      </c>
      <c r="F55">
        <v>184</v>
      </c>
      <c r="G55" t="s">
        <v>8250</v>
      </c>
      <c r="H55" t="s">
        <v>9531</v>
      </c>
      <c r="I55">
        <v>2</v>
      </c>
      <c r="J55" t="s">
        <v>9532</v>
      </c>
      <c r="K55">
        <v>554</v>
      </c>
      <c r="L55">
        <v>184</v>
      </c>
      <c r="M55" t="s">
        <v>9526</v>
      </c>
      <c r="N55" t="s">
        <v>9533</v>
      </c>
      <c r="O55" t="s">
        <v>9527</v>
      </c>
      <c r="P55" t="s">
        <v>9534</v>
      </c>
      <c r="Q55" t="s">
        <v>9535</v>
      </c>
      <c r="R55" t="s">
        <v>9536</v>
      </c>
      <c r="S55" t="s">
        <v>9537</v>
      </c>
      <c r="T55" t="s">
        <v>9538</v>
      </c>
      <c r="U55" t="s">
        <v>9529</v>
      </c>
      <c r="V55" t="s">
        <v>9539</v>
      </c>
      <c r="W55" t="s">
        <v>9540</v>
      </c>
      <c r="X55" t="s">
        <v>9541</v>
      </c>
      <c r="Y55" t="s">
        <v>9528</v>
      </c>
      <c r="Z55" t="s">
        <v>9542</v>
      </c>
      <c r="AA55" t="s">
        <v>8543</v>
      </c>
      <c r="AB55" t="s">
        <v>8228</v>
      </c>
      <c r="AC55" t="s">
        <v>8475</v>
      </c>
      <c r="AD55">
        <v>682</v>
      </c>
      <c r="AE55" t="s">
        <v>9543</v>
      </c>
      <c r="AF55" t="s">
        <v>9530</v>
      </c>
      <c r="AG55" t="s">
        <v>9544</v>
      </c>
      <c r="AH55">
        <v>60</v>
      </c>
      <c r="AI55">
        <v>1899402</v>
      </c>
      <c r="AJ55" t="b">
        <v>1</v>
      </c>
      <c r="AK55" t="s">
        <v>8477</v>
      </c>
      <c r="AL55" t="s">
        <v>9530</v>
      </c>
      <c r="AM55" t="s">
        <v>9545</v>
      </c>
      <c r="AQ55" t="s">
        <v>9546</v>
      </c>
      <c r="AS55" t="s">
        <v>9547</v>
      </c>
      <c r="AT55">
        <v>9</v>
      </c>
      <c r="AU55" t="s">
        <v>8552</v>
      </c>
      <c r="AV55" t="s">
        <v>8478</v>
      </c>
      <c r="AW55">
        <v>61</v>
      </c>
      <c r="AX55" t="s">
        <v>8553</v>
      </c>
      <c r="AY55" t="s">
        <v>9548</v>
      </c>
      <c r="AZ55" t="s">
        <v>9549</v>
      </c>
      <c r="BA55" t="s">
        <v>9550</v>
      </c>
    </row>
    <row r="56" spans="1:53" x14ac:dyDescent="0.25">
      <c r="A56" t="s">
        <v>9551</v>
      </c>
      <c r="B56" t="s">
        <v>9552</v>
      </c>
      <c r="C56" t="s">
        <v>9555</v>
      </c>
      <c r="D56" t="s">
        <v>9553</v>
      </c>
      <c r="E56" t="s">
        <v>9556</v>
      </c>
      <c r="F56">
        <v>188</v>
      </c>
      <c r="G56" t="s">
        <v>9557</v>
      </c>
      <c r="H56" t="s">
        <v>9558</v>
      </c>
      <c r="I56">
        <v>2</v>
      </c>
      <c r="J56" t="s">
        <v>9559</v>
      </c>
      <c r="K56">
        <v>188</v>
      </c>
      <c r="L56">
        <v>188</v>
      </c>
      <c r="M56" t="s">
        <v>9560</v>
      </c>
      <c r="N56" t="s">
        <v>9551</v>
      </c>
      <c r="O56" t="s">
        <v>9561</v>
      </c>
      <c r="P56" t="s">
        <v>9552</v>
      </c>
      <c r="Q56" t="s">
        <v>9562</v>
      </c>
      <c r="R56" t="s">
        <v>9553</v>
      </c>
      <c r="S56" t="s">
        <v>9563</v>
      </c>
      <c r="T56" t="s">
        <v>9564</v>
      </c>
      <c r="U56" t="s">
        <v>9565</v>
      </c>
      <c r="V56" t="s">
        <v>9554</v>
      </c>
      <c r="W56" t="s">
        <v>9566</v>
      </c>
      <c r="X56" t="s">
        <v>9553</v>
      </c>
      <c r="Y56" t="s">
        <v>9553</v>
      </c>
      <c r="Z56" t="s">
        <v>9567</v>
      </c>
      <c r="AA56" t="s">
        <v>8611</v>
      </c>
      <c r="AB56" t="s">
        <v>9555</v>
      </c>
      <c r="AC56" t="s">
        <v>8475</v>
      </c>
      <c r="AD56">
        <v>506</v>
      </c>
      <c r="AE56" t="s">
        <v>9568</v>
      </c>
      <c r="AF56" t="s">
        <v>9557</v>
      </c>
      <c r="AG56" t="s">
        <v>9569</v>
      </c>
      <c r="AH56">
        <v>61</v>
      </c>
      <c r="AI56">
        <v>3624060</v>
      </c>
      <c r="AJ56" t="b">
        <v>1</v>
      </c>
      <c r="AK56" t="s">
        <v>8477</v>
      </c>
      <c r="AL56" t="s">
        <v>9557</v>
      </c>
      <c r="AM56" t="s">
        <v>9570</v>
      </c>
      <c r="AN56">
        <v>13</v>
      </c>
      <c r="AO56" t="s">
        <v>8929</v>
      </c>
      <c r="AQ56" t="s">
        <v>9571</v>
      </c>
      <c r="AS56" t="s">
        <v>9572</v>
      </c>
      <c r="AT56">
        <v>19</v>
      </c>
      <c r="AU56" t="s">
        <v>8618</v>
      </c>
      <c r="AW56">
        <v>419</v>
      </c>
      <c r="AX56" t="s">
        <v>8619</v>
      </c>
      <c r="AY56" t="s">
        <v>9573</v>
      </c>
      <c r="AZ56" t="s">
        <v>9569</v>
      </c>
      <c r="BA56" t="s">
        <v>8456</v>
      </c>
    </row>
    <row r="57" spans="1:53" x14ac:dyDescent="0.25">
      <c r="A57" t="s">
        <v>9574</v>
      </c>
      <c r="B57" t="s">
        <v>9575</v>
      </c>
      <c r="C57" t="s">
        <v>9579</v>
      </c>
      <c r="D57" t="s">
        <v>9576</v>
      </c>
      <c r="E57" t="s">
        <v>9580</v>
      </c>
      <c r="F57">
        <v>191</v>
      </c>
      <c r="G57" t="s">
        <v>9581</v>
      </c>
      <c r="H57" t="s">
        <v>9582</v>
      </c>
      <c r="I57">
        <v>2</v>
      </c>
      <c r="J57" t="s">
        <v>9583</v>
      </c>
      <c r="K57">
        <v>191</v>
      </c>
      <c r="L57">
        <v>191</v>
      </c>
      <c r="M57" t="s">
        <v>9584</v>
      </c>
      <c r="N57" t="s">
        <v>9574</v>
      </c>
      <c r="O57" t="s">
        <v>9585</v>
      </c>
      <c r="P57" t="s">
        <v>9575</v>
      </c>
      <c r="Q57" t="s">
        <v>9586</v>
      </c>
      <c r="R57" t="s">
        <v>9576</v>
      </c>
      <c r="S57" t="s">
        <v>9587</v>
      </c>
      <c r="T57" t="s">
        <v>9588</v>
      </c>
      <c r="U57" t="s">
        <v>9589</v>
      </c>
      <c r="V57" t="s">
        <v>9578</v>
      </c>
      <c r="W57" t="s">
        <v>9590</v>
      </c>
      <c r="X57" t="s">
        <v>9577</v>
      </c>
      <c r="Y57" t="s">
        <v>9576</v>
      </c>
      <c r="Z57" t="s">
        <v>9591</v>
      </c>
      <c r="AA57" t="s">
        <v>8501</v>
      </c>
      <c r="AB57" t="s">
        <v>9579</v>
      </c>
      <c r="AC57" t="s">
        <v>8502</v>
      </c>
      <c r="AD57">
        <v>385</v>
      </c>
      <c r="AE57" t="s">
        <v>9592</v>
      </c>
      <c r="AF57" t="s">
        <v>9593</v>
      </c>
      <c r="AG57" t="s">
        <v>9579</v>
      </c>
      <c r="AH57">
        <v>62</v>
      </c>
      <c r="AI57">
        <v>3202326</v>
      </c>
      <c r="AJ57" t="b">
        <v>1</v>
      </c>
      <c r="AK57" t="s">
        <v>8477</v>
      </c>
      <c r="AL57" t="s">
        <v>9593</v>
      </c>
      <c r="AM57" t="s">
        <v>9580</v>
      </c>
      <c r="AQ57" t="s">
        <v>9594</v>
      </c>
      <c r="AS57" t="s">
        <v>9595</v>
      </c>
      <c r="AT57">
        <v>150</v>
      </c>
      <c r="AU57" t="s">
        <v>8506</v>
      </c>
      <c r="AW57">
        <v>39</v>
      </c>
      <c r="AX57" t="s">
        <v>8507</v>
      </c>
      <c r="AY57" t="s">
        <v>9596</v>
      </c>
      <c r="AZ57" t="s">
        <v>9597</v>
      </c>
      <c r="BA57" t="s">
        <v>8456</v>
      </c>
    </row>
    <row r="58" spans="1:53" x14ac:dyDescent="0.25">
      <c r="A58" t="s">
        <v>9598</v>
      </c>
      <c r="B58" t="s">
        <v>9599</v>
      </c>
      <c r="C58" t="s">
        <v>9602</v>
      </c>
      <c r="D58" t="s">
        <v>9600</v>
      </c>
      <c r="E58" t="s">
        <v>9603</v>
      </c>
      <c r="F58">
        <v>192</v>
      </c>
      <c r="G58" t="s">
        <v>9604</v>
      </c>
      <c r="H58" t="s">
        <v>9605</v>
      </c>
      <c r="I58" t="s">
        <v>8981</v>
      </c>
      <c r="J58" t="s">
        <v>9606</v>
      </c>
      <c r="K58" s="20">
        <v>192931</v>
      </c>
      <c r="L58">
        <v>192</v>
      </c>
      <c r="M58" t="s">
        <v>9607</v>
      </c>
      <c r="N58" t="s">
        <v>9598</v>
      </c>
      <c r="O58" t="s">
        <v>9608</v>
      </c>
      <c r="P58" t="s">
        <v>9599</v>
      </c>
      <c r="Q58" t="s">
        <v>9609</v>
      </c>
      <c r="R58" t="s">
        <v>9600</v>
      </c>
      <c r="S58" t="s">
        <v>9610</v>
      </c>
      <c r="T58" t="s">
        <v>9611</v>
      </c>
      <c r="U58" t="s">
        <v>9612</v>
      </c>
      <c r="V58" t="s">
        <v>9601</v>
      </c>
      <c r="W58" t="s">
        <v>9613</v>
      </c>
      <c r="X58" t="s">
        <v>9600</v>
      </c>
      <c r="Y58" t="s">
        <v>9600</v>
      </c>
      <c r="Z58" t="s">
        <v>9614</v>
      </c>
      <c r="AA58" t="s">
        <v>8611</v>
      </c>
      <c r="AB58" t="s">
        <v>9615</v>
      </c>
      <c r="AC58" t="s">
        <v>8475</v>
      </c>
      <c r="AD58">
        <v>53</v>
      </c>
      <c r="AE58" t="s">
        <v>9616</v>
      </c>
      <c r="AF58" t="s">
        <v>9603</v>
      </c>
      <c r="AG58" t="s">
        <v>9602</v>
      </c>
      <c r="AH58">
        <v>63</v>
      </c>
      <c r="AI58">
        <v>3562981</v>
      </c>
      <c r="AJ58" t="b">
        <v>1</v>
      </c>
      <c r="AK58" t="s">
        <v>8477</v>
      </c>
      <c r="AL58" t="s">
        <v>9603</v>
      </c>
      <c r="AM58" t="s">
        <v>9603</v>
      </c>
      <c r="AN58">
        <v>29</v>
      </c>
      <c r="AO58" t="s">
        <v>8615</v>
      </c>
      <c r="AQ58" t="s">
        <v>9617</v>
      </c>
      <c r="AS58" t="s">
        <v>9618</v>
      </c>
      <c r="AT58">
        <v>19</v>
      </c>
      <c r="AU58" t="s">
        <v>8618</v>
      </c>
      <c r="AV58" t="s">
        <v>8478</v>
      </c>
      <c r="AW58">
        <v>419</v>
      </c>
      <c r="AX58" t="s">
        <v>8619</v>
      </c>
      <c r="AY58" t="s">
        <v>9619</v>
      </c>
      <c r="AZ58" t="s">
        <v>9602</v>
      </c>
      <c r="BA58" t="s">
        <v>8456</v>
      </c>
    </row>
    <row r="59" spans="1:53" x14ac:dyDescent="0.25">
      <c r="A59" t="s">
        <v>9620</v>
      </c>
      <c r="B59" t="s">
        <v>9621</v>
      </c>
      <c r="C59" t="s">
        <v>9544</v>
      </c>
      <c r="D59" t="s">
        <v>9622</v>
      </c>
      <c r="E59" t="s">
        <v>9623</v>
      </c>
      <c r="F59">
        <v>531</v>
      </c>
      <c r="G59" t="s">
        <v>8595</v>
      </c>
      <c r="H59" t="s">
        <v>9624</v>
      </c>
      <c r="I59">
        <v>2</v>
      </c>
      <c r="J59" t="s">
        <v>9625</v>
      </c>
      <c r="K59">
        <v>532</v>
      </c>
      <c r="L59">
        <v>531</v>
      </c>
      <c r="Y59" t="s">
        <v>9622</v>
      </c>
      <c r="Z59" t="s">
        <v>9626</v>
      </c>
      <c r="AA59" t="s">
        <v>8611</v>
      </c>
      <c r="AC59" t="s">
        <v>8475</v>
      </c>
      <c r="AD59">
        <v>599</v>
      </c>
      <c r="AG59" t="s">
        <v>9627</v>
      </c>
      <c r="AI59">
        <v>7626836</v>
      </c>
      <c r="AJ59" t="b">
        <v>1</v>
      </c>
      <c r="AK59" t="s">
        <v>8477</v>
      </c>
      <c r="AN59">
        <v>29</v>
      </c>
      <c r="AO59" t="s">
        <v>8615</v>
      </c>
      <c r="AQ59" t="s">
        <v>9628</v>
      </c>
      <c r="AS59" t="s">
        <v>9629</v>
      </c>
      <c r="AT59">
        <v>19</v>
      </c>
      <c r="AU59" t="s">
        <v>8618</v>
      </c>
      <c r="AV59" t="s">
        <v>8478</v>
      </c>
      <c r="AW59">
        <v>419</v>
      </c>
      <c r="AX59" t="s">
        <v>8619</v>
      </c>
      <c r="AY59" t="s">
        <v>9630</v>
      </c>
      <c r="BA59" t="s">
        <v>8714</v>
      </c>
    </row>
    <row r="60" spans="1:53" x14ac:dyDescent="0.25">
      <c r="A60" t="s">
        <v>9631</v>
      </c>
      <c r="B60" t="s">
        <v>9632</v>
      </c>
      <c r="C60" t="s">
        <v>9636</v>
      </c>
      <c r="D60" t="s">
        <v>9633</v>
      </c>
      <c r="E60" t="s">
        <v>9637</v>
      </c>
      <c r="F60">
        <v>196</v>
      </c>
      <c r="G60" t="s">
        <v>8249</v>
      </c>
      <c r="H60" t="s">
        <v>9638</v>
      </c>
      <c r="I60">
        <v>2</v>
      </c>
      <c r="J60" t="s">
        <v>8563</v>
      </c>
      <c r="K60">
        <v>978</v>
      </c>
      <c r="L60">
        <v>196</v>
      </c>
      <c r="M60" t="s">
        <v>9639</v>
      </c>
      <c r="N60" t="s">
        <v>9631</v>
      </c>
      <c r="O60" t="s">
        <v>9640</v>
      </c>
      <c r="P60" t="s">
        <v>9632</v>
      </c>
      <c r="Q60" t="s">
        <v>9641</v>
      </c>
      <c r="R60" t="s">
        <v>9633</v>
      </c>
      <c r="S60" t="s">
        <v>9642</v>
      </c>
      <c r="T60" t="s">
        <v>9643</v>
      </c>
      <c r="U60" t="s">
        <v>9644</v>
      </c>
      <c r="V60" t="s">
        <v>9635</v>
      </c>
      <c r="W60" t="s">
        <v>9645</v>
      </c>
      <c r="X60" t="s">
        <v>9634</v>
      </c>
      <c r="Y60" t="s">
        <v>9633</v>
      </c>
      <c r="Z60" t="s">
        <v>9646</v>
      </c>
      <c r="AA60" t="s">
        <v>8501</v>
      </c>
      <c r="AB60" t="s">
        <v>9636</v>
      </c>
      <c r="AC60" t="s">
        <v>8475</v>
      </c>
      <c r="AD60">
        <v>357</v>
      </c>
      <c r="AE60" t="s">
        <v>9647</v>
      </c>
      <c r="AF60" t="s">
        <v>9637</v>
      </c>
      <c r="AG60" t="s">
        <v>9636</v>
      </c>
      <c r="AH60">
        <v>64</v>
      </c>
      <c r="AI60">
        <v>146669</v>
      </c>
      <c r="AJ60" t="b">
        <v>1</v>
      </c>
      <c r="AK60" t="s">
        <v>8477</v>
      </c>
      <c r="AL60" t="s">
        <v>9637</v>
      </c>
      <c r="AM60" t="s">
        <v>9637</v>
      </c>
      <c r="AQ60" t="s">
        <v>9648</v>
      </c>
      <c r="AS60" t="s">
        <v>9649</v>
      </c>
      <c r="AT60">
        <v>142</v>
      </c>
      <c r="AU60" t="s">
        <v>8481</v>
      </c>
      <c r="AW60">
        <v>145</v>
      </c>
      <c r="AX60" t="s">
        <v>8697</v>
      </c>
      <c r="AY60" t="s">
        <v>9650</v>
      </c>
      <c r="AZ60" t="s">
        <v>9636</v>
      </c>
      <c r="BA60" t="s">
        <v>8456</v>
      </c>
    </row>
    <row r="61" spans="1:53" x14ac:dyDescent="0.25">
      <c r="A61" t="s">
        <v>9651</v>
      </c>
      <c r="B61" t="s">
        <v>9652</v>
      </c>
      <c r="C61" t="s">
        <v>9654</v>
      </c>
      <c r="D61" t="s">
        <v>9653</v>
      </c>
      <c r="E61" t="s">
        <v>9655</v>
      </c>
      <c r="F61">
        <v>203</v>
      </c>
      <c r="G61" t="s">
        <v>9656</v>
      </c>
      <c r="H61" t="s">
        <v>9657</v>
      </c>
      <c r="I61">
        <v>2</v>
      </c>
      <c r="J61" t="s">
        <v>9658</v>
      </c>
      <c r="K61">
        <v>203</v>
      </c>
      <c r="L61">
        <v>203</v>
      </c>
      <c r="M61" t="s">
        <v>9659</v>
      </c>
      <c r="N61" t="s">
        <v>9659</v>
      </c>
      <c r="O61" t="s">
        <v>9660</v>
      </c>
      <c r="P61" t="s">
        <v>9660</v>
      </c>
      <c r="Q61" t="s">
        <v>9661</v>
      </c>
      <c r="R61" t="s">
        <v>9662</v>
      </c>
      <c r="S61" t="s">
        <v>9663</v>
      </c>
      <c r="T61" t="s">
        <v>9664</v>
      </c>
      <c r="U61" t="s">
        <v>9665</v>
      </c>
      <c r="V61" t="s">
        <v>9665</v>
      </c>
      <c r="W61" t="s">
        <v>9666</v>
      </c>
      <c r="X61" t="s">
        <v>9667</v>
      </c>
      <c r="Y61" t="s">
        <v>9653</v>
      </c>
      <c r="Z61" t="s">
        <v>9668</v>
      </c>
      <c r="AA61" t="s">
        <v>8501</v>
      </c>
      <c r="AB61" t="s">
        <v>9654</v>
      </c>
      <c r="AC61" t="s">
        <v>8502</v>
      </c>
      <c r="AD61">
        <v>420</v>
      </c>
      <c r="AF61" t="s">
        <v>9655</v>
      </c>
      <c r="AG61" t="s">
        <v>9669</v>
      </c>
      <c r="AH61">
        <v>65</v>
      </c>
      <c r="AI61">
        <v>3077311</v>
      </c>
      <c r="AJ61" t="b">
        <v>1</v>
      </c>
      <c r="AK61" t="s">
        <v>8477</v>
      </c>
      <c r="AL61" t="s">
        <v>9655</v>
      </c>
      <c r="AM61" t="s">
        <v>9655</v>
      </c>
      <c r="AQ61" t="s">
        <v>9670</v>
      </c>
      <c r="AS61" t="s">
        <v>9671</v>
      </c>
      <c r="AT61">
        <v>150</v>
      </c>
      <c r="AU61" t="s">
        <v>8506</v>
      </c>
      <c r="AW61">
        <v>151</v>
      </c>
      <c r="AX61" t="s">
        <v>8891</v>
      </c>
      <c r="AY61" t="s">
        <v>9672</v>
      </c>
      <c r="AZ61" t="s">
        <v>9654</v>
      </c>
      <c r="BA61" t="s">
        <v>8456</v>
      </c>
    </row>
    <row r="62" spans="1:53" x14ac:dyDescent="0.25">
      <c r="A62" t="s">
        <v>9673</v>
      </c>
      <c r="B62" t="s">
        <v>9674</v>
      </c>
      <c r="C62" t="s">
        <v>9378</v>
      </c>
      <c r="D62" t="s">
        <v>9675</v>
      </c>
      <c r="E62" t="s">
        <v>9677</v>
      </c>
      <c r="F62">
        <v>384</v>
      </c>
      <c r="G62" t="s">
        <v>8939</v>
      </c>
      <c r="H62" t="s">
        <v>9678</v>
      </c>
      <c r="I62">
        <v>0</v>
      </c>
      <c r="J62" t="s">
        <v>8941</v>
      </c>
      <c r="K62">
        <v>952</v>
      </c>
      <c r="L62">
        <v>384</v>
      </c>
      <c r="M62" t="s">
        <v>9679</v>
      </c>
      <c r="N62" t="s">
        <v>9673</v>
      </c>
      <c r="O62" t="s">
        <v>9680</v>
      </c>
      <c r="P62" t="s">
        <v>9674</v>
      </c>
      <c r="Q62" t="s">
        <v>9681</v>
      </c>
      <c r="R62" t="s">
        <v>9675</v>
      </c>
      <c r="S62" t="s">
        <v>9682</v>
      </c>
      <c r="T62" t="s">
        <v>9683</v>
      </c>
      <c r="U62" t="s">
        <v>9684</v>
      </c>
      <c r="V62" t="s">
        <v>9676</v>
      </c>
      <c r="W62" t="s">
        <v>9685</v>
      </c>
      <c r="X62" t="s">
        <v>9675</v>
      </c>
      <c r="Y62" t="s">
        <v>9686</v>
      </c>
      <c r="Z62" t="s">
        <v>9687</v>
      </c>
      <c r="AA62" t="s">
        <v>8461</v>
      </c>
      <c r="AB62" t="s">
        <v>9378</v>
      </c>
      <c r="AC62" t="s">
        <v>8475</v>
      </c>
      <c r="AD62">
        <v>225</v>
      </c>
      <c r="AF62" t="s">
        <v>9677</v>
      </c>
      <c r="AG62" t="s">
        <v>9688</v>
      </c>
      <c r="AH62">
        <v>66</v>
      </c>
      <c r="AI62">
        <v>2287781</v>
      </c>
      <c r="AJ62" t="b">
        <v>1</v>
      </c>
      <c r="AK62" t="s">
        <v>8477</v>
      </c>
      <c r="AL62" t="s">
        <v>9677</v>
      </c>
      <c r="AM62" t="s">
        <v>9689</v>
      </c>
      <c r="AN62">
        <v>11</v>
      </c>
      <c r="AO62" t="s">
        <v>8952</v>
      </c>
      <c r="AQ62" t="s">
        <v>9690</v>
      </c>
      <c r="AS62" t="s">
        <v>9691</v>
      </c>
      <c r="AT62">
        <v>2</v>
      </c>
      <c r="AU62" t="s">
        <v>8533</v>
      </c>
      <c r="AW62">
        <v>202</v>
      </c>
      <c r="AX62" t="s">
        <v>8600</v>
      </c>
      <c r="AY62" t="s">
        <v>9692</v>
      </c>
      <c r="AZ62" t="s">
        <v>9688</v>
      </c>
      <c r="BA62" t="s">
        <v>8456</v>
      </c>
    </row>
    <row r="63" spans="1:53" x14ac:dyDescent="0.25">
      <c r="A63" t="s">
        <v>9693</v>
      </c>
      <c r="B63" t="s">
        <v>9694</v>
      </c>
      <c r="C63" t="s">
        <v>9255</v>
      </c>
      <c r="D63" t="s">
        <v>9695</v>
      </c>
      <c r="E63" t="s">
        <v>9697</v>
      </c>
      <c r="F63">
        <v>408</v>
      </c>
      <c r="G63" t="s">
        <v>9698</v>
      </c>
      <c r="H63" t="s">
        <v>9699</v>
      </c>
      <c r="I63">
        <v>2</v>
      </c>
      <c r="J63" t="s">
        <v>9700</v>
      </c>
      <c r="K63">
        <v>408</v>
      </c>
      <c r="L63">
        <v>408</v>
      </c>
      <c r="M63" t="s">
        <v>9693</v>
      </c>
      <c r="N63" t="s">
        <v>9693</v>
      </c>
      <c r="O63" t="s">
        <v>9694</v>
      </c>
      <c r="P63" t="s">
        <v>9694</v>
      </c>
      <c r="Q63" t="s">
        <v>9701</v>
      </c>
      <c r="R63" t="s">
        <v>9702</v>
      </c>
      <c r="S63" t="s">
        <v>9703</v>
      </c>
      <c r="T63" t="s">
        <v>9704</v>
      </c>
      <c r="U63" t="s">
        <v>9696</v>
      </c>
      <c r="V63" t="s">
        <v>9696</v>
      </c>
      <c r="W63" t="s">
        <v>9705</v>
      </c>
      <c r="X63" t="s">
        <v>9706</v>
      </c>
      <c r="Y63" t="s">
        <v>9707</v>
      </c>
      <c r="Z63" t="s">
        <v>9708</v>
      </c>
      <c r="AA63" t="s">
        <v>8454</v>
      </c>
      <c r="AB63" t="s">
        <v>8455</v>
      </c>
      <c r="AC63" t="s">
        <v>8475</v>
      </c>
      <c r="AD63">
        <v>850</v>
      </c>
      <c r="AF63" t="s">
        <v>9697</v>
      </c>
      <c r="AG63" t="s">
        <v>9709</v>
      </c>
      <c r="AH63">
        <v>67</v>
      </c>
      <c r="AI63">
        <v>1873107</v>
      </c>
      <c r="AJ63" t="b">
        <v>1</v>
      </c>
      <c r="AK63" t="s">
        <v>8477</v>
      </c>
      <c r="AL63" t="s">
        <v>9697</v>
      </c>
      <c r="AM63" t="s">
        <v>9710</v>
      </c>
      <c r="AQ63" t="s">
        <v>9711</v>
      </c>
      <c r="AS63" t="s">
        <v>9712</v>
      </c>
      <c r="AT63">
        <v>142</v>
      </c>
      <c r="AU63" t="s">
        <v>8481</v>
      </c>
      <c r="AW63">
        <v>30</v>
      </c>
      <c r="AX63" t="s">
        <v>9401</v>
      </c>
      <c r="AY63" t="s">
        <v>9713</v>
      </c>
      <c r="AZ63" t="s">
        <v>9714</v>
      </c>
      <c r="BA63" t="s">
        <v>8456</v>
      </c>
    </row>
    <row r="64" spans="1:53" x14ac:dyDescent="0.25">
      <c r="A64" t="s">
        <v>9715</v>
      </c>
      <c r="B64" t="s">
        <v>9716</v>
      </c>
      <c r="C64" t="s">
        <v>9354</v>
      </c>
      <c r="D64" t="s">
        <v>9717</v>
      </c>
      <c r="E64" t="s">
        <v>9719</v>
      </c>
      <c r="F64">
        <v>180</v>
      </c>
      <c r="G64" t="s">
        <v>9720</v>
      </c>
      <c r="H64" t="s">
        <v>9721</v>
      </c>
      <c r="I64">
        <v>2</v>
      </c>
      <c r="J64" t="s">
        <v>9722</v>
      </c>
      <c r="K64">
        <v>976</v>
      </c>
      <c r="L64">
        <v>180</v>
      </c>
      <c r="M64" t="s">
        <v>9715</v>
      </c>
      <c r="N64" t="s">
        <v>9715</v>
      </c>
      <c r="O64" t="s">
        <v>9716</v>
      </c>
      <c r="P64" t="s">
        <v>9716</v>
      </c>
      <c r="Q64" t="s">
        <v>9723</v>
      </c>
      <c r="R64" t="s">
        <v>9724</v>
      </c>
      <c r="S64" t="s">
        <v>9725</v>
      </c>
      <c r="T64" t="s">
        <v>9726</v>
      </c>
      <c r="U64" t="s">
        <v>9718</v>
      </c>
      <c r="V64" t="s">
        <v>9718</v>
      </c>
      <c r="W64" t="s">
        <v>9727</v>
      </c>
      <c r="X64" t="s">
        <v>9728</v>
      </c>
      <c r="Y64" t="s">
        <v>9729</v>
      </c>
      <c r="Z64" t="s">
        <v>9730</v>
      </c>
      <c r="AA64" t="s">
        <v>8461</v>
      </c>
      <c r="AB64" t="s">
        <v>9731</v>
      </c>
      <c r="AC64" t="s">
        <v>8475</v>
      </c>
      <c r="AD64">
        <v>243</v>
      </c>
      <c r="AF64" t="s">
        <v>9719</v>
      </c>
      <c r="AG64" t="s">
        <v>9506</v>
      </c>
      <c r="AH64">
        <v>68</v>
      </c>
      <c r="AI64">
        <v>203312</v>
      </c>
      <c r="AJ64" t="b">
        <v>1</v>
      </c>
      <c r="AK64" t="s">
        <v>8477</v>
      </c>
      <c r="AL64" t="s">
        <v>9719</v>
      </c>
      <c r="AM64" t="s">
        <v>9719</v>
      </c>
      <c r="AN64">
        <v>17</v>
      </c>
      <c r="AO64" t="s">
        <v>8597</v>
      </c>
      <c r="AQ64" t="s">
        <v>9732</v>
      </c>
      <c r="AR64" t="s">
        <v>8478</v>
      </c>
      <c r="AS64" t="s">
        <v>9733</v>
      </c>
      <c r="AT64">
        <v>2</v>
      </c>
      <c r="AU64" t="s">
        <v>8533</v>
      </c>
      <c r="AW64">
        <v>202</v>
      </c>
      <c r="AX64" t="s">
        <v>8600</v>
      </c>
      <c r="AY64" t="s">
        <v>9734</v>
      </c>
      <c r="AZ64" t="s">
        <v>9735</v>
      </c>
      <c r="BA64" t="s">
        <v>8456</v>
      </c>
    </row>
    <row r="65" spans="1:53" x14ac:dyDescent="0.25">
      <c r="A65" t="s">
        <v>9736</v>
      </c>
      <c r="B65" t="s">
        <v>9737</v>
      </c>
      <c r="C65" t="s">
        <v>8232</v>
      </c>
      <c r="D65" t="s">
        <v>9738</v>
      </c>
      <c r="E65" t="s">
        <v>9741</v>
      </c>
      <c r="F65">
        <v>208</v>
      </c>
      <c r="G65" t="s">
        <v>8253</v>
      </c>
      <c r="H65" t="s">
        <v>9742</v>
      </c>
      <c r="I65">
        <v>2</v>
      </c>
      <c r="J65" t="s">
        <v>9743</v>
      </c>
      <c r="K65">
        <v>208</v>
      </c>
      <c r="L65">
        <v>208</v>
      </c>
      <c r="M65" t="s">
        <v>9744</v>
      </c>
      <c r="N65" t="s">
        <v>9736</v>
      </c>
      <c r="O65" t="s">
        <v>9745</v>
      </c>
      <c r="P65" t="s">
        <v>9737</v>
      </c>
      <c r="Q65" t="s">
        <v>9746</v>
      </c>
      <c r="R65" t="s">
        <v>9738</v>
      </c>
      <c r="S65" t="s">
        <v>9747</v>
      </c>
      <c r="T65" t="s">
        <v>9748</v>
      </c>
      <c r="U65" t="s">
        <v>9749</v>
      </c>
      <c r="V65" t="s">
        <v>9740</v>
      </c>
      <c r="W65" t="s">
        <v>9750</v>
      </c>
      <c r="X65" t="s">
        <v>9739</v>
      </c>
      <c r="Y65" t="s">
        <v>9738</v>
      </c>
      <c r="Z65" t="s">
        <v>9751</v>
      </c>
      <c r="AA65" t="s">
        <v>8501</v>
      </c>
      <c r="AB65" t="s">
        <v>8232</v>
      </c>
      <c r="AC65" t="s">
        <v>8502</v>
      </c>
      <c r="AD65">
        <v>45</v>
      </c>
      <c r="AE65" t="s">
        <v>9752</v>
      </c>
      <c r="AF65" t="s">
        <v>9753</v>
      </c>
      <c r="AG65" t="s">
        <v>9754</v>
      </c>
      <c r="AH65">
        <v>69</v>
      </c>
      <c r="AI65">
        <v>2623032</v>
      </c>
      <c r="AJ65" t="b">
        <v>1</v>
      </c>
      <c r="AK65" t="s">
        <v>8477</v>
      </c>
      <c r="AL65" t="s">
        <v>9753</v>
      </c>
      <c r="AM65" t="s">
        <v>9741</v>
      </c>
      <c r="AQ65" t="s">
        <v>9755</v>
      </c>
      <c r="AS65" t="s">
        <v>9756</v>
      </c>
      <c r="AT65">
        <v>150</v>
      </c>
      <c r="AU65" t="s">
        <v>8506</v>
      </c>
      <c r="AW65">
        <v>154</v>
      </c>
      <c r="AX65" t="s">
        <v>9757</v>
      </c>
      <c r="AY65" t="s">
        <v>9758</v>
      </c>
      <c r="AZ65" t="s">
        <v>9759</v>
      </c>
      <c r="BA65" t="s">
        <v>8456</v>
      </c>
    </row>
    <row r="66" spans="1:53" x14ac:dyDescent="0.25">
      <c r="A66" t="s">
        <v>9760</v>
      </c>
      <c r="B66" t="s">
        <v>9761</v>
      </c>
      <c r="C66" t="s">
        <v>9764</v>
      </c>
      <c r="D66" t="s">
        <v>9762</v>
      </c>
      <c r="E66" t="s">
        <v>9765</v>
      </c>
      <c r="F66">
        <v>262</v>
      </c>
      <c r="G66" t="s">
        <v>9766</v>
      </c>
      <c r="H66" t="s">
        <v>9767</v>
      </c>
      <c r="I66">
        <v>0</v>
      </c>
      <c r="J66" t="s">
        <v>9768</v>
      </c>
      <c r="K66">
        <v>262</v>
      </c>
      <c r="L66">
        <v>262</v>
      </c>
      <c r="M66" t="s">
        <v>9769</v>
      </c>
      <c r="N66" t="s">
        <v>9760</v>
      </c>
      <c r="O66" t="s">
        <v>9770</v>
      </c>
      <c r="P66" t="s">
        <v>9761</v>
      </c>
      <c r="Q66" t="s">
        <v>9771</v>
      </c>
      <c r="R66" t="s">
        <v>9762</v>
      </c>
      <c r="S66" t="s">
        <v>9772</v>
      </c>
      <c r="T66" t="s">
        <v>9773</v>
      </c>
      <c r="U66" t="s">
        <v>9774</v>
      </c>
      <c r="V66" t="s">
        <v>9763</v>
      </c>
      <c r="W66" t="s">
        <v>9775</v>
      </c>
      <c r="X66" t="s">
        <v>9762</v>
      </c>
      <c r="Y66" t="s">
        <v>9762</v>
      </c>
      <c r="Z66" t="s">
        <v>9762</v>
      </c>
      <c r="AA66" t="s">
        <v>8461</v>
      </c>
      <c r="AB66" t="s">
        <v>9776</v>
      </c>
      <c r="AC66" t="s">
        <v>8475</v>
      </c>
      <c r="AD66">
        <v>253</v>
      </c>
      <c r="AE66" t="s">
        <v>9777</v>
      </c>
      <c r="AF66" t="s">
        <v>9765</v>
      </c>
      <c r="AG66" t="s">
        <v>9764</v>
      </c>
      <c r="AH66">
        <v>70</v>
      </c>
      <c r="AI66">
        <v>223816</v>
      </c>
      <c r="AJ66" t="b">
        <v>1</v>
      </c>
      <c r="AK66" t="s">
        <v>8477</v>
      </c>
      <c r="AL66" t="s">
        <v>9765</v>
      </c>
      <c r="AM66" t="s">
        <v>9765</v>
      </c>
      <c r="AN66">
        <v>14</v>
      </c>
      <c r="AO66" t="s">
        <v>9112</v>
      </c>
      <c r="AQ66" t="s">
        <v>9778</v>
      </c>
      <c r="AR66" t="s">
        <v>8478</v>
      </c>
      <c r="AS66" t="s">
        <v>9779</v>
      </c>
      <c r="AT66">
        <v>2</v>
      </c>
      <c r="AU66" t="s">
        <v>8533</v>
      </c>
      <c r="AW66">
        <v>202</v>
      </c>
      <c r="AX66" t="s">
        <v>8600</v>
      </c>
      <c r="AY66" t="s">
        <v>9780</v>
      </c>
      <c r="AZ66" t="s">
        <v>9764</v>
      </c>
      <c r="BA66" t="s">
        <v>8456</v>
      </c>
    </row>
    <row r="67" spans="1:53" x14ac:dyDescent="0.25">
      <c r="A67" t="s">
        <v>9781</v>
      </c>
      <c r="B67" t="s">
        <v>9782</v>
      </c>
      <c r="C67" t="s">
        <v>9785</v>
      </c>
      <c r="D67" t="s">
        <v>9783</v>
      </c>
      <c r="E67" t="s">
        <v>9786</v>
      </c>
      <c r="F67">
        <v>212</v>
      </c>
      <c r="G67" t="s">
        <v>8607</v>
      </c>
      <c r="H67" t="s">
        <v>9787</v>
      </c>
      <c r="I67">
        <v>2</v>
      </c>
      <c r="J67" t="s">
        <v>8609</v>
      </c>
      <c r="K67">
        <v>951</v>
      </c>
      <c r="L67">
        <v>212</v>
      </c>
      <c r="M67" t="s">
        <v>9788</v>
      </c>
      <c r="N67" t="s">
        <v>9781</v>
      </c>
      <c r="O67" t="s">
        <v>9789</v>
      </c>
      <c r="P67" t="s">
        <v>9782</v>
      </c>
      <c r="Q67" t="s">
        <v>9790</v>
      </c>
      <c r="R67" t="s">
        <v>9783</v>
      </c>
      <c r="S67" t="s">
        <v>9791</v>
      </c>
      <c r="T67" t="s">
        <v>9792</v>
      </c>
      <c r="U67" t="s">
        <v>9793</v>
      </c>
      <c r="V67" t="s">
        <v>9784</v>
      </c>
      <c r="W67" t="s">
        <v>9794</v>
      </c>
      <c r="X67" t="s">
        <v>9783</v>
      </c>
      <c r="Y67" t="s">
        <v>9783</v>
      </c>
      <c r="Z67" t="s">
        <v>9795</v>
      </c>
      <c r="AA67" t="s">
        <v>8611</v>
      </c>
      <c r="AB67" t="s">
        <v>9796</v>
      </c>
      <c r="AC67" t="s">
        <v>8475</v>
      </c>
      <c r="AD67" t="s">
        <v>9797</v>
      </c>
      <c r="AE67" t="s">
        <v>9798</v>
      </c>
      <c r="AF67" t="s">
        <v>9786</v>
      </c>
      <c r="AG67" t="s">
        <v>9799</v>
      </c>
      <c r="AH67">
        <v>71</v>
      </c>
      <c r="AI67">
        <v>3575830</v>
      </c>
      <c r="AJ67" t="b">
        <v>1</v>
      </c>
      <c r="AK67" t="s">
        <v>8477</v>
      </c>
      <c r="AL67" t="s">
        <v>9786</v>
      </c>
      <c r="AM67" t="s">
        <v>9786</v>
      </c>
      <c r="AN67">
        <v>29</v>
      </c>
      <c r="AO67" t="s">
        <v>8615</v>
      </c>
      <c r="AQ67" t="s">
        <v>9800</v>
      </c>
      <c r="AS67" t="s">
        <v>9801</v>
      </c>
      <c r="AT67">
        <v>19</v>
      </c>
      <c r="AU67" t="s">
        <v>8618</v>
      </c>
      <c r="AV67" t="s">
        <v>8478</v>
      </c>
      <c r="AW67">
        <v>419</v>
      </c>
      <c r="AX67" t="s">
        <v>8619</v>
      </c>
      <c r="AY67" t="s">
        <v>9802</v>
      </c>
      <c r="AZ67" t="s">
        <v>9799</v>
      </c>
      <c r="BA67" t="s">
        <v>8456</v>
      </c>
    </row>
    <row r="68" spans="1:53" x14ac:dyDescent="0.25">
      <c r="A68" t="s">
        <v>9803</v>
      </c>
      <c r="B68" t="s">
        <v>9804</v>
      </c>
      <c r="C68" t="s">
        <v>9799</v>
      </c>
      <c r="D68" t="s">
        <v>9805</v>
      </c>
      <c r="E68" t="s">
        <v>9807</v>
      </c>
      <c r="F68">
        <v>214</v>
      </c>
      <c r="G68" t="s">
        <v>9808</v>
      </c>
      <c r="H68" t="s">
        <v>9809</v>
      </c>
      <c r="I68">
        <v>2</v>
      </c>
      <c r="J68" t="s">
        <v>9810</v>
      </c>
      <c r="K68">
        <v>214</v>
      </c>
      <c r="L68">
        <v>214</v>
      </c>
      <c r="M68" t="s">
        <v>9803</v>
      </c>
      <c r="N68" t="s">
        <v>9803</v>
      </c>
      <c r="O68" t="s">
        <v>9811</v>
      </c>
      <c r="P68" t="s">
        <v>9804</v>
      </c>
      <c r="Q68" t="s">
        <v>9812</v>
      </c>
      <c r="R68" t="s">
        <v>9813</v>
      </c>
      <c r="S68" t="s">
        <v>9814</v>
      </c>
      <c r="T68" t="s">
        <v>9815</v>
      </c>
      <c r="U68" t="s">
        <v>9806</v>
      </c>
      <c r="V68" t="s">
        <v>9806</v>
      </c>
      <c r="W68" t="s">
        <v>9816</v>
      </c>
      <c r="X68" t="s">
        <v>9817</v>
      </c>
      <c r="Y68" t="s">
        <v>9805</v>
      </c>
      <c r="Z68" t="s">
        <v>9818</v>
      </c>
      <c r="AA68" t="s">
        <v>8611</v>
      </c>
      <c r="AB68" t="s">
        <v>9807</v>
      </c>
      <c r="AC68" t="s">
        <v>8475</v>
      </c>
      <c r="AD68" t="s">
        <v>9819</v>
      </c>
      <c r="AE68" t="s">
        <v>9820</v>
      </c>
      <c r="AF68" t="s">
        <v>9807</v>
      </c>
      <c r="AG68" t="s">
        <v>9821</v>
      </c>
      <c r="AH68">
        <v>72</v>
      </c>
      <c r="AI68">
        <v>3508796</v>
      </c>
      <c r="AJ68" t="b">
        <v>1</v>
      </c>
      <c r="AK68" t="s">
        <v>8477</v>
      </c>
      <c r="AL68" t="s">
        <v>9807</v>
      </c>
      <c r="AM68" t="s">
        <v>9807</v>
      </c>
      <c r="AN68">
        <v>29</v>
      </c>
      <c r="AO68" t="s">
        <v>8615</v>
      </c>
      <c r="AQ68" t="s">
        <v>9822</v>
      </c>
      <c r="AS68" t="s">
        <v>9823</v>
      </c>
      <c r="AT68">
        <v>19</v>
      </c>
      <c r="AU68" t="s">
        <v>8618</v>
      </c>
      <c r="AV68" t="s">
        <v>8478</v>
      </c>
      <c r="AW68">
        <v>419</v>
      </c>
      <c r="AX68" t="s">
        <v>8619</v>
      </c>
      <c r="AY68" t="s">
        <v>9824</v>
      </c>
      <c r="AZ68" t="s">
        <v>9821</v>
      </c>
      <c r="BA68" t="s">
        <v>8456</v>
      </c>
    </row>
    <row r="69" spans="1:53" x14ac:dyDescent="0.25">
      <c r="A69" t="s">
        <v>9825</v>
      </c>
      <c r="B69" t="s">
        <v>9826</v>
      </c>
      <c r="C69" t="s">
        <v>9829</v>
      </c>
      <c r="D69" t="s">
        <v>9827</v>
      </c>
      <c r="E69" t="s">
        <v>9830</v>
      </c>
      <c r="F69">
        <v>218</v>
      </c>
      <c r="G69" t="s">
        <v>8246</v>
      </c>
      <c r="H69" t="s">
        <v>9831</v>
      </c>
      <c r="I69">
        <v>2</v>
      </c>
      <c r="J69" t="s">
        <v>8541</v>
      </c>
      <c r="K69">
        <v>840</v>
      </c>
      <c r="L69">
        <v>218</v>
      </c>
      <c r="M69" t="s">
        <v>9832</v>
      </c>
      <c r="N69" t="s">
        <v>9825</v>
      </c>
      <c r="O69" t="s">
        <v>9833</v>
      </c>
      <c r="P69" t="s">
        <v>9826</v>
      </c>
      <c r="Q69" t="s">
        <v>9834</v>
      </c>
      <c r="R69" t="s">
        <v>9827</v>
      </c>
      <c r="S69" t="s">
        <v>9835</v>
      </c>
      <c r="T69" t="s">
        <v>9836</v>
      </c>
      <c r="U69" t="s">
        <v>9837</v>
      </c>
      <c r="V69" t="s">
        <v>9828</v>
      </c>
      <c r="W69" t="s">
        <v>9838</v>
      </c>
      <c r="X69" t="s">
        <v>9839</v>
      </c>
      <c r="Y69" t="s">
        <v>9827</v>
      </c>
      <c r="Z69" t="s">
        <v>9840</v>
      </c>
      <c r="AA69" t="s">
        <v>8670</v>
      </c>
      <c r="AB69" t="s">
        <v>9829</v>
      </c>
      <c r="AC69" t="s">
        <v>8475</v>
      </c>
      <c r="AD69">
        <v>593</v>
      </c>
      <c r="AE69" t="s">
        <v>9841</v>
      </c>
      <c r="AF69" t="s">
        <v>9830</v>
      </c>
      <c r="AG69" t="s">
        <v>9829</v>
      </c>
      <c r="AH69">
        <v>73</v>
      </c>
      <c r="AI69">
        <v>3658394</v>
      </c>
      <c r="AJ69" t="b">
        <v>1</v>
      </c>
      <c r="AK69" t="s">
        <v>8477</v>
      </c>
      <c r="AL69" t="s">
        <v>9830</v>
      </c>
      <c r="AM69" t="s">
        <v>9842</v>
      </c>
      <c r="AN69">
        <v>5</v>
      </c>
      <c r="AO69" t="s">
        <v>8673</v>
      </c>
      <c r="AQ69" t="s">
        <v>9843</v>
      </c>
      <c r="AS69" t="s">
        <v>9844</v>
      </c>
      <c r="AT69">
        <v>19</v>
      </c>
      <c r="AU69" t="s">
        <v>8618</v>
      </c>
      <c r="AW69">
        <v>419</v>
      </c>
      <c r="AX69" t="s">
        <v>8619</v>
      </c>
      <c r="AY69" t="s">
        <v>9845</v>
      </c>
      <c r="AZ69" t="s">
        <v>9846</v>
      </c>
      <c r="BA69" t="s">
        <v>8456</v>
      </c>
    </row>
    <row r="70" spans="1:53" x14ac:dyDescent="0.25">
      <c r="A70" t="s">
        <v>9847</v>
      </c>
      <c r="B70" t="s">
        <v>9848</v>
      </c>
      <c r="C70" t="s">
        <v>9852</v>
      </c>
      <c r="D70" t="s">
        <v>9849</v>
      </c>
      <c r="E70" t="s">
        <v>9853</v>
      </c>
      <c r="F70">
        <v>818</v>
      </c>
      <c r="G70" t="s">
        <v>9854</v>
      </c>
      <c r="H70" t="s">
        <v>9855</v>
      </c>
      <c r="I70">
        <v>2</v>
      </c>
      <c r="J70" t="s">
        <v>9856</v>
      </c>
      <c r="K70">
        <v>818</v>
      </c>
      <c r="L70">
        <v>818</v>
      </c>
      <c r="M70" t="s">
        <v>9857</v>
      </c>
      <c r="N70" t="s">
        <v>9847</v>
      </c>
      <c r="O70" t="s">
        <v>9858</v>
      </c>
      <c r="P70" t="s">
        <v>9848</v>
      </c>
      <c r="Q70" t="s">
        <v>9859</v>
      </c>
      <c r="R70" t="s">
        <v>9849</v>
      </c>
      <c r="S70" t="s">
        <v>9860</v>
      </c>
      <c r="T70" t="s">
        <v>9861</v>
      </c>
      <c r="U70" t="s">
        <v>9862</v>
      </c>
      <c r="V70" t="s">
        <v>9851</v>
      </c>
      <c r="W70" t="s">
        <v>9863</v>
      </c>
      <c r="X70" t="s">
        <v>9850</v>
      </c>
      <c r="Y70" t="s">
        <v>9849</v>
      </c>
      <c r="Z70" t="s">
        <v>9864</v>
      </c>
      <c r="AA70" t="s">
        <v>8461</v>
      </c>
      <c r="AB70" t="s">
        <v>9865</v>
      </c>
      <c r="AC70" t="s">
        <v>8475</v>
      </c>
      <c r="AD70">
        <v>20</v>
      </c>
      <c r="AE70" t="s">
        <v>9866</v>
      </c>
      <c r="AF70" t="s">
        <v>9853</v>
      </c>
      <c r="AG70" t="s">
        <v>9852</v>
      </c>
      <c r="AH70">
        <v>40765</v>
      </c>
      <c r="AI70">
        <v>357994</v>
      </c>
      <c r="AJ70" t="b">
        <v>1</v>
      </c>
      <c r="AK70" t="s">
        <v>8477</v>
      </c>
      <c r="AL70" t="s">
        <v>9853</v>
      </c>
      <c r="AM70" t="s">
        <v>9853</v>
      </c>
      <c r="AQ70" t="s">
        <v>9867</v>
      </c>
      <c r="AS70" t="s">
        <v>9868</v>
      </c>
      <c r="AT70">
        <v>2</v>
      </c>
      <c r="AU70" t="s">
        <v>8533</v>
      </c>
      <c r="AW70">
        <v>15</v>
      </c>
      <c r="AX70" t="s">
        <v>8534</v>
      </c>
      <c r="AY70" t="s">
        <v>9869</v>
      </c>
      <c r="AZ70" t="s">
        <v>9852</v>
      </c>
      <c r="BA70" t="s">
        <v>8456</v>
      </c>
    </row>
    <row r="71" spans="1:53" x14ac:dyDescent="0.25">
      <c r="A71" t="s">
        <v>9870</v>
      </c>
      <c r="B71" t="s">
        <v>9871</v>
      </c>
      <c r="C71" t="s">
        <v>9874</v>
      </c>
      <c r="D71" t="s">
        <v>9872</v>
      </c>
      <c r="E71" t="s">
        <v>9875</v>
      </c>
      <c r="F71">
        <v>222</v>
      </c>
      <c r="G71" t="s">
        <v>9876</v>
      </c>
      <c r="H71" t="s">
        <v>9877</v>
      </c>
      <c r="I71" t="s">
        <v>8981</v>
      </c>
      <c r="J71" t="s">
        <v>9878</v>
      </c>
      <c r="K71" s="20">
        <v>222840</v>
      </c>
      <c r="L71">
        <v>222</v>
      </c>
      <c r="M71" t="s">
        <v>9879</v>
      </c>
      <c r="N71" t="s">
        <v>9870</v>
      </c>
      <c r="O71" t="s">
        <v>9880</v>
      </c>
      <c r="P71" t="s">
        <v>9871</v>
      </c>
      <c r="Q71" t="s">
        <v>9881</v>
      </c>
      <c r="R71" t="s">
        <v>9872</v>
      </c>
      <c r="S71" t="s">
        <v>9882</v>
      </c>
      <c r="T71" t="s">
        <v>9883</v>
      </c>
      <c r="U71" t="s">
        <v>9884</v>
      </c>
      <c r="V71" t="s">
        <v>9873</v>
      </c>
      <c r="W71" t="s">
        <v>9885</v>
      </c>
      <c r="X71" t="s">
        <v>9872</v>
      </c>
      <c r="Y71" t="s">
        <v>9872</v>
      </c>
      <c r="Z71" t="s">
        <v>9886</v>
      </c>
      <c r="AA71" t="s">
        <v>8611</v>
      </c>
      <c r="AB71" t="s">
        <v>8227</v>
      </c>
      <c r="AC71" t="s">
        <v>8475</v>
      </c>
      <c r="AD71">
        <v>503</v>
      </c>
      <c r="AE71" t="s">
        <v>9887</v>
      </c>
      <c r="AF71" t="s">
        <v>9875</v>
      </c>
      <c r="AG71" t="s">
        <v>8227</v>
      </c>
      <c r="AH71">
        <v>75</v>
      </c>
      <c r="AI71">
        <v>3585968</v>
      </c>
      <c r="AJ71" t="b">
        <v>1</v>
      </c>
      <c r="AK71" t="s">
        <v>8477</v>
      </c>
      <c r="AL71" t="s">
        <v>9888</v>
      </c>
      <c r="AM71" t="s">
        <v>9875</v>
      </c>
      <c r="AN71">
        <v>13</v>
      </c>
      <c r="AO71" t="s">
        <v>8929</v>
      </c>
      <c r="AQ71" t="s">
        <v>9889</v>
      </c>
      <c r="AS71" t="s">
        <v>9890</v>
      </c>
      <c r="AT71">
        <v>19</v>
      </c>
      <c r="AU71" t="s">
        <v>8618</v>
      </c>
      <c r="AW71">
        <v>419</v>
      </c>
      <c r="AX71" t="s">
        <v>8619</v>
      </c>
      <c r="AY71" t="s">
        <v>9891</v>
      </c>
      <c r="AZ71" t="s">
        <v>8227</v>
      </c>
      <c r="BA71" t="s">
        <v>8456</v>
      </c>
    </row>
    <row r="72" spans="1:53" x14ac:dyDescent="0.25">
      <c r="A72" t="s">
        <v>9892</v>
      </c>
      <c r="B72" t="s">
        <v>9893</v>
      </c>
      <c r="C72" t="s">
        <v>9897</v>
      </c>
      <c r="D72" t="s">
        <v>9894</v>
      </c>
      <c r="E72" t="s">
        <v>9898</v>
      </c>
      <c r="F72">
        <v>226</v>
      </c>
      <c r="G72" t="s">
        <v>9262</v>
      </c>
      <c r="H72" t="s">
        <v>9899</v>
      </c>
      <c r="I72">
        <v>0</v>
      </c>
      <c r="J72" t="s">
        <v>9264</v>
      </c>
      <c r="K72">
        <v>950</v>
      </c>
      <c r="L72">
        <v>226</v>
      </c>
      <c r="M72" t="s">
        <v>9900</v>
      </c>
      <c r="N72" t="s">
        <v>9892</v>
      </c>
      <c r="O72" t="s">
        <v>9901</v>
      </c>
      <c r="P72" t="s">
        <v>9893</v>
      </c>
      <c r="Q72" t="s">
        <v>9902</v>
      </c>
      <c r="R72" t="s">
        <v>9894</v>
      </c>
      <c r="S72" t="s">
        <v>9903</v>
      </c>
      <c r="T72" t="s">
        <v>9904</v>
      </c>
      <c r="U72" t="s">
        <v>9905</v>
      </c>
      <c r="V72" t="s">
        <v>9896</v>
      </c>
      <c r="W72" t="s">
        <v>9906</v>
      </c>
      <c r="X72" t="s">
        <v>9895</v>
      </c>
      <c r="Y72" t="s">
        <v>9894</v>
      </c>
      <c r="Z72" t="s">
        <v>9907</v>
      </c>
      <c r="AA72" t="s">
        <v>8461</v>
      </c>
      <c r="AB72" t="s">
        <v>9846</v>
      </c>
      <c r="AC72" t="s">
        <v>8475</v>
      </c>
      <c r="AD72">
        <v>240</v>
      </c>
      <c r="AE72" t="s">
        <v>9908</v>
      </c>
      <c r="AF72" t="s">
        <v>9909</v>
      </c>
      <c r="AG72" t="s">
        <v>9910</v>
      </c>
      <c r="AH72">
        <v>76</v>
      </c>
      <c r="AI72">
        <v>2309096</v>
      </c>
      <c r="AJ72" t="b">
        <v>1</v>
      </c>
      <c r="AK72" t="s">
        <v>8477</v>
      </c>
      <c r="AL72" t="s">
        <v>9911</v>
      </c>
      <c r="AM72" t="s">
        <v>9912</v>
      </c>
      <c r="AN72">
        <v>17</v>
      </c>
      <c r="AO72" t="s">
        <v>8597</v>
      </c>
      <c r="AQ72" t="s">
        <v>9913</v>
      </c>
      <c r="AR72" t="s">
        <v>8478</v>
      </c>
      <c r="AS72" t="s">
        <v>9914</v>
      </c>
      <c r="AT72">
        <v>2</v>
      </c>
      <c r="AU72" t="s">
        <v>8533</v>
      </c>
      <c r="AW72">
        <v>202</v>
      </c>
      <c r="AX72" t="s">
        <v>8600</v>
      </c>
      <c r="AY72" t="s">
        <v>9915</v>
      </c>
      <c r="AZ72" t="s">
        <v>9897</v>
      </c>
      <c r="BA72" t="s">
        <v>8456</v>
      </c>
    </row>
    <row r="73" spans="1:53" x14ac:dyDescent="0.25">
      <c r="A73" t="s">
        <v>9916</v>
      </c>
      <c r="B73" t="s">
        <v>9917</v>
      </c>
      <c r="C73" t="s">
        <v>9920</v>
      </c>
      <c r="D73" t="s">
        <v>9918</v>
      </c>
      <c r="E73" t="s">
        <v>9921</v>
      </c>
      <c r="F73">
        <v>232</v>
      </c>
      <c r="G73" t="s">
        <v>9922</v>
      </c>
      <c r="H73" t="s">
        <v>9923</v>
      </c>
      <c r="I73">
        <v>2</v>
      </c>
      <c r="J73" t="s">
        <v>9924</v>
      </c>
      <c r="K73">
        <v>232</v>
      </c>
      <c r="L73">
        <v>232</v>
      </c>
      <c r="M73" t="s">
        <v>9925</v>
      </c>
      <c r="N73" t="s">
        <v>9916</v>
      </c>
      <c r="O73" t="s">
        <v>9926</v>
      </c>
      <c r="P73" t="s">
        <v>9917</v>
      </c>
      <c r="Q73" t="s">
        <v>9927</v>
      </c>
      <c r="R73" t="s">
        <v>9918</v>
      </c>
      <c r="S73" t="s">
        <v>9928</v>
      </c>
      <c r="T73" t="s">
        <v>9929</v>
      </c>
      <c r="U73" t="s">
        <v>9930</v>
      </c>
      <c r="V73" t="s">
        <v>9919</v>
      </c>
      <c r="W73" t="s">
        <v>9931</v>
      </c>
      <c r="X73" t="s">
        <v>9918</v>
      </c>
      <c r="Y73" t="s">
        <v>9918</v>
      </c>
      <c r="Z73" t="s">
        <v>9932</v>
      </c>
      <c r="AA73" t="s">
        <v>8461</v>
      </c>
      <c r="AB73" t="s">
        <v>9920</v>
      </c>
      <c r="AC73" t="s">
        <v>8475</v>
      </c>
      <c r="AD73">
        <v>291</v>
      </c>
      <c r="AE73" t="s">
        <v>9933</v>
      </c>
      <c r="AF73" t="s">
        <v>9921</v>
      </c>
      <c r="AG73" t="s">
        <v>9920</v>
      </c>
      <c r="AH73">
        <v>77</v>
      </c>
      <c r="AI73">
        <v>338010</v>
      </c>
      <c r="AJ73" t="b">
        <v>1</v>
      </c>
      <c r="AK73" t="s">
        <v>8477</v>
      </c>
      <c r="AL73" t="s">
        <v>9921</v>
      </c>
      <c r="AM73" t="s">
        <v>9921</v>
      </c>
      <c r="AN73">
        <v>14</v>
      </c>
      <c r="AO73" t="s">
        <v>9112</v>
      </c>
      <c r="AQ73" t="s">
        <v>9934</v>
      </c>
      <c r="AR73" t="s">
        <v>8478</v>
      </c>
      <c r="AS73" t="s">
        <v>9935</v>
      </c>
      <c r="AT73">
        <v>2</v>
      </c>
      <c r="AU73" t="s">
        <v>8533</v>
      </c>
      <c r="AW73">
        <v>202</v>
      </c>
      <c r="AX73" t="s">
        <v>8600</v>
      </c>
      <c r="AY73" t="s">
        <v>9936</v>
      </c>
      <c r="AZ73" t="s">
        <v>8455</v>
      </c>
      <c r="BA73" t="s">
        <v>8456</v>
      </c>
    </row>
    <row r="74" spans="1:53" x14ac:dyDescent="0.25">
      <c r="A74" t="s">
        <v>9937</v>
      </c>
      <c r="B74" t="s">
        <v>9938</v>
      </c>
      <c r="C74" t="s">
        <v>9941</v>
      </c>
      <c r="D74" t="s">
        <v>9939</v>
      </c>
      <c r="E74" t="s">
        <v>9942</v>
      </c>
      <c r="F74">
        <v>233</v>
      </c>
      <c r="G74" t="s">
        <v>8249</v>
      </c>
      <c r="H74" t="s">
        <v>9943</v>
      </c>
      <c r="I74">
        <v>2</v>
      </c>
      <c r="J74" t="s">
        <v>8563</v>
      </c>
      <c r="K74">
        <v>978</v>
      </c>
      <c r="L74">
        <v>233</v>
      </c>
      <c r="M74" t="s">
        <v>9944</v>
      </c>
      <c r="N74" t="s">
        <v>9937</v>
      </c>
      <c r="O74" t="s">
        <v>9945</v>
      </c>
      <c r="P74" t="s">
        <v>9938</v>
      </c>
      <c r="Q74" t="s">
        <v>9946</v>
      </c>
      <c r="R74" t="s">
        <v>9939</v>
      </c>
      <c r="S74" t="s">
        <v>9947</v>
      </c>
      <c r="T74" t="s">
        <v>9948</v>
      </c>
      <c r="U74" t="s">
        <v>9949</v>
      </c>
      <c r="V74" t="s">
        <v>9940</v>
      </c>
      <c r="W74" t="s">
        <v>9950</v>
      </c>
      <c r="X74" t="s">
        <v>9939</v>
      </c>
      <c r="Y74" t="s">
        <v>9939</v>
      </c>
      <c r="Z74" t="s">
        <v>9951</v>
      </c>
      <c r="AA74" t="s">
        <v>8501</v>
      </c>
      <c r="AB74" t="s">
        <v>9942</v>
      </c>
      <c r="AC74" t="s">
        <v>8502</v>
      </c>
      <c r="AD74">
        <v>372</v>
      </c>
      <c r="AE74" t="s">
        <v>9952</v>
      </c>
      <c r="AF74" t="s">
        <v>9942</v>
      </c>
      <c r="AG74" t="s">
        <v>9953</v>
      </c>
      <c r="AH74">
        <v>78</v>
      </c>
      <c r="AI74">
        <v>453733</v>
      </c>
      <c r="AJ74" t="b">
        <v>1</v>
      </c>
      <c r="AK74" t="s">
        <v>8477</v>
      </c>
      <c r="AL74" t="s">
        <v>9942</v>
      </c>
      <c r="AM74" t="s">
        <v>9942</v>
      </c>
      <c r="AQ74" t="s">
        <v>9954</v>
      </c>
      <c r="AS74" t="s">
        <v>9955</v>
      </c>
      <c r="AT74">
        <v>150</v>
      </c>
      <c r="AU74" t="s">
        <v>8506</v>
      </c>
      <c r="AW74">
        <v>154</v>
      </c>
      <c r="AX74" t="s">
        <v>9757</v>
      </c>
      <c r="AY74" t="s">
        <v>9956</v>
      </c>
      <c r="AZ74" t="s">
        <v>9957</v>
      </c>
      <c r="BA74" t="s">
        <v>8456</v>
      </c>
    </row>
    <row r="75" spans="1:53" x14ac:dyDescent="0.25">
      <c r="A75" t="s">
        <v>9958</v>
      </c>
      <c r="B75" t="s">
        <v>9959</v>
      </c>
      <c r="C75" t="s">
        <v>9865</v>
      </c>
      <c r="D75" t="s">
        <v>9960</v>
      </c>
      <c r="E75" t="s">
        <v>9963</v>
      </c>
      <c r="F75">
        <v>231</v>
      </c>
      <c r="G75" t="s">
        <v>9964</v>
      </c>
      <c r="H75" t="s">
        <v>9965</v>
      </c>
      <c r="I75">
        <v>2</v>
      </c>
      <c r="J75" t="s">
        <v>9966</v>
      </c>
      <c r="K75">
        <v>230</v>
      </c>
      <c r="L75">
        <v>231</v>
      </c>
      <c r="M75" t="s">
        <v>9967</v>
      </c>
      <c r="N75" t="s">
        <v>9958</v>
      </c>
      <c r="O75" t="s">
        <v>9968</v>
      </c>
      <c r="P75" t="s">
        <v>9959</v>
      </c>
      <c r="Q75" t="s">
        <v>9969</v>
      </c>
      <c r="R75" t="s">
        <v>9960</v>
      </c>
      <c r="S75" t="s">
        <v>9970</v>
      </c>
      <c r="T75" t="s">
        <v>9971</v>
      </c>
      <c r="U75" t="s">
        <v>9972</v>
      </c>
      <c r="V75" t="s">
        <v>9962</v>
      </c>
      <c r="W75" t="s">
        <v>9973</v>
      </c>
      <c r="X75" t="s">
        <v>9961</v>
      </c>
      <c r="Y75" t="s">
        <v>9960</v>
      </c>
      <c r="Z75" t="s">
        <v>9974</v>
      </c>
      <c r="AA75" t="s">
        <v>8461</v>
      </c>
      <c r="AB75" t="s">
        <v>9963</v>
      </c>
      <c r="AC75" t="s">
        <v>8475</v>
      </c>
      <c r="AD75">
        <v>251</v>
      </c>
      <c r="AE75" t="s">
        <v>9975</v>
      </c>
      <c r="AF75" t="s">
        <v>9963</v>
      </c>
      <c r="AG75" t="s">
        <v>9865</v>
      </c>
      <c r="AH75">
        <v>79</v>
      </c>
      <c r="AI75">
        <v>337996</v>
      </c>
      <c r="AJ75" t="b">
        <v>1</v>
      </c>
      <c r="AK75" t="s">
        <v>8477</v>
      </c>
      <c r="AL75" t="s">
        <v>9963</v>
      </c>
      <c r="AM75" t="s">
        <v>9963</v>
      </c>
      <c r="AN75">
        <v>14</v>
      </c>
      <c r="AO75" t="s">
        <v>9112</v>
      </c>
      <c r="AP75" t="s">
        <v>8478</v>
      </c>
      <c r="AQ75" t="s">
        <v>9976</v>
      </c>
      <c r="AR75" t="s">
        <v>8478</v>
      </c>
      <c r="AS75" t="s">
        <v>9977</v>
      </c>
      <c r="AT75">
        <v>2</v>
      </c>
      <c r="AU75" t="s">
        <v>8533</v>
      </c>
      <c r="AW75">
        <v>202</v>
      </c>
      <c r="AX75" t="s">
        <v>8600</v>
      </c>
      <c r="AY75" t="s">
        <v>9978</v>
      </c>
      <c r="AZ75" t="s">
        <v>9865</v>
      </c>
      <c r="BA75" t="s">
        <v>8456</v>
      </c>
    </row>
    <row r="76" spans="1:53" x14ac:dyDescent="0.25">
      <c r="A76" t="s">
        <v>9979</v>
      </c>
      <c r="B76" t="s">
        <v>9980</v>
      </c>
      <c r="C76" t="s">
        <v>9982</v>
      </c>
      <c r="D76" t="s">
        <v>9981</v>
      </c>
      <c r="E76" t="s">
        <v>9983</v>
      </c>
      <c r="F76">
        <v>238</v>
      </c>
      <c r="L76">
        <v>238</v>
      </c>
      <c r="Y76" t="s">
        <v>9984</v>
      </c>
      <c r="Z76" t="s">
        <v>9985</v>
      </c>
      <c r="AA76" t="s">
        <v>8670</v>
      </c>
      <c r="AB76" t="s">
        <v>8455</v>
      </c>
      <c r="AC76" t="s">
        <v>8475</v>
      </c>
      <c r="AD76">
        <v>500</v>
      </c>
      <c r="AF76" t="s">
        <v>9983</v>
      </c>
      <c r="AG76" t="s">
        <v>9982</v>
      </c>
      <c r="AH76">
        <v>81</v>
      </c>
      <c r="AI76">
        <v>3474414</v>
      </c>
      <c r="AJ76" t="b">
        <v>1</v>
      </c>
      <c r="AK76" t="s">
        <v>8477</v>
      </c>
      <c r="AL76" t="s">
        <v>9983</v>
      </c>
      <c r="AM76" t="s">
        <v>9983</v>
      </c>
      <c r="AN76">
        <v>5</v>
      </c>
      <c r="AO76" t="s">
        <v>8673</v>
      </c>
      <c r="AQ76" t="s">
        <v>9986</v>
      </c>
      <c r="AS76" t="s">
        <v>9987</v>
      </c>
      <c r="AT76">
        <v>19</v>
      </c>
      <c r="AU76" t="s">
        <v>8618</v>
      </c>
      <c r="AW76">
        <v>419</v>
      </c>
      <c r="AX76" t="s">
        <v>8619</v>
      </c>
      <c r="AY76" t="s">
        <v>9988</v>
      </c>
      <c r="AZ76" t="s">
        <v>9982</v>
      </c>
      <c r="BA76" t="s">
        <v>8621</v>
      </c>
    </row>
    <row r="77" spans="1:53" x14ac:dyDescent="0.25">
      <c r="A77" t="s">
        <v>9989</v>
      </c>
      <c r="B77" t="s">
        <v>9990</v>
      </c>
      <c r="C77" t="s">
        <v>9992</v>
      </c>
      <c r="D77" t="s">
        <v>9991</v>
      </c>
      <c r="E77" t="s">
        <v>9993</v>
      </c>
      <c r="F77">
        <v>234</v>
      </c>
      <c r="G77" t="s">
        <v>8253</v>
      </c>
      <c r="H77" t="s">
        <v>9994</v>
      </c>
      <c r="I77">
        <v>2</v>
      </c>
      <c r="J77" t="s">
        <v>9743</v>
      </c>
      <c r="K77">
        <v>208</v>
      </c>
      <c r="L77">
        <v>234</v>
      </c>
      <c r="Y77" t="s">
        <v>9991</v>
      </c>
      <c r="Z77" t="s">
        <v>9995</v>
      </c>
      <c r="AA77" t="s">
        <v>8501</v>
      </c>
      <c r="AB77" t="s">
        <v>9992</v>
      </c>
      <c r="AC77" t="s">
        <v>8502</v>
      </c>
      <c r="AD77">
        <v>298</v>
      </c>
      <c r="AE77" t="s">
        <v>9996</v>
      </c>
      <c r="AF77" t="s">
        <v>9993</v>
      </c>
      <c r="AG77" t="s">
        <v>9992</v>
      </c>
      <c r="AH77">
        <v>82</v>
      </c>
      <c r="AI77">
        <v>2622320</v>
      </c>
      <c r="AJ77" t="b">
        <v>1</v>
      </c>
      <c r="AK77" t="s">
        <v>8477</v>
      </c>
      <c r="AL77" t="s">
        <v>9997</v>
      </c>
      <c r="AM77" t="s">
        <v>9993</v>
      </c>
      <c r="AQ77" t="s">
        <v>9998</v>
      </c>
      <c r="AS77" t="s">
        <v>9999</v>
      </c>
      <c r="AT77">
        <v>150</v>
      </c>
      <c r="AU77" t="s">
        <v>8506</v>
      </c>
      <c r="AW77">
        <v>154</v>
      </c>
      <c r="AX77" t="s">
        <v>9757</v>
      </c>
      <c r="AY77" t="s">
        <v>10000</v>
      </c>
      <c r="AZ77" t="s">
        <v>10001</v>
      </c>
      <c r="BA77" t="s">
        <v>10002</v>
      </c>
    </row>
    <row r="78" spans="1:53" x14ac:dyDescent="0.25">
      <c r="A78" t="s">
        <v>10003</v>
      </c>
      <c r="B78" t="s">
        <v>10004</v>
      </c>
      <c r="C78" t="s">
        <v>10007</v>
      </c>
      <c r="D78" t="s">
        <v>10005</v>
      </c>
      <c r="E78" t="s">
        <v>10008</v>
      </c>
      <c r="F78">
        <v>242</v>
      </c>
      <c r="G78" t="s">
        <v>10009</v>
      </c>
      <c r="H78" t="s">
        <v>10010</v>
      </c>
      <c r="I78">
        <v>2</v>
      </c>
      <c r="J78" t="s">
        <v>10011</v>
      </c>
      <c r="K78">
        <v>242</v>
      </c>
      <c r="L78">
        <v>242</v>
      </c>
      <c r="M78" t="s">
        <v>10012</v>
      </c>
      <c r="N78" t="s">
        <v>10003</v>
      </c>
      <c r="O78" t="s">
        <v>10013</v>
      </c>
      <c r="P78" t="s">
        <v>10004</v>
      </c>
      <c r="Q78" t="s">
        <v>10014</v>
      </c>
      <c r="R78" t="s">
        <v>10005</v>
      </c>
      <c r="S78" t="s">
        <v>10015</v>
      </c>
      <c r="T78" t="s">
        <v>10016</v>
      </c>
      <c r="U78" t="s">
        <v>10017</v>
      </c>
      <c r="V78" t="s">
        <v>10006</v>
      </c>
      <c r="W78" t="s">
        <v>10018</v>
      </c>
      <c r="X78" t="s">
        <v>10005</v>
      </c>
      <c r="Y78" t="s">
        <v>10005</v>
      </c>
      <c r="Z78" t="s">
        <v>10019</v>
      </c>
      <c r="AA78" t="s">
        <v>8543</v>
      </c>
      <c r="AB78" t="s">
        <v>10008</v>
      </c>
      <c r="AC78" t="s">
        <v>8475</v>
      </c>
      <c r="AD78">
        <v>679</v>
      </c>
      <c r="AE78" t="s">
        <v>10020</v>
      </c>
      <c r="AF78" t="s">
        <v>10021</v>
      </c>
      <c r="AG78" t="s">
        <v>10007</v>
      </c>
      <c r="AH78">
        <v>83</v>
      </c>
      <c r="AI78">
        <v>2205218</v>
      </c>
      <c r="AJ78" t="b">
        <v>1</v>
      </c>
      <c r="AK78" t="s">
        <v>8477</v>
      </c>
      <c r="AL78" t="s">
        <v>10021</v>
      </c>
      <c r="AM78" t="s">
        <v>10008</v>
      </c>
      <c r="AQ78" t="s">
        <v>10022</v>
      </c>
      <c r="AS78" t="s">
        <v>10023</v>
      </c>
      <c r="AT78">
        <v>9</v>
      </c>
      <c r="AU78" t="s">
        <v>8552</v>
      </c>
      <c r="AV78" t="s">
        <v>8478</v>
      </c>
      <c r="AW78">
        <v>54</v>
      </c>
      <c r="AX78" t="s">
        <v>10024</v>
      </c>
      <c r="AY78" t="s">
        <v>10025</v>
      </c>
      <c r="AZ78" t="s">
        <v>10007</v>
      </c>
      <c r="BA78" t="s">
        <v>8456</v>
      </c>
    </row>
    <row r="79" spans="1:53" x14ac:dyDescent="0.25">
      <c r="A79" t="s">
        <v>10026</v>
      </c>
      <c r="B79" t="s">
        <v>10027</v>
      </c>
      <c r="C79" t="s">
        <v>10031</v>
      </c>
      <c r="D79" t="s">
        <v>10028</v>
      </c>
      <c r="E79" t="s">
        <v>10032</v>
      </c>
      <c r="F79">
        <v>246</v>
      </c>
      <c r="G79" t="s">
        <v>8249</v>
      </c>
      <c r="H79" t="s">
        <v>10033</v>
      </c>
      <c r="I79">
        <v>2</v>
      </c>
      <c r="J79" t="s">
        <v>8563</v>
      </c>
      <c r="K79">
        <v>978</v>
      </c>
      <c r="L79">
        <v>246</v>
      </c>
      <c r="M79" t="s">
        <v>10034</v>
      </c>
      <c r="N79" t="s">
        <v>10026</v>
      </c>
      <c r="O79" t="s">
        <v>10035</v>
      </c>
      <c r="P79" t="s">
        <v>10027</v>
      </c>
      <c r="Q79" t="s">
        <v>10036</v>
      </c>
      <c r="R79" t="s">
        <v>10028</v>
      </c>
      <c r="S79" t="s">
        <v>10037</v>
      </c>
      <c r="T79" t="s">
        <v>10038</v>
      </c>
      <c r="U79" t="s">
        <v>10039</v>
      </c>
      <c r="V79" t="s">
        <v>10030</v>
      </c>
      <c r="W79" t="s">
        <v>10040</v>
      </c>
      <c r="X79" t="s">
        <v>10029</v>
      </c>
      <c r="Y79" t="s">
        <v>10028</v>
      </c>
      <c r="Z79" t="s">
        <v>10041</v>
      </c>
      <c r="AA79" t="s">
        <v>8501</v>
      </c>
      <c r="AB79" t="s">
        <v>10032</v>
      </c>
      <c r="AC79" t="s">
        <v>8502</v>
      </c>
      <c r="AD79">
        <v>358</v>
      </c>
      <c r="AE79" t="s">
        <v>10042</v>
      </c>
      <c r="AF79" t="s">
        <v>10032</v>
      </c>
      <c r="AG79" t="s">
        <v>10031</v>
      </c>
      <c r="AH79">
        <v>84</v>
      </c>
      <c r="AI79">
        <v>660013</v>
      </c>
      <c r="AJ79" t="b">
        <v>1</v>
      </c>
      <c r="AK79" t="s">
        <v>8477</v>
      </c>
      <c r="AL79" t="s">
        <v>10032</v>
      </c>
      <c r="AM79" t="s">
        <v>10032</v>
      </c>
      <c r="AQ79" t="s">
        <v>10043</v>
      </c>
      <c r="AS79" t="s">
        <v>10044</v>
      </c>
      <c r="AT79">
        <v>150</v>
      </c>
      <c r="AU79" t="s">
        <v>8506</v>
      </c>
      <c r="AW79">
        <v>154</v>
      </c>
      <c r="AX79" t="s">
        <v>9757</v>
      </c>
      <c r="AY79" t="s">
        <v>10045</v>
      </c>
      <c r="AZ79" t="s">
        <v>10031</v>
      </c>
      <c r="BA79" t="s">
        <v>8456</v>
      </c>
    </row>
    <row r="80" spans="1:53" x14ac:dyDescent="0.25">
      <c r="A80" t="s">
        <v>10046</v>
      </c>
      <c r="B80" t="s">
        <v>10047</v>
      </c>
      <c r="C80" t="s">
        <v>8230</v>
      </c>
      <c r="D80" t="s">
        <v>10048</v>
      </c>
      <c r="E80" t="s">
        <v>10051</v>
      </c>
      <c r="F80">
        <v>250</v>
      </c>
      <c r="G80" t="s">
        <v>8249</v>
      </c>
      <c r="H80" t="s">
        <v>10052</v>
      </c>
      <c r="I80">
        <v>2</v>
      </c>
      <c r="J80" t="s">
        <v>8563</v>
      </c>
      <c r="K80">
        <v>978</v>
      </c>
      <c r="L80">
        <v>250</v>
      </c>
      <c r="M80" t="s">
        <v>10053</v>
      </c>
      <c r="N80" t="s">
        <v>10046</v>
      </c>
      <c r="O80" t="s">
        <v>10054</v>
      </c>
      <c r="P80" t="s">
        <v>10047</v>
      </c>
      <c r="Q80" t="s">
        <v>10055</v>
      </c>
      <c r="R80" t="s">
        <v>10048</v>
      </c>
      <c r="S80" t="s">
        <v>10056</v>
      </c>
      <c r="T80" t="s">
        <v>10057</v>
      </c>
      <c r="U80" t="s">
        <v>10058</v>
      </c>
      <c r="V80" t="s">
        <v>10050</v>
      </c>
      <c r="W80" t="s">
        <v>10059</v>
      </c>
      <c r="X80" t="s">
        <v>10049</v>
      </c>
      <c r="Y80" t="s">
        <v>10048</v>
      </c>
      <c r="Z80" t="s">
        <v>10060</v>
      </c>
      <c r="AA80" t="s">
        <v>8501</v>
      </c>
      <c r="AB80" t="s">
        <v>9776</v>
      </c>
      <c r="AC80" t="s">
        <v>8502</v>
      </c>
      <c r="AD80">
        <v>33</v>
      </c>
      <c r="AE80" t="s">
        <v>10061</v>
      </c>
      <c r="AF80" t="s">
        <v>10051</v>
      </c>
      <c r="AG80" t="s">
        <v>8230</v>
      </c>
      <c r="AH80">
        <v>85</v>
      </c>
      <c r="AI80">
        <v>3017382</v>
      </c>
      <c r="AJ80" t="b">
        <v>1</v>
      </c>
      <c r="AK80" t="s">
        <v>8477</v>
      </c>
      <c r="AL80" t="s">
        <v>10051</v>
      </c>
      <c r="AM80" t="s">
        <v>9776</v>
      </c>
      <c r="AQ80" t="s">
        <v>10062</v>
      </c>
      <c r="AS80" t="s">
        <v>10063</v>
      </c>
      <c r="AT80">
        <v>150</v>
      </c>
      <c r="AU80" t="s">
        <v>8506</v>
      </c>
      <c r="AW80">
        <v>155</v>
      </c>
      <c r="AX80" t="s">
        <v>8748</v>
      </c>
      <c r="AY80" t="s">
        <v>10064</v>
      </c>
      <c r="AZ80" t="s">
        <v>8230</v>
      </c>
      <c r="BA80" t="s">
        <v>8456</v>
      </c>
    </row>
    <row r="81" spans="1:53" x14ac:dyDescent="0.25">
      <c r="A81" t="s">
        <v>10065</v>
      </c>
      <c r="B81" t="s">
        <v>10066</v>
      </c>
      <c r="C81" t="s">
        <v>10068</v>
      </c>
      <c r="D81" t="s">
        <v>10067</v>
      </c>
      <c r="E81" t="s">
        <v>10069</v>
      </c>
      <c r="F81">
        <v>254</v>
      </c>
      <c r="G81" t="s">
        <v>8249</v>
      </c>
      <c r="H81" t="s">
        <v>10070</v>
      </c>
      <c r="I81">
        <v>2</v>
      </c>
      <c r="J81" t="s">
        <v>8563</v>
      </c>
      <c r="K81">
        <v>978</v>
      </c>
      <c r="L81">
        <v>254</v>
      </c>
      <c r="Y81" t="s">
        <v>10067</v>
      </c>
      <c r="Z81" t="s">
        <v>10071</v>
      </c>
      <c r="AA81" t="s">
        <v>8670</v>
      </c>
      <c r="AB81" t="s">
        <v>9776</v>
      </c>
      <c r="AC81" t="s">
        <v>8475</v>
      </c>
      <c r="AD81">
        <v>594</v>
      </c>
      <c r="AE81" t="s">
        <v>10072</v>
      </c>
      <c r="AF81" t="s">
        <v>10069</v>
      </c>
      <c r="AG81" t="s">
        <v>10073</v>
      </c>
      <c r="AH81">
        <v>86</v>
      </c>
      <c r="AI81">
        <v>3381670</v>
      </c>
      <c r="AJ81" t="b">
        <v>1</v>
      </c>
      <c r="AK81" t="s">
        <v>8477</v>
      </c>
      <c r="AL81" t="s">
        <v>10074</v>
      </c>
      <c r="AM81" t="s">
        <v>10069</v>
      </c>
      <c r="AN81">
        <v>5</v>
      </c>
      <c r="AO81" t="s">
        <v>8673</v>
      </c>
      <c r="AQ81" t="s">
        <v>10075</v>
      </c>
      <c r="AS81" t="s">
        <v>10076</v>
      </c>
      <c r="AT81">
        <v>19</v>
      </c>
      <c r="AU81" t="s">
        <v>8618</v>
      </c>
      <c r="AW81">
        <v>419</v>
      </c>
      <c r="AX81" t="s">
        <v>8619</v>
      </c>
      <c r="AY81" t="s">
        <v>10077</v>
      </c>
      <c r="AZ81" t="s">
        <v>10073</v>
      </c>
      <c r="BA81" t="s">
        <v>10078</v>
      </c>
    </row>
    <row r="82" spans="1:53" x14ac:dyDescent="0.25">
      <c r="A82" t="s">
        <v>10079</v>
      </c>
      <c r="B82" t="s">
        <v>10080</v>
      </c>
      <c r="C82" t="s">
        <v>10082</v>
      </c>
      <c r="D82" t="s">
        <v>10081</v>
      </c>
      <c r="E82" t="s">
        <v>10083</v>
      </c>
      <c r="F82">
        <v>258</v>
      </c>
      <c r="G82" t="s">
        <v>10084</v>
      </c>
      <c r="H82" t="s">
        <v>10085</v>
      </c>
      <c r="I82">
        <v>0</v>
      </c>
      <c r="J82" t="s">
        <v>10086</v>
      </c>
      <c r="K82">
        <v>953</v>
      </c>
      <c r="L82">
        <v>258</v>
      </c>
      <c r="Y82" t="s">
        <v>10081</v>
      </c>
      <c r="Z82" t="s">
        <v>10087</v>
      </c>
      <c r="AA82" t="s">
        <v>8543</v>
      </c>
      <c r="AB82" t="s">
        <v>9776</v>
      </c>
      <c r="AC82" t="s">
        <v>8475</v>
      </c>
      <c r="AD82">
        <v>689</v>
      </c>
      <c r="AE82" t="s">
        <v>10088</v>
      </c>
      <c r="AF82" t="s">
        <v>10089</v>
      </c>
      <c r="AG82" t="s">
        <v>10090</v>
      </c>
      <c r="AH82">
        <v>87</v>
      </c>
      <c r="AI82">
        <v>4030656</v>
      </c>
      <c r="AJ82" t="b">
        <v>1</v>
      </c>
      <c r="AK82" t="s">
        <v>8477</v>
      </c>
      <c r="AL82" t="s">
        <v>10091</v>
      </c>
      <c r="AM82" t="s">
        <v>10092</v>
      </c>
      <c r="AQ82" t="s">
        <v>10093</v>
      </c>
      <c r="AS82" t="s">
        <v>10094</v>
      </c>
      <c r="AT82">
        <v>9</v>
      </c>
      <c r="AU82" t="s">
        <v>8552</v>
      </c>
      <c r="AV82" t="s">
        <v>8478</v>
      </c>
      <c r="AW82">
        <v>61</v>
      </c>
      <c r="AX82" t="s">
        <v>8553</v>
      </c>
      <c r="AY82" t="s">
        <v>10095</v>
      </c>
      <c r="AZ82" t="s">
        <v>10082</v>
      </c>
      <c r="BA82" t="s">
        <v>10096</v>
      </c>
    </row>
    <row r="83" spans="1:53" x14ac:dyDescent="0.25">
      <c r="A83" t="s">
        <v>10097</v>
      </c>
      <c r="B83" t="s">
        <v>10098</v>
      </c>
      <c r="C83" t="s">
        <v>10100</v>
      </c>
      <c r="D83" t="s">
        <v>10099</v>
      </c>
      <c r="E83" t="s">
        <v>10101</v>
      </c>
      <c r="F83">
        <v>260</v>
      </c>
      <c r="G83" t="s">
        <v>8249</v>
      </c>
      <c r="H83" t="s">
        <v>10102</v>
      </c>
      <c r="I83">
        <v>2</v>
      </c>
      <c r="J83" t="s">
        <v>8563</v>
      </c>
      <c r="K83">
        <v>978</v>
      </c>
      <c r="L83">
        <v>260</v>
      </c>
      <c r="Y83" t="s">
        <v>10099</v>
      </c>
      <c r="Z83" t="s">
        <v>10103</v>
      </c>
      <c r="AA83" t="s">
        <v>8573</v>
      </c>
      <c r="AB83" t="s">
        <v>9776</v>
      </c>
      <c r="AC83" t="s">
        <v>8475</v>
      </c>
      <c r="AD83">
        <v>262</v>
      </c>
      <c r="AE83" t="s">
        <v>10104</v>
      </c>
      <c r="AG83" t="s">
        <v>10105</v>
      </c>
      <c r="AH83">
        <v>88</v>
      </c>
      <c r="AI83">
        <v>1546748</v>
      </c>
      <c r="AJ83" t="b">
        <v>1</v>
      </c>
      <c r="AK83" t="s">
        <v>8477</v>
      </c>
      <c r="AL83" t="s">
        <v>8455</v>
      </c>
      <c r="AM83" t="s">
        <v>8455</v>
      </c>
      <c r="AN83">
        <v>14</v>
      </c>
      <c r="AO83" t="s">
        <v>9112</v>
      </c>
      <c r="AQ83" t="s">
        <v>10063</v>
      </c>
      <c r="AS83" t="s">
        <v>10106</v>
      </c>
      <c r="AT83">
        <v>2</v>
      </c>
      <c r="AU83" t="s">
        <v>8533</v>
      </c>
      <c r="AW83">
        <v>202</v>
      </c>
      <c r="AX83" t="s">
        <v>8600</v>
      </c>
      <c r="AY83" t="s">
        <v>10107</v>
      </c>
      <c r="AZ83" t="s">
        <v>8455</v>
      </c>
      <c r="BA83" t="s">
        <v>10096</v>
      </c>
    </row>
    <row r="84" spans="1:53" x14ac:dyDescent="0.25">
      <c r="A84" t="s">
        <v>10108</v>
      </c>
      <c r="B84" t="s">
        <v>10109</v>
      </c>
      <c r="C84" t="s">
        <v>10112</v>
      </c>
      <c r="D84" t="s">
        <v>10110</v>
      </c>
      <c r="E84" t="s">
        <v>10113</v>
      </c>
      <c r="F84">
        <v>266</v>
      </c>
      <c r="G84" t="s">
        <v>9262</v>
      </c>
      <c r="H84" t="s">
        <v>10114</v>
      </c>
      <c r="I84">
        <v>0</v>
      </c>
      <c r="J84" t="s">
        <v>9264</v>
      </c>
      <c r="K84">
        <v>950</v>
      </c>
      <c r="L84">
        <v>266</v>
      </c>
      <c r="M84" t="s">
        <v>10115</v>
      </c>
      <c r="N84" t="s">
        <v>10108</v>
      </c>
      <c r="O84" t="s">
        <v>10116</v>
      </c>
      <c r="P84" t="s">
        <v>10109</v>
      </c>
      <c r="Q84" t="s">
        <v>10117</v>
      </c>
      <c r="R84" t="s">
        <v>10110</v>
      </c>
      <c r="S84" t="s">
        <v>10118</v>
      </c>
      <c r="T84" t="s">
        <v>10119</v>
      </c>
      <c r="U84" t="s">
        <v>10120</v>
      </c>
      <c r="V84" t="s">
        <v>10111</v>
      </c>
      <c r="W84" t="s">
        <v>10121</v>
      </c>
      <c r="X84" t="s">
        <v>10122</v>
      </c>
      <c r="Y84" t="s">
        <v>10110</v>
      </c>
      <c r="Z84" t="s">
        <v>10123</v>
      </c>
      <c r="AA84" t="s">
        <v>8461</v>
      </c>
      <c r="AB84" t="s">
        <v>10124</v>
      </c>
      <c r="AC84" t="s">
        <v>8475</v>
      </c>
      <c r="AD84">
        <v>241</v>
      </c>
      <c r="AE84" t="s">
        <v>10125</v>
      </c>
      <c r="AF84" t="s">
        <v>10113</v>
      </c>
      <c r="AG84" t="s">
        <v>8225</v>
      </c>
      <c r="AH84">
        <v>89</v>
      </c>
      <c r="AI84">
        <v>2400553</v>
      </c>
      <c r="AJ84" t="b">
        <v>1</v>
      </c>
      <c r="AK84" t="s">
        <v>8477</v>
      </c>
      <c r="AL84" t="s">
        <v>10113</v>
      </c>
      <c r="AM84" t="s">
        <v>10113</v>
      </c>
      <c r="AN84">
        <v>17</v>
      </c>
      <c r="AO84" t="s">
        <v>8597</v>
      </c>
      <c r="AQ84" t="s">
        <v>10126</v>
      </c>
      <c r="AS84" t="s">
        <v>10127</v>
      </c>
      <c r="AT84">
        <v>2</v>
      </c>
      <c r="AU84" t="s">
        <v>8533</v>
      </c>
      <c r="AW84">
        <v>202</v>
      </c>
      <c r="AX84" t="s">
        <v>8600</v>
      </c>
      <c r="AY84" t="s">
        <v>10128</v>
      </c>
      <c r="AZ84" t="s">
        <v>10129</v>
      </c>
      <c r="BA84" t="s">
        <v>8456</v>
      </c>
    </row>
    <row r="85" spans="1:53" x14ac:dyDescent="0.25">
      <c r="A85" t="s">
        <v>10130</v>
      </c>
      <c r="B85" t="s">
        <v>10131</v>
      </c>
      <c r="C85" t="s">
        <v>10134</v>
      </c>
      <c r="D85" t="s">
        <v>10132</v>
      </c>
      <c r="E85" t="s">
        <v>10135</v>
      </c>
      <c r="F85">
        <v>270</v>
      </c>
      <c r="G85" t="s">
        <v>10136</v>
      </c>
      <c r="H85" t="s">
        <v>10137</v>
      </c>
      <c r="I85">
        <v>2</v>
      </c>
      <c r="J85" t="s">
        <v>10138</v>
      </c>
      <c r="K85">
        <v>270</v>
      </c>
      <c r="L85">
        <v>270</v>
      </c>
      <c r="M85" t="s">
        <v>10139</v>
      </c>
      <c r="N85" t="s">
        <v>10130</v>
      </c>
      <c r="O85" t="s">
        <v>10140</v>
      </c>
      <c r="P85" t="s">
        <v>10131</v>
      </c>
      <c r="Q85" t="s">
        <v>10141</v>
      </c>
      <c r="R85" t="s">
        <v>10142</v>
      </c>
      <c r="S85" t="s">
        <v>10143</v>
      </c>
      <c r="T85" t="s">
        <v>10144</v>
      </c>
      <c r="U85" t="s">
        <v>10145</v>
      </c>
      <c r="V85" t="s">
        <v>10133</v>
      </c>
      <c r="W85" t="s">
        <v>10146</v>
      </c>
      <c r="X85" t="s">
        <v>10132</v>
      </c>
      <c r="Y85" t="s">
        <v>10132</v>
      </c>
      <c r="Z85" t="s">
        <v>10147</v>
      </c>
      <c r="AA85" t="s">
        <v>8461</v>
      </c>
      <c r="AB85" t="s">
        <v>10148</v>
      </c>
      <c r="AC85" t="s">
        <v>8475</v>
      </c>
      <c r="AD85">
        <v>220</v>
      </c>
      <c r="AE85" t="s">
        <v>10149</v>
      </c>
      <c r="AF85" t="s">
        <v>10150</v>
      </c>
      <c r="AG85" t="s">
        <v>10112</v>
      </c>
      <c r="AH85">
        <v>90</v>
      </c>
      <c r="AI85">
        <v>2413451</v>
      </c>
      <c r="AJ85" t="b">
        <v>1</v>
      </c>
      <c r="AK85" t="s">
        <v>8477</v>
      </c>
      <c r="AL85" t="s">
        <v>10150</v>
      </c>
      <c r="AM85" t="s">
        <v>10135</v>
      </c>
      <c r="AN85">
        <v>11</v>
      </c>
      <c r="AO85" t="s">
        <v>8952</v>
      </c>
      <c r="AQ85" t="s">
        <v>10151</v>
      </c>
      <c r="AR85" t="s">
        <v>8478</v>
      </c>
      <c r="AS85" t="s">
        <v>10152</v>
      </c>
      <c r="AT85">
        <v>2</v>
      </c>
      <c r="AU85" t="s">
        <v>8533</v>
      </c>
      <c r="AW85">
        <v>202</v>
      </c>
      <c r="AX85" t="s">
        <v>8600</v>
      </c>
      <c r="AY85" t="s">
        <v>10153</v>
      </c>
      <c r="AZ85" t="s">
        <v>8225</v>
      </c>
      <c r="BA85" t="s">
        <v>8456</v>
      </c>
    </row>
    <row r="86" spans="1:53" x14ac:dyDescent="0.25">
      <c r="A86" t="s">
        <v>10154</v>
      </c>
      <c r="B86" t="s">
        <v>10155</v>
      </c>
      <c r="C86" t="s">
        <v>10158</v>
      </c>
      <c r="D86" t="s">
        <v>10156</v>
      </c>
      <c r="E86" t="s">
        <v>10159</v>
      </c>
      <c r="F86">
        <v>268</v>
      </c>
      <c r="G86" t="s">
        <v>10160</v>
      </c>
      <c r="H86" t="s">
        <v>10161</v>
      </c>
      <c r="I86">
        <v>2</v>
      </c>
      <c r="J86" t="s">
        <v>10162</v>
      </c>
      <c r="K86">
        <v>981</v>
      </c>
      <c r="L86">
        <v>268</v>
      </c>
      <c r="M86" t="s">
        <v>10154</v>
      </c>
      <c r="N86" t="s">
        <v>10154</v>
      </c>
      <c r="O86" t="s">
        <v>10155</v>
      </c>
      <c r="P86" t="s">
        <v>10155</v>
      </c>
      <c r="Q86" t="s">
        <v>10156</v>
      </c>
      <c r="R86" t="s">
        <v>10156</v>
      </c>
      <c r="S86" t="s">
        <v>10163</v>
      </c>
      <c r="T86" t="s">
        <v>10164</v>
      </c>
      <c r="U86" t="s">
        <v>10157</v>
      </c>
      <c r="V86" t="s">
        <v>10157</v>
      </c>
      <c r="W86" t="s">
        <v>10156</v>
      </c>
      <c r="X86" t="s">
        <v>10156</v>
      </c>
      <c r="Y86" t="s">
        <v>10156</v>
      </c>
      <c r="Z86" t="s">
        <v>10165</v>
      </c>
      <c r="AA86" t="s">
        <v>8454</v>
      </c>
      <c r="AB86" t="s">
        <v>10158</v>
      </c>
      <c r="AC86" t="s">
        <v>8475</v>
      </c>
      <c r="AD86">
        <v>995</v>
      </c>
      <c r="AE86" t="s">
        <v>10166</v>
      </c>
      <c r="AF86" t="s">
        <v>10159</v>
      </c>
      <c r="AG86" t="s">
        <v>10167</v>
      </c>
      <c r="AH86">
        <v>92</v>
      </c>
      <c r="AI86">
        <v>614540</v>
      </c>
      <c r="AJ86" t="b">
        <v>1</v>
      </c>
      <c r="AK86" t="s">
        <v>8477</v>
      </c>
      <c r="AL86" t="s">
        <v>10159</v>
      </c>
      <c r="AM86" t="s">
        <v>10159</v>
      </c>
      <c r="AQ86" t="s">
        <v>10168</v>
      </c>
      <c r="AS86" t="s">
        <v>10169</v>
      </c>
      <c r="AT86">
        <v>142</v>
      </c>
      <c r="AU86" t="s">
        <v>8481</v>
      </c>
      <c r="AW86">
        <v>145</v>
      </c>
      <c r="AX86" t="s">
        <v>8697</v>
      </c>
      <c r="AY86" t="s">
        <v>10170</v>
      </c>
      <c r="AZ86" t="s">
        <v>10167</v>
      </c>
      <c r="BA86" t="s">
        <v>8456</v>
      </c>
    </row>
    <row r="87" spans="1:53" x14ac:dyDescent="0.25">
      <c r="A87" t="s">
        <v>10171</v>
      </c>
      <c r="B87" t="s">
        <v>10172</v>
      </c>
      <c r="C87" t="s">
        <v>8236</v>
      </c>
      <c r="D87" t="s">
        <v>10173</v>
      </c>
      <c r="E87" t="s">
        <v>10176</v>
      </c>
      <c r="F87">
        <v>276</v>
      </c>
      <c r="G87" t="s">
        <v>8249</v>
      </c>
      <c r="H87" t="s">
        <v>10177</v>
      </c>
      <c r="I87">
        <v>2</v>
      </c>
      <c r="J87" t="s">
        <v>8563</v>
      </c>
      <c r="K87">
        <v>978</v>
      </c>
      <c r="L87">
        <v>276</v>
      </c>
      <c r="M87" t="s">
        <v>10178</v>
      </c>
      <c r="N87" t="s">
        <v>10171</v>
      </c>
      <c r="O87" t="s">
        <v>10179</v>
      </c>
      <c r="P87" t="s">
        <v>10172</v>
      </c>
      <c r="Q87" t="s">
        <v>10180</v>
      </c>
      <c r="R87" t="s">
        <v>10173</v>
      </c>
      <c r="S87" t="s">
        <v>10181</v>
      </c>
      <c r="T87" t="s">
        <v>10182</v>
      </c>
      <c r="U87" t="s">
        <v>10183</v>
      </c>
      <c r="V87" t="s">
        <v>10175</v>
      </c>
      <c r="W87" t="s">
        <v>10184</v>
      </c>
      <c r="X87" t="s">
        <v>10174</v>
      </c>
      <c r="Y87" t="s">
        <v>10173</v>
      </c>
      <c r="Z87" t="s">
        <v>10185</v>
      </c>
      <c r="AA87" t="s">
        <v>8501</v>
      </c>
      <c r="AB87" t="s">
        <v>10186</v>
      </c>
      <c r="AC87" t="s">
        <v>8502</v>
      </c>
      <c r="AD87">
        <v>49</v>
      </c>
      <c r="AE87" t="s">
        <v>10187</v>
      </c>
      <c r="AF87" t="s">
        <v>10188</v>
      </c>
      <c r="AG87" t="s">
        <v>10134</v>
      </c>
      <c r="AH87">
        <v>93</v>
      </c>
      <c r="AI87">
        <v>2921044</v>
      </c>
      <c r="AJ87" t="b">
        <v>1</v>
      </c>
      <c r="AK87" t="s">
        <v>8477</v>
      </c>
      <c r="AL87" t="s">
        <v>10188</v>
      </c>
      <c r="AM87" t="s">
        <v>10186</v>
      </c>
      <c r="AQ87" t="s">
        <v>10189</v>
      </c>
      <c r="AS87" t="s">
        <v>10190</v>
      </c>
      <c r="AT87">
        <v>150</v>
      </c>
      <c r="AU87" t="s">
        <v>8506</v>
      </c>
      <c r="AW87">
        <v>155</v>
      </c>
      <c r="AX87" t="s">
        <v>8748</v>
      </c>
      <c r="AY87" t="s">
        <v>10191</v>
      </c>
      <c r="AZ87" t="s">
        <v>10192</v>
      </c>
      <c r="BA87" t="s">
        <v>8456</v>
      </c>
    </row>
    <row r="88" spans="1:53" x14ac:dyDescent="0.25">
      <c r="A88" t="s">
        <v>10193</v>
      </c>
      <c r="B88" t="s">
        <v>10194</v>
      </c>
      <c r="C88" t="s">
        <v>10197</v>
      </c>
      <c r="D88" t="s">
        <v>10195</v>
      </c>
      <c r="E88" t="s">
        <v>10198</v>
      </c>
      <c r="F88">
        <v>288</v>
      </c>
      <c r="G88" t="s">
        <v>10199</v>
      </c>
      <c r="H88" t="s">
        <v>10200</v>
      </c>
      <c r="I88">
        <v>2</v>
      </c>
      <c r="J88" t="s">
        <v>10201</v>
      </c>
      <c r="K88">
        <v>936</v>
      </c>
      <c r="L88">
        <v>288</v>
      </c>
      <c r="M88" t="s">
        <v>10202</v>
      </c>
      <c r="N88" t="s">
        <v>10193</v>
      </c>
      <c r="O88" t="s">
        <v>10203</v>
      </c>
      <c r="P88" t="s">
        <v>10194</v>
      </c>
      <c r="Q88" t="s">
        <v>10204</v>
      </c>
      <c r="R88" t="s">
        <v>10195</v>
      </c>
      <c r="S88" t="s">
        <v>10205</v>
      </c>
      <c r="T88" t="s">
        <v>10206</v>
      </c>
      <c r="U88" t="s">
        <v>10207</v>
      </c>
      <c r="V88" t="s">
        <v>10196</v>
      </c>
      <c r="W88" t="s">
        <v>10208</v>
      </c>
      <c r="X88" t="s">
        <v>10195</v>
      </c>
      <c r="Y88" t="s">
        <v>10195</v>
      </c>
      <c r="Z88" t="s">
        <v>10209</v>
      </c>
      <c r="AA88" t="s">
        <v>8461</v>
      </c>
      <c r="AB88" t="s">
        <v>10197</v>
      </c>
      <c r="AC88" t="s">
        <v>8475</v>
      </c>
      <c r="AD88">
        <v>233</v>
      </c>
      <c r="AE88" t="s">
        <v>10210</v>
      </c>
      <c r="AF88" t="s">
        <v>10198</v>
      </c>
      <c r="AG88" t="s">
        <v>10197</v>
      </c>
      <c r="AH88">
        <v>94</v>
      </c>
      <c r="AI88">
        <v>2300660</v>
      </c>
      <c r="AJ88" t="b">
        <v>1</v>
      </c>
      <c r="AK88" t="s">
        <v>8477</v>
      </c>
      <c r="AL88" t="s">
        <v>10198</v>
      </c>
      <c r="AM88" t="s">
        <v>10198</v>
      </c>
      <c r="AN88">
        <v>11</v>
      </c>
      <c r="AO88" t="s">
        <v>8952</v>
      </c>
      <c r="AQ88" t="s">
        <v>10211</v>
      </c>
      <c r="AS88" t="s">
        <v>10212</v>
      </c>
      <c r="AT88">
        <v>2</v>
      </c>
      <c r="AU88" t="s">
        <v>8533</v>
      </c>
      <c r="AW88">
        <v>202</v>
      </c>
      <c r="AX88" t="s">
        <v>8600</v>
      </c>
      <c r="AY88" t="s">
        <v>10213</v>
      </c>
      <c r="AZ88" t="s">
        <v>10197</v>
      </c>
      <c r="BA88" t="s">
        <v>8456</v>
      </c>
    </row>
    <row r="89" spans="1:53" x14ac:dyDescent="0.25">
      <c r="A89" t="s">
        <v>10214</v>
      </c>
      <c r="B89" t="s">
        <v>10215</v>
      </c>
      <c r="C89" t="s">
        <v>10217</v>
      </c>
      <c r="D89" t="s">
        <v>10216</v>
      </c>
      <c r="E89" t="s">
        <v>10218</v>
      </c>
      <c r="F89">
        <v>292</v>
      </c>
      <c r="G89" t="s">
        <v>10219</v>
      </c>
      <c r="H89" t="s">
        <v>10220</v>
      </c>
      <c r="I89">
        <v>2</v>
      </c>
      <c r="J89" t="s">
        <v>10221</v>
      </c>
      <c r="K89">
        <v>292</v>
      </c>
      <c r="L89">
        <v>292</v>
      </c>
      <c r="Y89" t="s">
        <v>10216</v>
      </c>
      <c r="Z89" t="s">
        <v>10216</v>
      </c>
      <c r="AA89" t="s">
        <v>8501</v>
      </c>
      <c r="AB89" t="s">
        <v>10222</v>
      </c>
      <c r="AC89" t="s">
        <v>8502</v>
      </c>
      <c r="AD89">
        <v>350</v>
      </c>
      <c r="AE89" t="s">
        <v>10223</v>
      </c>
      <c r="AF89" t="s">
        <v>10222</v>
      </c>
      <c r="AG89" t="s">
        <v>10217</v>
      </c>
      <c r="AH89">
        <v>95</v>
      </c>
      <c r="AI89">
        <v>2411586</v>
      </c>
      <c r="AJ89" t="b">
        <v>1</v>
      </c>
      <c r="AK89" t="s">
        <v>8477</v>
      </c>
      <c r="AL89" t="s">
        <v>10218</v>
      </c>
      <c r="AM89" t="s">
        <v>10218</v>
      </c>
      <c r="AQ89" t="s">
        <v>10224</v>
      </c>
      <c r="AS89" t="s">
        <v>10225</v>
      </c>
      <c r="AT89">
        <v>150</v>
      </c>
      <c r="AU89" t="s">
        <v>8506</v>
      </c>
      <c r="AW89">
        <v>39</v>
      </c>
      <c r="AX89" t="s">
        <v>8507</v>
      </c>
      <c r="AY89" t="s">
        <v>10226</v>
      </c>
      <c r="AZ89" t="s">
        <v>10217</v>
      </c>
      <c r="BA89" t="s">
        <v>8621</v>
      </c>
    </row>
    <row r="90" spans="1:53" x14ac:dyDescent="0.25">
      <c r="A90" t="s">
        <v>10227</v>
      </c>
      <c r="B90" t="s">
        <v>10228</v>
      </c>
      <c r="C90" t="s">
        <v>10232</v>
      </c>
      <c r="D90" t="s">
        <v>10229</v>
      </c>
      <c r="E90" t="s">
        <v>10233</v>
      </c>
      <c r="F90">
        <v>300</v>
      </c>
      <c r="G90" t="s">
        <v>8249</v>
      </c>
      <c r="H90" t="s">
        <v>10234</v>
      </c>
      <c r="I90">
        <v>2</v>
      </c>
      <c r="J90" t="s">
        <v>8563</v>
      </c>
      <c r="K90">
        <v>978</v>
      </c>
      <c r="L90">
        <v>300</v>
      </c>
      <c r="M90" t="s">
        <v>10235</v>
      </c>
      <c r="N90" t="s">
        <v>10227</v>
      </c>
      <c r="O90" t="s">
        <v>10236</v>
      </c>
      <c r="P90" t="s">
        <v>10228</v>
      </c>
      <c r="Q90" t="s">
        <v>10237</v>
      </c>
      <c r="R90" t="s">
        <v>10229</v>
      </c>
      <c r="S90" t="s">
        <v>10238</v>
      </c>
      <c r="T90" t="s">
        <v>10239</v>
      </c>
      <c r="U90" t="s">
        <v>10240</v>
      </c>
      <c r="V90" t="s">
        <v>10231</v>
      </c>
      <c r="W90" t="s">
        <v>10241</v>
      </c>
      <c r="X90" t="s">
        <v>10230</v>
      </c>
      <c r="Y90" t="s">
        <v>10229</v>
      </c>
      <c r="Z90" t="s">
        <v>10242</v>
      </c>
      <c r="AA90" t="s">
        <v>8501</v>
      </c>
      <c r="AB90" t="s">
        <v>10232</v>
      </c>
      <c r="AC90" t="s">
        <v>8502</v>
      </c>
      <c r="AD90">
        <v>30</v>
      </c>
      <c r="AE90" t="s">
        <v>10243</v>
      </c>
      <c r="AF90" t="s">
        <v>10244</v>
      </c>
      <c r="AG90" t="s">
        <v>10232</v>
      </c>
      <c r="AH90">
        <v>97</v>
      </c>
      <c r="AI90">
        <v>390903</v>
      </c>
      <c r="AJ90" t="b">
        <v>1</v>
      </c>
      <c r="AK90" t="s">
        <v>8477</v>
      </c>
      <c r="AL90" t="s">
        <v>10244</v>
      </c>
      <c r="AM90" t="s">
        <v>10233</v>
      </c>
      <c r="AQ90" t="s">
        <v>10245</v>
      </c>
      <c r="AS90" t="s">
        <v>10246</v>
      </c>
      <c r="AT90">
        <v>150</v>
      </c>
      <c r="AU90" t="s">
        <v>8506</v>
      </c>
      <c r="AW90">
        <v>39</v>
      </c>
      <c r="AX90" t="s">
        <v>8507</v>
      </c>
      <c r="AY90" t="s">
        <v>10247</v>
      </c>
      <c r="AZ90" t="s">
        <v>10232</v>
      </c>
      <c r="BA90" t="s">
        <v>8456</v>
      </c>
    </row>
    <row r="91" spans="1:53" x14ac:dyDescent="0.25">
      <c r="A91" t="s">
        <v>10248</v>
      </c>
      <c r="B91" t="s">
        <v>10249</v>
      </c>
      <c r="C91" t="s">
        <v>10251</v>
      </c>
      <c r="D91" t="s">
        <v>10250</v>
      </c>
      <c r="E91" t="s">
        <v>10252</v>
      </c>
      <c r="F91">
        <v>304</v>
      </c>
      <c r="G91" t="s">
        <v>8253</v>
      </c>
      <c r="H91" t="s">
        <v>10253</v>
      </c>
      <c r="I91">
        <v>2</v>
      </c>
      <c r="J91" t="s">
        <v>9743</v>
      </c>
      <c r="K91">
        <v>208</v>
      </c>
      <c r="L91">
        <v>304</v>
      </c>
      <c r="Y91" t="s">
        <v>10250</v>
      </c>
      <c r="Z91" t="s">
        <v>10254</v>
      </c>
      <c r="AA91" t="s">
        <v>8611</v>
      </c>
      <c r="AB91" t="s">
        <v>8232</v>
      </c>
      <c r="AC91" t="s">
        <v>8502</v>
      </c>
      <c r="AD91">
        <v>299</v>
      </c>
      <c r="AE91" t="s">
        <v>10255</v>
      </c>
      <c r="AF91" t="s">
        <v>10252</v>
      </c>
      <c r="AG91" t="s">
        <v>10251</v>
      </c>
      <c r="AH91">
        <v>98</v>
      </c>
      <c r="AI91">
        <v>3425505</v>
      </c>
      <c r="AJ91" t="b">
        <v>1</v>
      </c>
      <c r="AK91" t="s">
        <v>8477</v>
      </c>
      <c r="AL91" t="s">
        <v>10252</v>
      </c>
      <c r="AM91" t="s">
        <v>10252</v>
      </c>
      <c r="AQ91" t="s">
        <v>10256</v>
      </c>
      <c r="AS91" t="s">
        <v>10257</v>
      </c>
      <c r="AT91">
        <v>19</v>
      </c>
      <c r="AU91" t="s">
        <v>8618</v>
      </c>
      <c r="AW91">
        <v>21</v>
      </c>
      <c r="AX91" t="s">
        <v>8970</v>
      </c>
      <c r="AY91" t="s">
        <v>10258</v>
      </c>
      <c r="AZ91" t="s">
        <v>10251</v>
      </c>
      <c r="BA91" t="s">
        <v>10002</v>
      </c>
    </row>
    <row r="92" spans="1:53" x14ac:dyDescent="0.25">
      <c r="A92" t="s">
        <v>10259</v>
      </c>
      <c r="B92" t="s">
        <v>10260</v>
      </c>
      <c r="C92" t="s">
        <v>10264</v>
      </c>
      <c r="D92" t="s">
        <v>10261</v>
      </c>
      <c r="E92" t="s">
        <v>10265</v>
      </c>
      <c r="F92">
        <v>308</v>
      </c>
      <c r="G92" t="s">
        <v>8607</v>
      </c>
      <c r="H92" t="s">
        <v>10266</v>
      </c>
      <c r="I92">
        <v>2</v>
      </c>
      <c r="J92" t="s">
        <v>8609</v>
      </c>
      <c r="K92">
        <v>951</v>
      </c>
      <c r="L92">
        <v>308</v>
      </c>
      <c r="M92" t="s">
        <v>10259</v>
      </c>
      <c r="N92" t="s">
        <v>10259</v>
      </c>
      <c r="O92" t="s">
        <v>10260</v>
      </c>
      <c r="P92" t="s">
        <v>10260</v>
      </c>
      <c r="Q92" t="s">
        <v>10261</v>
      </c>
      <c r="R92" t="s">
        <v>10261</v>
      </c>
      <c r="S92" t="s">
        <v>10267</v>
      </c>
      <c r="T92" t="s">
        <v>10268</v>
      </c>
      <c r="U92" t="s">
        <v>10263</v>
      </c>
      <c r="V92" t="s">
        <v>10263</v>
      </c>
      <c r="W92" t="s">
        <v>10262</v>
      </c>
      <c r="X92" t="s">
        <v>10262</v>
      </c>
      <c r="Y92" t="s">
        <v>10261</v>
      </c>
      <c r="Z92" t="s">
        <v>10269</v>
      </c>
      <c r="AA92" t="s">
        <v>8611</v>
      </c>
      <c r="AB92" t="s">
        <v>10270</v>
      </c>
      <c r="AC92" t="s">
        <v>8475</v>
      </c>
      <c r="AD92" t="s">
        <v>10271</v>
      </c>
      <c r="AE92" t="s">
        <v>10272</v>
      </c>
      <c r="AF92" t="s">
        <v>10273</v>
      </c>
      <c r="AG92" t="s">
        <v>10274</v>
      </c>
      <c r="AH92">
        <v>99</v>
      </c>
      <c r="AI92">
        <v>3580239</v>
      </c>
      <c r="AJ92" t="b">
        <v>1</v>
      </c>
      <c r="AK92" t="s">
        <v>8477</v>
      </c>
      <c r="AL92" t="s">
        <v>10273</v>
      </c>
      <c r="AM92" t="s">
        <v>10265</v>
      </c>
      <c r="AN92">
        <v>29</v>
      </c>
      <c r="AO92" t="s">
        <v>8615</v>
      </c>
      <c r="AQ92" t="s">
        <v>10275</v>
      </c>
      <c r="AS92" t="s">
        <v>10276</v>
      </c>
      <c r="AT92">
        <v>19</v>
      </c>
      <c r="AU92" t="s">
        <v>8618</v>
      </c>
      <c r="AV92" t="s">
        <v>8478</v>
      </c>
      <c r="AW92">
        <v>419</v>
      </c>
      <c r="AX92" t="s">
        <v>8619</v>
      </c>
      <c r="AY92" t="s">
        <v>10277</v>
      </c>
      <c r="AZ92" t="s">
        <v>10264</v>
      </c>
      <c r="BA92" t="s">
        <v>8456</v>
      </c>
    </row>
    <row r="93" spans="1:53" x14ac:dyDescent="0.25">
      <c r="A93" t="s">
        <v>10278</v>
      </c>
      <c r="B93" t="s">
        <v>10279</v>
      </c>
      <c r="C93" t="s">
        <v>10281</v>
      </c>
      <c r="D93" t="s">
        <v>10280</v>
      </c>
      <c r="E93" t="s">
        <v>10282</v>
      </c>
      <c r="F93">
        <v>312</v>
      </c>
      <c r="G93" t="s">
        <v>8249</v>
      </c>
      <c r="H93" t="s">
        <v>10283</v>
      </c>
      <c r="I93">
        <v>2</v>
      </c>
      <c r="J93" t="s">
        <v>8563</v>
      </c>
      <c r="K93">
        <v>978</v>
      </c>
      <c r="L93">
        <v>312</v>
      </c>
      <c r="Y93" t="s">
        <v>10280</v>
      </c>
      <c r="Z93" t="s">
        <v>10284</v>
      </c>
      <c r="AA93" t="s">
        <v>8611</v>
      </c>
      <c r="AB93" t="s">
        <v>9776</v>
      </c>
      <c r="AC93" t="s">
        <v>8475</v>
      </c>
      <c r="AD93">
        <v>590</v>
      </c>
      <c r="AE93" t="s">
        <v>10285</v>
      </c>
      <c r="AF93" t="s">
        <v>10282</v>
      </c>
      <c r="AG93" t="s">
        <v>10281</v>
      </c>
      <c r="AH93">
        <v>100</v>
      </c>
      <c r="AI93">
        <v>3579143</v>
      </c>
      <c r="AJ93" t="b">
        <v>1</v>
      </c>
      <c r="AK93" t="s">
        <v>8477</v>
      </c>
      <c r="AL93" t="s">
        <v>10286</v>
      </c>
      <c r="AM93" t="s">
        <v>10287</v>
      </c>
      <c r="AN93">
        <v>29</v>
      </c>
      <c r="AO93" t="s">
        <v>8615</v>
      </c>
      <c r="AQ93" t="s">
        <v>10288</v>
      </c>
      <c r="AS93" t="s">
        <v>10289</v>
      </c>
      <c r="AT93">
        <v>19</v>
      </c>
      <c r="AU93" t="s">
        <v>8618</v>
      </c>
      <c r="AW93">
        <v>419</v>
      </c>
      <c r="AX93" t="s">
        <v>8619</v>
      </c>
      <c r="AY93" t="s">
        <v>10290</v>
      </c>
      <c r="AZ93" t="s">
        <v>10291</v>
      </c>
      <c r="BA93" t="s">
        <v>10078</v>
      </c>
    </row>
    <row r="94" spans="1:53" x14ac:dyDescent="0.25">
      <c r="A94" t="s">
        <v>10292</v>
      </c>
      <c r="B94" t="s">
        <v>10293</v>
      </c>
      <c r="C94" t="s">
        <v>10295</v>
      </c>
      <c r="D94" t="s">
        <v>10294</v>
      </c>
      <c r="E94" t="s">
        <v>10296</v>
      </c>
      <c r="F94">
        <v>316</v>
      </c>
      <c r="G94" t="s">
        <v>8246</v>
      </c>
      <c r="H94" t="s">
        <v>10297</v>
      </c>
      <c r="I94">
        <v>2</v>
      </c>
      <c r="J94" t="s">
        <v>8541</v>
      </c>
      <c r="K94">
        <v>840</v>
      </c>
      <c r="L94">
        <v>316</v>
      </c>
      <c r="Y94" t="s">
        <v>10294</v>
      </c>
      <c r="Z94" t="s">
        <v>10298</v>
      </c>
      <c r="AA94" t="s">
        <v>8543</v>
      </c>
      <c r="AB94" t="s">
        <v>8544</v>
      </c>
      <c r="AC94" t="s">
        <v>8475</v>
      </c>
      <c r="AD94" t="s">
        <v>10299</v>
      </c>
      <c r="AE94" t="s">
        <v>10295</v>
      </c>
      <c r="AF94" t="s">
        <v>10296</v>
      </c>
      <c r="AG94" t="s">
        <v>9897</v>
      </c>
      <c r="AH94">
        <v>101</v>
      </c>
      <c r="AI94">
        <v>4043988</v>
      </c>
      <c r="AJ94" t="b">
        <v>1</v>
      </c>
      <c r="AK94" t="s">
        <v>8477</v>
      </c>
      <c r="AL94" t="s">
        <v>10296</v>
      </c>
      <c r="AM94" t="s">
        <v>10296</v>
      </c>
      <c r="AQ94" t="s">
        <v>10300</v>
      </c>
      <c r="AS94" t="s">
        <v>10301</v>
      </c>
      <c r="AT94">
        <v>9</v>
      </c>
      <c r="AU94" t="s">
        <v>8552</v>
      </c>
      <c r="AV94" t="s">
        <v>8478</v>
      </c>
      <c r="AW94">
        <v>57</v>
      </c>
      <c r="AX94" t="s">
        <v>10302</v>
      </c>
      <c r="AY94" t="s">
        <v>10303</v>
      </c>
      <c r="AZ94" t="s">
        <v>10134</v>
      </c>
      <c r="BA94" t="s">
        <v>8555</v>
      </c>
    </row>
    <row r="95" spans="1:53" x14ac:dyDescent="0.25">
      <c r="A95" t="s">
        <v>10304</v>
      </c>
      <c r="B95" t="s">
        <v>10305</v>
      </c>
      <c r="C95" t="s">
        <v>10308</v>
      </c>
      <c r="D95" t="s">
        <v>10306</v>
      </c>
      <c r="E95" t="s">
        <v>10309</v>
      </c>
      <c r="F95">
        <v>320</v>
      </c>
      <c r="G95" t="s">
        <v>10310</v>
      </c>
      <c r="H95" t="s">
        <v>10311</v>
      </c>
      <c r="I95">
        <v>2</v>
      </c>
      <c r="J95" t="s">
        <v>10312</v>
      </c>
      <c r="K95">
        <v>320</v>
      </c>
      <c r="L95">
        <v>320</v>
      </c>
      <c r="M95" t="s">
        <v>10313</v>
      </c>
      <c r="N95" t="s">
        <v>10304</v>
      </c>
      <c r="O95" t="s">
        <v>10314</v>
      </c>
      <c r="P95" t="s">
        <v>10305</v>
      </c>
      <c r="Q95" t="s">
        <v>10315</v>
      </c>
      <c r="R95" t="s">
        <v>10306</v>
      </c>
      <c r="S95" t="s">
        <v>10316</v>
      </c>
      <c r="T95" t="s">
        <v>10317</v>
      </c>
      <c r="U95" t="s">
        <v>10318</v>
      </c>
      <c r="V95" t="s">
        <v>10307</v>
      </c>
      <c r="W95" t="s">
        <v>10319</v>
      </c>
      <c r="X95" t="s">
        <v>10306</v>
      </c>
      <c r="Y95" t="s">
        <v>10306</v>
      </c>
      <c r="Z95" t="s">
        <v>10320</v>
      </c>
      <c r="AA95" t="s">
        <v>8611</v>
      </c>
      <c r="AB95" t="s">
        <v>10321</v>
      </c>
      <c r="AC95" t="s">
        <v>8475</v>
      </c>
      <c r="AD95">
        <v>502</v>
      </c>
      <c r="AE95" t="s">
        <v>10322</v>
      </c>
      <c r="AF95" t="s">
        <v>10323</v>
      </c>
      <c r="AG95" t="s">
        <v>10308</v>
      </c>
      <c r="AH95">
        <v>103</v>
      </c>
      <c r="AI95">
        <v>3595528</v>
      </c>
      <c r="AJ95" t="b">
        <v>1</v>
      </c>
      <c r="AK95" t="s">
        <v>8477</v>
      </c>
      <c r="AL95" t="s">
        <v>10323</v>
      </c>
      <c r="AM95" t="s">
        <v>10309</v>
      </c>
      <c r="AN95">
        <v>13</v>
      </c>
      <c r="AO95" t="s">
        <v>8929</v>
      </c>
      <c r="AQ95" t="s">
        <v>10324</v>
      </c>
      <c r="AS95" t="s">
        <v>10325</v>
      </c>
      <c r="AT95">
        <v>19</v>
      </c>
      <c r="AU95" t="s">
        <v>8618</v>
      </c>
      <c r="AW95">
        <v>419</v>
      </c>
      <c r="AX95" t="s">
        <v>8619</v>
      </c>
      <c r="AY95" t="s">
        <v>10326</v>
      </c>
      <c r="AZ95" t="s">
        <v>10295</v>
      </c>
      <c r="BA95" t="s">
        <v>8456</v>
      </c>
    </row>
    <row r="96" spans="1:53" x14ac:dyDescent="0.25">
      <c r="A96" t="s">
        <v>10327</v>
      </c>
      <c r="B96" t="s">
        <v>10328</v>
      </c>
      <c r="C96" t="s">
        <v>10167</v>
      </c>
      <c r="D96" t="s">
        <v>10329</v>
      </c>
      <c r="E96" t="s">
        <v>10330</v>
      </c>
      <c r="F96">
        <v>831</v>
      </c>
      <c r="G96" t="s">
        <v>8247</v>
      </c>
      <c r="H96" t="s">
        <v>10331</v>
      </c>
      <c r="I96">
        <v>2</v>
      </c>
      <c r="J96" t="s">
        <v>10332</v>
      </c>
      <c r="K96">
        <v>826</v>
      </c>
      <c r="L96">
        <v>831</v>
      </c>
      <c r="Y96" t="s">
        <v>10329</v>
      </c>
      <c r="Z96" t="s">
        <v>10333</v>
      </c>
      <c r="AA96" t="s">
        <v>8501</v>
      </c>
      <c r="AB96" t="s">
        <v>10334</v>
      </c>
      <c r="AC96" t="s">
        <v>8502</v>
      </c>
      <c r="AD96">
        <v>44</v>
      </c>
      <c r="AE96" t="s">
        <v>10335</v>
      </c>
      <c r="AF96" t="s">
        <v>10334</v>
      </c>
      <c r="AG96" t="s">
        <v>10336</v>
      </c>
      <c r="AH96">
        <v>104</v>
      </c>
      <c r="AI96">
        <v>3042362</v>
      </c>
      <c r="AJ96" t="b">
        <v>1</v>
      </c>
      <c r="AK96" t="s">
        <v>8477</v>
      </c>
      <c r="AL96" t="s">
        <v>8455</v>
      </c>
      <c r="AM96" t="s">
        <v>8455</v>
      </c>
      <c r="AN96">
        <v>830</v>
      </c>
      <c r="AO96" t="s">
        <v>10337</v>
      </c>
      <c r="AQ96" t="s">
        <v>10338</v>
      </c>
      <c r="AS96" t="s">
        <v>10339</v>
      </c>
      <c r="AT96">
        <v>150</v>
      </c>
      <c r="AU96" t="s">
        <v>8506</v>
      </c>
      <c r="AW96">
        <v>154</v>
      </c>
      <c r="AX96" t="s">
        <v>9757</v>
      </c>
      <c r="AY96" t="s">
        <v>10340</v>
      </c>
      <c r="AZ96" t="s">
        <v>8455</v>
      </c>
      <c r="BA96" t="s">
        <v>10341</v>
      </c>
    </row>
    <row r="97" spans="1:53" x14ac:dyDescent="0.25">
      <c r="A97" t="s">
        <v>10342</v>
      </c>
      <c r="B97" t="s">
        <v>10343</v>
      </c>
      <c r="C97" t="s">
        <v>10346</v>
      </c>
      <c r="D97" t="s">
        <v>10344</v>
      </c>
      <c r="E97" t="s">
        <v>10347</v>
      </c>
      <c r="F97">
        <v>324</v>
      </c>
      <c r="G97" t="s">
        <v>10348</v>
      </c>
      <c r="H97" t="s">
        <v>10349</v>
      </c>
      <c r="I97">
        <v>0</v>
      </c>
      <c r="J97" t="s">
        <v>10350</v>
      </c>
      <c r="K97">
        <v>324</v>
      </c>
      <c r="L97">
        <v>324</v>
      </c>
      <c r="M97" t="s">
        <v>10351</v>
      </c>
      <c r="N97" t="s">
        <v>10342</v>
      </c>
      <c r="O97" t="s">
        <v>10352</v>
      </c>
      <c r="P97" t="s">
        <v>10343</v>
      </c>
      <c r="Q97" t="s">
        <v>10353</v>
      </c>
      <c r="R97" t="s">
        <v>10344</v>
      </c>
      <c r="S97" t="s">
        <v>10354</v>
      </c>
      <c r="T97" t="s">
        <v>10355</v>
      </c>
      <c r="U97" t="s">
        <v>10356</v>
      </c>
      <c r="V97" t="s">
        <v>10345</v>
      </c>
      <c r="W97" t="s">
        <v>10357</v>
      </c>
      <c r="X97" t="s">
        <v>10344</v>
      </c>
      <c r="Y97" t="s">
        <v>10344</v>
      </c>
      <c r="Z97" t="s">
        <v>10358</v>
      </c>
      <c r="AA97" t="s">
        <v>8461</v>
      </c>
      <c r="AB97" t="s">
        <v>10359</v>
      </c>
      <c r="AC97" t="s">
        <v>8475</v>
      </c>
      <c r="AD97">
        <v>224</v>
      </c>
      <c r="AE97" t="s">
        <v>10360</v>
      </c>
      <c r="AF97" t="s">
        <v>10361</v>
      </c>
      <c r="AG97" t="s">
        <v>10362</v>
      </c>
      <c r="AH97">
        <v>106</v>
      </c>
      <c r="AI97">
        <v>2420477</v>
      </c>
      <c r="AJ97" t="b">
        <v>1</v>
      </c>
      <c r="AK97" t="s">
        <v>8477</v>
      </c>
      <c r="AL97" t="s">
        <v>10361</v>
      </c>
      <c r="AM97" t="s">
        <v>10361</v>
      </c>
      <c r="AN97">
        <v>11</v>
      </c>
      <c r="AO97" t="s">
        <v>8952</v>
      </c>
      <c r="AQ97" t="s">
        <v>10363</v>
      </c>
      <c r="AR97" t="s">
        <v>8478</v>
      </c>
      <c r="AS97" t="s">
        <v>10364</v>
      </c>
      <c r="AT97">
        <v>2</v>
      </c>
      <c r="AU97" t="s">
        <v>8533</v>
      </c>
      <c r="AW97">
        <v>202</v>
      </c>
      <c r="AX97" t="s">
        <v>8600</v>
      </c>
      <c r="AY97" t="s">
        <v>10365</v>
      </c>
      <c r="AZ97" t="s">
        <v>10346</v>
      </c>
      <c r="BA97" t="s">
        <v>8456</v>
      </c>
    </row>
    <row r="98" spans="1:53" x14ac:dyDescent="0.25">
      <c r="A98" t="s">
        <v>10366</v>
      </c>
      <c r="B98" t="s">
        <v>10367</v>
      </c>
      <c r="C98" t="s">
        <v>10370</v>
      </c>
      <c r="D98" t="s">
        <v>10368</v>
      </c>
      <c r="E98" t="s">
        <v>10371</v>
      </c>
      <c r="F98">
        <v>624</v>
      </c>
      <c r="G98" t="s">
        <v>8939</v>
      </c>
      <c r="H98" t="s">
        <v>10372</v>
      </c>
      <c r="I98">
        <v>0</v>
      </c>
      <c r="J98" t="s">
        <v>8941</v>
      </c>
      <c r="K98">
        <v>952</v>
      </c>
      <c r="L98">
        <v>624</v>
      </c>
      <c r="M98" t="s">
        <v>10373</v>
      </c>
      <c r="N98" t="s">
        <v>10366</v>
      </c>
      <c r="O98" t="s">
        <v>10374</v>
      </c>
      <c r="P98" t="s">
        <v>10367</v>
      </c>
      <c r="Q98" t="s">
        <v>10375</v>
      </c>
      <c r="R98" t="s">
        <v>10368</v>
      </c>
      <c r="S98" t="s">
        <v>10376</v>
      </c>
      <c r="T98" t="s">
        <v>10377</v>
      </c>
      <c r="U98" t="s">
        <v>10378</v>
      </c>
      <c r="V98" t="s">
        <v>10369</v>
      </c>
      <c r="W98" t="s">
        <v>10379</v>
      </c>
      <c r="X98" t="s">
        <v>10368</v>
      </c>
      <c r="Y98" t="s">
        <v>10368</v>
      </c>
      <c r="Z98" t="s">
        <v>10380</v>
      </c>
      <c r="AA98" t="s">
        <v>8461</v>
      </c>
      <c r="AB98" t="s">
        <v>10370</v>
      </c>
      <c r="AC98" t="s">
        <v>8475</v>
      </c>
      <c r="AD98">
        <v>245</v>
      </c>
      <c r="AE98" t="s">
        <v>10381</v>
      </c>
      <c r="AF98" t="s">
        <v>10371</v>
      </c>
      <c r="AG98" t="s">
        <v>10382</v>
      </c>
      <c r="AH98">
        <v>105</v>
      </c>
      <c r="AI98">
        <v>2372248</v>
      </c>
      <c r="AJ98" t="b">
        <v>1</v>
      </c>
      <c r="AK98" t="s">
        <v>8477</v>
      </c>
      <c r="AL98" t="s">
        <v>10383</v>
      </c>
      <c r="AM98" t="s">
        <v>10371</v>
      </c>
      <c r="AN98">
        <v>11</v>
      </c>
      <c r="AO98" t="s">
        <v>8952</v>
      </c>
      <c r="AQ98" t="s">
        <v>10384</v>
      </c>
      <c r="AR98" t="s">
        <v>8478</v>
      </c>
      <c r="AS98" t="s">
        <v>10385</v>
      </c>
      <c r="AT98">
        <v>2</v>
      </c>
      <c r="AU98" t="s">
        <v>8533</v>
      </c>
      <c r="AV98" t="s">
        <v>8478</v>
      </c>
      <c r="AW98">
        <v>202</v>
      </c>
      <c r="AX98" t="s">
        <v>8600</v>
      </c>
      <c r="AY98" t="s">
        <v>10386</v>
      </c>
      <c r="AZ98" t="s">
        <v>10370</v>
      </c>
      <c r="BA98" t="s">
        <v>8456</v>
      </c>
    </row>
    <row r="99" spans="1:53" x14ac:dyDescent="0.25">
      <c r="A99" t="s">
        <v>10387</v>
      </c>
      <c r="B99" t="s">
        <v>10388</v>
      </c>
      <c r="C99" t="s">
        <v>10391</v>
      </c>
      <c r="D99" t="s">
        <v>10389</v>
      </c>
      <c r="E99" t="s">
        <v>10392</v>
      </c>
      <c r="F99">
        <v>328</v>
      </c>
      <c r="G99" t="s">
        <v>10393</v>
      </c>
      <c r="H99" t="s">
        <v>10394</v>
      </c>
      <c r="I99">
        <v>2</v>
      </c>
      <c r="J99" t="s">
        <v>10395</v>
      </c>
      <c r="K99">
        <v>328</v>
      </c>
      <c r="L99">
        <v>328</v>
      </c>
      <c r="M99" t="s">
        <v>10396</v>
      </c>
      <c r="N99" t="s">
        <v>10387</v>
      </c>
      <c r="O99" t="s">
        <v>10397</v>
      </c>
      <c r="P99" t="s">
        <v>10388</v>
      </c>
      <c r="Q99" t="s">
        <v>10398</v>
      </c>
      <c r="R99" t="s">
        <v>10389</v>
      </c>
      <c r="S99" t="s">
        <v>10399</v>
      </c>
      <c r="T99" t="s">
        <v>10400</v>
      </c>
      <c r="U99" t="s">
        <v>10401</v>
      </c>
      <c r="V99" t="s">
        <v>10390</v>
      </c>
      <c r="W99" t="s">
        <v>10402</v>
      </c>
      <c r="X99" t="s">
        <v>10389</v>
      </c>
      <c r="Y99" t="s">
        <v>10389</v>
      </c>
      <c r="Z99" t="s">
        <v>10403</v>
      </c>
      <c r="AA99" t="s">
        <v>8670</v>
      </c>
      <c r="AB99" t="s">
        <v>10392</v>
      </c>
      <c r="AC99" t="s">
        <v>8475</v>
      </c>
      <c r="AD99">
        <v>592</v>
      </c>
      <c r="AE99" t="s">
        <v>10404</v>
      </c>
      <c r="AF99" t="s">
        <v>10392</v>
      </c>
      <c r="AG99" t="s">
        <v>10391</v>
      </c>
      <c r="AH99">
        <v>107</v>
      </c>
      <c r="AI99">
        <v>3378535</v>
      </c>
      <c r="AJ99" t="b">
        <v>1</v>
      </c>
      <c r="AK99" t="s">
        <v>8477</v>
      </c>
      <c r="AL99" t="s">
        <v>10392</v>
      </c>
      <c r="AM99" t="s">
        <v>10392</v>
      </c>
      <c r="AN99">
        <v>5</v>
      </c>
      <c r="AO99" t="s">
        <v>8673</v>
      </c>
      <c r="AQ99" t="s">
        <v>10405</v>
      </c>
      <c r="AS99" t="s">
        <v>10406</v>
      </c>
      <c r="AT99">
        <v>19</v>
      </c>
      <c r="AU99" t="s">
        <v>8618</v>
      </c>
      <c r="AV99" t="s">
        <v>8478</v>
      </c>
      <c r="AW99">
        <v>419</v>
      </c>
      <c r="AX99" t="s">
        <v>8619</v>
      </c>
      <c r="AY99" t="s">
        <v>10407</v>
      </c>
      <c r="AZ99" t="s">
        <v>10391</v>
      </c>
      <c r="BA99" t="s">
        <v>8456</v>
      </c>
    </row>
    <row r="100" spans="1:53" x14ac:dyDescent="0.25">
      <c r="A100" t="s">
        <v>10408</v>
      </c>
      <c r="B100" t="s">
        <v>10409</v>
      </c>
      <c r="C100" t="s">
        <v>10413</v>
      </c>
      <c r="D100" t="s">
        <v>10410</v>
      </c>
      <c r="E100" t="s">
        <v>10414</v>
      </c>
      <c r="F100">
        <v>332</v>
      </c>
      <c r="G100" t="s">
        <v>10415</v>
      </c>
      <c r="H100" t="s">
        <v>10416</v>
      </c>
      <c r="I100" t="s">
        <v>8981</v>
      </c>
      <c r="J100" t="s">
        <v>10417</v>
      </c>
      <c r="K100" s="20">
        <v>332840</v>
      </c>
      <c r="L100">
        <v>332</v>
      </c>
      <c r="M100" t="s">
        <v>10418</v>
      </c>
      <c r="N100" t="s">
        <v>10408</v>
      </c>
      <c r="O100" t="s">
        <v>10419</v>
      </c>
      <c r="P100" t="s">
        <v>10409</v>
      </c>
      <c r="Q100" t="s">
        <v>10420</v>
      </c>
      <c r="R100" t="s">
        <v>10410</v>
      </c>
      <c r="S100" t="s">
        <v>10421</v>
      </c>
      <c r="T100" t="s">
        <v>10422</v>
      </c>
      <c r="U100" t="s">
        <v>10423</v>
      </c>
      <c r="V100" t="s">
        <v>10412</v>
      </c>
      <c r="W100" t="s">
        <v>10424</v>
      </c>
      <c r="X100" t="s">
        <v>10411</v>
      </c>
      <c r="Y100" t="s">
        <v>10410</v>
      </c>
      <c r="Z100" t="s">
        <v>10425</v>
      </c>
      <c r="AA100" t="s">
        <v>8611</v>
      </c>
      <c r="AB100" t="s">
        <v>9597</v>
      </c>
      <c r="AC100" t="s">
        <v>8475</v>
      </c>
      <c r="AD100">
        <v>509</v>
      </c>
      <c r="AE100" t="s">
        <v>10426</v>
      </c>
      <c r="AF100" t="s">
        <v>10427</v>
      </c>
      <c r="AG100" t="s">
        <v>10428</v>
      </c>
      <c r="AH100">
        <v>108</v>
      </c>
      <c r="AI100">
        <v>3723988</v>
      </c>
      <c r="AJ100" t="b">
        <v>1</v>
      </c>
      <c r="AK100" t="s">
        <v>8477</v>
      </c>
      <c r="AL100" t="s">
        <v>10427</v>
      </c>
      <c r="AM100" t="s">
        <v>10414</v>
      </c>
      <c r="AN100">
        <v>29</v>
      </c>
      <c r="AO100" t="s">
        <v>8615</v>
      </c>
      <c r="AQ100" t="s">
        <v>10429</v>
      </c>
      <c r="AR100" t="s">
        <v>8478</v>
      </c>
      <c r="AS100" t="s">
        <v>10430</v>
      </c>
      <c r="AT100">
        <v>19</v>
      </c>
      <c r="AU100" t="s">
        <v>8618</v>
      </c>
      <c r="AV100" t="s">
        <v>8478</v>
      </c>
      <c r="AW100">
        <v>419</v>
      </c>
      <c r="AX100" t="s">
        <v>8619</v>
      </c>
      <c r="AY100" t="s">
        <v>10431</v>
      </c>
      <c r="AZ100" t="s">
        <v>10428</v>
      </c>
      <c r="BA100" t="s">
        <v>8456</v>
      </c>
    </row>
    <row r="101" spans="1:53" x14ac:dyDescent="0.25">
      <c r="A101" t="s">
        <v>10432</v>
      </c>
      <c r="B101" t="s">
        <v>10433</v>
      </c>
      <c r="C101" t="s">
        <v>10435</v>
      </c>
      <c r="D101" t="s">
        <v>10434</v>
      </c>
      <c r="E101" t="s">
        <v>10436</v>
      </c>
      <c r="F101">
        <v>334</v>
      </c>
      <c r="G101" t="s">
        <v>8248</v>
      </c>
      <c r="H101" t="s">
        <v>10437</v>
      </c>
      <c r="I101">
        <v>2</v>
      </c>
      <c r="J101" t="s">
        <v>8721</v>
      </c>
      <c r="K101">
        <v>36</v>
      </c>
      <c r="L101">
        <v>334</v>
      </c>
      <c r="Y101" t="s">
        <v>10438</v>
      </c>
      <c r="AA101" t="s">
        <v>8573</v>
      </c>
      <c r="AB101" t="s">
        <v>8719</v>
      </c>
      <c r="AC101" t="s">
        <v>8502</v>
      </c>
      <c r="AD101">
        <v>672</v>
      </c>
      <c r="AE101" t="s">
        <v>10439</v>
      </c>
      <c r="AG101" t="s">
        <v>10435</v>
      </c>
      <c r="AH101">
        <v>109</v>
      </c>
      <c r="AI101">
        <v>1547314</v>
      </c>
      <c r="AJ101" t="b">
        <v>1</v>
      </c>
      <c r="AK101" t="s">
        <v>8477</v>
      </c>
      <c r="AL101" t="s">
        <v>8455</v>
      </c>
      <c r="AM101" t="s">
        <v>8455</v>
      </c>
      <c r="AS101" t="s">
        <v>10440</v>
      </c>
      <c r="AT101">
        <v>9</v>
      </c>
      <c r="AU101" t="s">
        <v>8552</v>
      </c>
      <c r="AW101">
        <v>53</v>
      </c>
      <c r="AX101" t="s">
        <v>8728</v>
      </c>
      <c r="AY101" t="s">
        <v>10441</v>
      </c>
      <c r="AZ101" t="s">
        <v>8455</v>
      </c>
      <c r="BA101" t="s">
        <v>9441</v>
      </c>
    </row>
    <row r="102" spans="1:53" x14ac:dyDescent="0.25">
      <c r="A102" t="s">
        <v>10442</v>
      </c>
      <c r="B102" t="s">
        <v>10443</v>
      </c>
      <c r="C102" t="s">
        <v>10446</v>
      </c>
      <c r="D102" t="s">
        <v>10444</v>
      </c>
      <c r="E102" t="s">
        <v>10447</v>
      </c>
      <c r="F102">
        <v>336</v>
      </c>
      <c r="G102" t="s">
        <v>8249</v>
      </c>
      <c r="H102" t="s">
        <v>10448</v>
      </c>
      <c r="I102">
        <v>2</v>
      </c>
      <c r="J102" t="s">
        <v>8563</v>
      </c>
      <c r="K102">
        <v>978</v>
      </c>
      <c r="L102">
        <v>336</v>
      </c>
      <c r="M102" t="s">
        <v>10442</v>
      </c>
      <c r="N102" t="s">
        <v>10449</v>
      </c>
      <c r="O102" t="s">
        <v>10443</v>
      </c>
      <c r="P102" t="s">
        <v>10450</v>
      </c>
      <c r="Q102" t="s">
        <v>10451</v>
      </c>
      <c r="R102" t="s">
        <v>10452</v>
      </c>
      <c r="S102" t="s">
        <v>10453</v>
      </c>
      <c r="T102" t="s">
        <v>10454</v>
      </c>
      <c r="U102" t="s">
        <v>10445</v>
      </c>
      <c r="V102" t="s">
        <v>10455</v>
      </c>
      <c r="W102" t="s">
        <v>10456</v>
      </c>
      <c r="X102" t="s">
        <v>10457</v>
      </c>
      <c r="Y102" t="s">
        <v>10458</v>
      </c>
      <c r="Z102" t="s">
        <v>10458</v>
      </c>
      <c r="AA102" t="s">
        <v>8501</v>
      </c>
      <c r="AB102" t="s">
        <v>10459</v>
      </c>
      <c r="AC102" t="s">
        <v>8502</v>
      </c>
      <c r="AD102" t="s">
        <v>10460</v>
      </c>
      <c r="AF102" t="s">
        <v>10447</v>
      </c>
      <c r="AG102" t="s">
        <v>10461</v>
      </c>
      <c r="AH102">
        <v>110</v>
      </c>
      <c r="AI102">
        <v>3164670</v>
      </c>
      <c r="AJ102" t="b">
        <v>1</v>
      </c>
      <c r="AK102" t="s">
        <v>8477</v>
      </c>
      <c r="AL102" t="s">
        <v>8455</v>
      </c>
      <c r="AM102" t="s">
        <v>10462</v>
      </c>
      <c r="AQ102" t="s">
        <v>10463</v>
      </c>
      <c r="AS102" t="s">
        <v>10464</v>
      </c>
      <c r="AT102">
        <v>150</v>
      </c>
      <c r="AU102" t="s">
        <v>8506</v>
      </c>
      <c r="AW102">
        <v>39</v>
      </c>
      <c r="AX102" t="s">
        <v>8507</v>
      </c>
      <c r="AY102" t="s">
        <v>10465</v>
      </c>
      <c r="AZ102" t="s">
        <v>8455</v>
      </c>
      <c r="BA102" t="s">
        <v>8456</v>
      </c>
    </row>
    <row r="103" spans="1:53" x14ac:dyDescent="0.25">
      <c r="A103" t="s">
        <v>10466</v>
      </c>
      <c r="B103" t="s">
        <v>10467</v>
      </c>
      <c r="C103" t="s">
        <v>10470</v>
      </c>
      <c r="D103" t="s">
        <v>10468</v>
      </c>
      <c r="E103" t="s">
        <v>10471</v>
      </c>
      <c r="F103">
        <v>340</v>
      </c>
      <c r="G103" t="s">
        <v>10472</v>
      </c>
      <c r="H103" t="s">
        <v>10473</v>
      </c>
      <c r="I103">
        <v>2</v>
      </c>
      <c r="J103" t="s">
        <v>10474</v>
      </c>
      <c r="K103">
        <v>340</v>
      </c>
      <c r="L103">
        <v>340</v>
      </c>
      <c r="M103" t="s">
        <v>10475</v>
      </c>
      <c r="N103" t="s">
        <v>10466</v>
      </c>
      <c r="O103" t="s">
        <v>10476</v>
      </c>
      <c r="P103" t="s">
        <v>10467</v>
      </c>
      <c r="Q103" t="s">
        <v>10477</v>
      </c>
      <c r="R103" t="s">
        <v>10468</v>
      </c>
      <c r="S103" t="s">
        <v>10478</v>
      </c>
      <c r="T103" t="s">
        <v>10479</v>
      </c>
      <c r="U103" t="s">
        <v>10480</v>
      </c>
      <c r="V103" t="s">
        <v>10469</v>
      </c>
      <c r="W103" t="s">
        <v>10481</v>
      </c>
      <c r="X103" t="s">
        <v>10468</v>
      </c>
      <c r="Y103" t="s">
        <v>10468</v>
      </c>
      <c r="Z103" t="s">
        <v>10482</v>
      </c>
      <c r="AA103" t="s">
        <v>8611</v>
      </c>
      <c r="AB103" t="s">
        <v>8455</v>
      </c>
      <c r="AC103" t="s">
        <v>8475</v>
      </c>
      <c r="AD103">
        <v>504</v>
      </c>
      <c r="AE103" t="s">
        <v>10483</v>
      </c>
      <c r="AF103" t="s">
        <v>10484</v>
      </c>
      <c r="AG103" t="s">
        <v>10485</v>
      </c>
      <c r="AH103">
        <v>111</v>
      </c>
      <c r="AI103">
        <v>3608932</v>
      </c>
      <c r="AJ103" t="b">
        <v>1</v>
      </c>
      <c r="AK103" t="s">
        <v>8477</v>
      </c>
      <c r="AL103" t="s">
        <v>10484</v>
      </c>
      <c r="AM103" t="s">
        <v>10471</v>
      </c>
      <c r="AN103">
        <v>13</v>
      </c>
      <c r="AO103" t="s">
        <v>8929</v>
      </c>
      <c r="AQ103" t="s">
        <v>10486</v>
      </c>
      <c r="AS103" t="s">
        <v>10487</v>
      </c>
      <c r="AT103">
        <v>19</v>
      </c>
      <c r="AU103" t="s">
        <v>8618</v>
      </c>
      <c r="AW103">
        <v>419</v>
      </c>
      <c r="AX103" t="s">
        <v>8619</v>
      </c>
      <c r="AY103" t="s">
        <v>10488</v>
      </c>
      <c r="AZ103" t="s">
        <v>10485</v>
      </c>
      <c r="BA103" t="s">
        <v>8456</v>
      </c>
    </row>
    <row r="104" spans="1:53" x14ac:dyDescent="0.25">
      <c r="A104" t="s">
        <v>10489</v>
      </c>
      <c r="B104" t="s">
        <v>10490</v>
      </c>
      <c r="C104" t="s">
        <v>10494</v>
      </c>
      <c r="D104" t="s">
        <v>10491</v>
      </c>
      <c r="E104" t="s">
        <v>10495</v>
      </c>
      <c r="F104">
        <v>348</v>
      </c>
      <c r="G104" t="s">
        <v>10496</v>
      </c>
      <c r="H104" t="s">
        <v>10497</v>
      </c>
      <c r="I104">
        <v>2</v>
      </c>
      <c r="J104" t="s">
        <v>10498</v>
      </c>
      <c r="K104">
        <v>348</v>
      </c>
      <c r="L104">
        <v>348</v>
      </c>
      <c r="M104" t="s">
        <v>10489</v>
      </c>
      <c r="N104" t="s">
        <v>10489</v>
      </c>
      <c r="O104" t="s">
        <v>10490</v>
      </c>
      <c r="P104" t="s">
        <v>10490</v>
      </c>
      <c r="Q104" t="s">
        <v>10491</v>
      </c>
      <c r="R104" t="s">
        <v>10491</v>
      </c>
      <c r="S104" t="s">
        <v>10499</v>
      </c>
      <c r="T104" t="s">
        <v>10500</v>
      </c>
      <c r="U104" t="s">
        <v>10493</v>
      </c>
      <c r="V104" t="s">
        <v>10493</v>
      </c>
      <c r="W104" t="s">
        <v>10492</v>
      </c>
      <c r="X104" t="s">
        <v>10492</v>
      </c>
      <c r="Y104" t="s">
        <v>10491</v>
      </c>
      <c r="Z104" t="s">
        <v>10501</v>
      </c>
      <c r="AA104" t="s">
        <v>8501</v>
      </c>
      <c r="AB104" t="s">
        <v>10502</v>
      </c>
      <c r="AC104" t="s">
        <v>8502</v>
      </c>
      <c r="AD104">
        <v>36</v>
      </c>
      <c r="AE104" t="s">
        <v>10503</v>
      </c>
      <c r="AF104" t="s">
        <v>10495</v>
      </c>
      <c r="AG104" t="s">
        <v>10494</v>
      </c>
      <c r="AH104">
        <v>113</v>
      </c>
      <c r="AI104">
        <v>719819</v>
      </c>
      <c r="AJ104" t="b">
        <v>1</v>
      </c>
      <c r="AK104" t="s">
        <v>8477</v>
      </c>
      <c r="AL104" t="s">
        <v>10495</v>
      </c>
      <c r="AM104" t="s">
        <v>10504</v>
      </c>
      <c r="AQ104" t="s">
        <v>10505</v>
      </c>
      <c r="AS104" t="s">
        <v>10506</v>
      </c>
      <c r="AT104">
        <v>150</v>
      </c>
      <c r="AU104" t="s">
        <v>8506</v>
      </c>
      <c r="AW104">
        <v>151</v>
      </c>
      <c r="AX104" t="s">
        <v>8891</v>
      </c>
      <c r="AY104" t="s">
        <v>10507</v>
      </c>
      <c r="AZ104" t="s">
        <v>10494</v>
      </c>
      <c r="BA104" t="s">
        <v>8456</v>
      </c>
    </row>
    <row r="105" spans="1:53" x14ac:dyDescent="0.25">
      <c r="A105" t="s">
        <v>10508</v>
      </c>
      <c r="B105" t="s">
        <v>10509</v>
      </c>
      <c r="C105" t="s">
        <v>10513</v>
      </c>
      <c r="D105" t="s">
        <v>10510</v>
      </c>
      <c r="E105" t="s">
        <v>10514</v>
      </c>
      <c r="F105">
        <v>352</v>
      </c>
      <c r="G105" t="s">
        <v>10515</v>
      </c>
      <c r="H105" t="s">
        <v>10516</v>
      </c>
      <c r="I105">
        <v>0</v>
      </c>
      <c r="J105" t="s">
        <v>10517</v>
      </c>
      <c r="K105">
        <v>352</v>
      </c>
      <c r="L105">
        <v>352</v>
      </c>
      <c r="M105" t="s">
        <v>10518</v>
      </c>
      <c r="N105" t="s">
        <v>10508</v>
      </c>
      <c r="O105" t="s">
        <v>10519</v>
      </c>
      <c r="P105" t="s">
        <v>10509</v>
      </c>
      <c r="Q105" t="s">
        <v>10520</v>
      </c>
      <c r="R105" t="s">
        <v>10510</v>
      </c>
      <c r="S105" t="s">
        <v>10521</v>
      </c>
      <c r="T105" t="s">
        <v>10522</v>
      </c>
      <c r="U105" t="s">
        <v>10523</v>
      </c>
      <c r="V105" t="s">
        <v>10512</v>
      </c>
      <c r="W105" t="s">
        <v>10524</v>
      </c>
      <c r="X105" t="s">
        <v>10511</v>
      </c>
      <c r="Y105" t="s">
        <v>10510</v>
      </c>
      <c r="Z105" t="s">
        <v>10525</v>
      </c>
      <c r="AA105" t="s">
        <v>8501</v>
      </c>
      <c r="AB105" t="s">
        <v>10513</v>
      </c>
      <c r="AC105" t="s">
        <v>8502</v>
      </c>
      <c r="AD105">
        <v>354</v>
      </c>
      <c r="AE105" t="s">
        <v>10526</v>
      </c>
      <c r="AF105" t="s">
        <v>10514</v>
      </c>
      <c r="AG105" t="s">
        <v>9501</v>
      </c>
      <c r="AH105">
        <v>114</v>
      </c>
      <c r="AI105">
        <v>2629691</v>
      </c>
      <c r="AJ105" t="b">
        <v>1</v>
      </c>
      <c r="AK105" t="s">
        <v>8477</v>
      </c>
      <c r="AL105" t="s">
        <v>10514</v>
      </c>
      <c r="AM105" t="s">
        <v>10514</v>
      </c>
      <c r="AQ105" t="s">
        <v>10527</v>
      </c>
      <c r="AS105" t="s">
        <v>10528</v>
      </c>
      <c r="AT105">
        <v>150</v>
      </c>
      <c r="AU105" t="s">
        <v>8506</v>
      </c>
      <c r="AW105">
        <v>154</v>
      </c>
      <c r="AX105" t="s">
        <v>9757</v>
      </c>
      <c r="AY105" t="s">
        <v>10529</v>
      </c>
      <c r="AZ105" t="s">
        <v>10530</v>
      </c>
      <c r="BA105" t="s">
        <v>8456</v>
      </c>
    </row>
    <row r="106" spans="1:53" x14ac:dyDescent="0.25">
      <c r="A106" t="s">
        <v>10531</v>
      </c>
      <c r="B106" t="s">
        <v>10532</v>
      </c>
      <c r="C106" t="s">
        <v>10535</v>
      </c>
      <c r="D106" t="s">
        <v>10533</v>
      </c>
      <c r="E106" t="s">
        <v>10536</v>
      </c>
      <c r="F106">
        <v>356</v>
      </c>
      <c r="G106" t="s">
        <v>10537</v>
      </c>
      <c r="H106" t="s">
        <v>10538</v>
      </c>
      <c r="I106">
        <v>2</v>
      </c>
      <c r="J106" t="s">
        <v>10539</v>
      </c>
      <c r="K106">
        <v>356</v>
      </c>
      <c r="L106">
        <v>356</v>
      </c>
      <c r="M106" t="s">
        <v>10540</v>
      </c>
      <c r="N106" t="s">
        <v>10531</v>
      </c>
      <c r="O106" t="s">
        <v>10541</v>
      </c>
      <c r="P106" t="s">
        <v>10532</v>
      </c>
      <c r="Q106" t="s">
        <v>10542</v>
      </c>
      <c r="R106" t="s">
        <v>10533</v>
      </c>
      <c r="S106" t="s">
        <v>10543</v>
      </c>
      <c r="T106" t="s">
        <v>10544</v>
      </c>
      <c r="U106" t="s">
        <v>10545</v>
      </c>
      <c r="V106" t="s">
        <v>10534</v>
      </c>
      <c r="W106" t="s">
        <v>10546</v>
      </c>
      <c r="X106" t="s">
        <v>10547</v>
      </c>
      <c r="Y106" t="s">
        <v>10533</v>
      </c>
      <c r="Z106" t="s">
        <v>10548</v>
      </c>
      <c r="AA106" t="s">
        <v>8454</v>
      </c>
      <c r="AB106" t="s">
        <v>10536</v>
      </c>
      <c r="AC106" t="s">
        <v>8475</v>
      </c>
      <c r="AD106">
        <v>91</v>
      </c>
      <c r="AE106" t="s">
        <v>10549</v>
      </c>
      <c r="AF106" t="s">
        <v>10536</v>
      </c>
      <c r="AG106" t="s">
        <v>10535</v>
      </c>
      <c r="AH106">
        <v>115</v>
      </c>
      <c r="AI106">
        <v>1269750</v>
      </c>
      <c r="AJ106" t="b">
        <v>1</v>
      </c>
      <c r="AK106" t="s">
        <v>8477</v>
      </c>
      <c r="AL106" t="s">
        <v>10536</v>
      </c>
      <c r="AM106" t="s">
        <v>10536</v>
      </c>
      <c r="AQ106" t="s">
        <v>10550</v>
      </c>
      <c r="AS106" t="s">
        <v>10551</v>
      </c>
      <c r="AT106">
        <v>142</v>
      </c>
      <c r="AU106" t="s">
        <v>8481</v>
      </c>
      <c r="AW106">
        <v>34</v>
      </c>
      <c r="AX106" t="s">
        <v>8482</v>
      </c>
      <c r="AY106" t="s">
        <v>10552</v>
      </c>
      <c r="AZ106" t="s">
        <v>10535</v>
      </c>
      <c r="BA106" t="s">
        <v>8456</v>
      </c>
    </row>
    <row r="107" spans="1:53" x14ac:dyDescent="0.25">
      <c r="A107" t="s">
        <v>10553</v>
      </c>
      <c r="B107" t="s">
        <v>10554</v>
      </c>
      <c r="C107" t="s">
        <v>10557</v>
      </c>
      <c r="D107" t="s">
        <v>10555</v>
      </c>
      <c r="E107" t="s">
        <v>10558</v>
      </c>
      <c r="F107">
        <v>360</v>
      </c>
      <c r="G107" t="s">
        <v>10559</v>
      </c>
      <c r="H107" t="s">
        <v>10560</v>
      </c>
      <c r="I107">
        <v>2</v>
      </c>
      <c r="J107" t="s">
        <v>10561</v>
      </c>
      <c r="K107">
        <v>360</v>
      </c>
      <c r="L107">
        <v>360</v>
      </c>
      <c r="M107" t="s">
        <v>10562</v>
      </c>
      <c r="N107" t="s">
        <v>10553</v>
      </c>
      <c r="O107" t="s">
        <v>10563</v>
      </c>
      <c r="P107" t="s">
        <v>10554</v>
      </c>
      <c r="Q107" t="s">
        <v>10564</v>
      </c>
      <c r="R107" t="s">
        <v>10555</v>
      </c>
      <c r="S107" t="s">
        <v>10565</v>
      </c>
      <c r="T107" t="s">
        <v>10566</v>
      </c>
      <c r="U107" t="s">
        <v>10567</v>
      </c>
      <c r="V107" t="s">
        <v>10556</v>
      </c>
      <c r="W107" t="s">
        <v>10568</v>
      </c>
      <c r="X107" t="s">
        <v>10555</v>
      </c>
      <c r="Y107" t="s">
        <v>10555</v>
      </c>
      <c r="Z107" t="s">
        <v>10569</v>
      </c>
      <c r="AA107" t="s">
        <v>8454</v>
      </c>
      <c r="AB107" t="s">
        <v>10570</v>
      </c>
      <c r="AC107" t="s">
        <v>8475</v>
      </c>
      <c r="AD107">
        <v>62</v>
      </c>
      <c r="AE107" t="s">
        <v>10571</v>
      </c>
      <c r="AF107" t="s">
        <v>10558</v>
      </c>
      <c r="AG107" t="s">
        <v>10557</v>
      </c>
      <c r="AH107">
        <v>116</v>
      </c>
      <c r="AI107">
        <v>1643084</v>
      </c>
      <c r="AJ107" t="b">
        <v>1</v>
      </c>
      <c r="AK107" t="s">
        <v>8477</v>
      </c>
      <c r="AL107" t="s">
        <v>10572</v>
      </c>
      <c r="AM107" t="s">
        <v>10573</v>
      </c>
      <c r="AQ107" t="s">
        <v>10574</v>
      </c>
      <c r="AS107" t="s">
        <v>10575</v>
      </c>
      <c r="AT107">
        <v>142</v>
      </c>
      <c r="AU107" t="s">
        <v>8481</v>
      </c>
      <c r="AW107">
        <v>35</v>
      </c>
      <c r="AX107" t="s">
        <v>9146</v>
      </c>
      <c r="AY107" t="s">
        <v>10576</v>
      </c>
      <c r="AZ107" t="s">
        <v>10557</v>
      </c>
      <c r="BA107" t="s">
        <v>8456</v>
      </c>
    </row>
    <row r="108" spans="1:53" x14ac:dyDescent="0.25">
      <c r="A108" t="s">
        <v>10577</v>
      </c>
      <c r="B108" t="s">
        <v>10578</v>
      </c>
      <c r="C108" t="s">
        <v>10583</v>
      </c>
      <c r="D108" t="s">
        <v>10579</v>
      </c>
      <c r="E108" t="s">
        <v>10584</v>
      </c>
      <c r="F108">
        <v>364</v>
      </c>
      <c r="G108" t="s">
        <v>10585</v>
      </c>
      <c r="H108" t="s">
        <v>10586</v>
      </c>
      <c r="I108">
        <v>2</v>
      </c>
      <c r="J108" t="s">
        <v>10587</v>
      </c>
      <c r="K108">
        <v>364</v>
      </c>
      <c r="L108">
        <v>364</v>
      </c>
      <c r="M108" t="s">
        <v>10588</v>
      </c>
      <c r="N108" t="s">
        <v>10577</v>
      </c>
      <c r="O108" t="s">
        <v>10589</v>
      </c>
      <c r="P108" t="s">
        <v>10590</v>
      </c>
      <c r="Q108" t="s">
        <v>10591</v>
      </c>
      <c r="R108" t="s">
        <v>10579</v>
      </c>
      <c r="S108" t="s">
        <v>10592</v>
      </c>
      <c r="T108" t="s">
        <v>10581</v>
      </c>
      <c r="U108" t="s">
        <v>10593</v>
      </c>
      <c r="V108" t="s">
        <v>10582</v>
      </c>
      <c r="W108" t="s">
        <v>10594</v>
      </c>
      <c r="X108" t="s">
        <v>10580</v>
      </c>
      <c r="Y108" t="s">
        <v>10595</v>
      </c>
      <c r="Z108" t="s">
        <v>10596</v>
      </c>
      <c r="AA108" t="s">
        <v>8454</v>
      </c>
      <c r="AB108" t="s">
        <v>10583</v>
      </c>
      <c r="AC108" t="s">
        <v>8475</v>
      </c>
      <c r="AD108">
        <v>98</v>
      </c>
      <c r="AF108" t="s">
        <v>10584</v>
      </c>
      <c r="AG108" t="s">
        <v>10583</v>
      </c>
      <c r="AH108">
        <v>117</v>
      </c>
      <c r="AI108">
        <v>130758</v>
      </c>
      <c r="AJ108" t="b">
        <v>1</v>
      </c>
      <c r="AK108" t="s">
        <v>8477</v>
      </c>
      <c r="AL108" t="s">
        <v>10597</v>
      </c>
      <c r="AM108" t="s">
        <v>10584</v>
      </c>
      <c r="AQ108" t="s">
        <v>10598</v>
      </c>
      <c r="AS108" t="s">
        <v>10599</v>
      </c>
      <c r="AT108">
        <v>142</v>
      </c>
      <c r="AU108" t="s">
        <v>8481</v>
      </c>
      <c r="AW108">
        <v>34</v>
      </c>
      <c r="AX108" t="s">
        <v>8482</v>
      </c>
      <c r="AY108" t="s">
        <v>10600</v>
      </c>
      <c r="AZ108" t="s">
        <v>10583</v>
      </c>
      <c r="BA108" t="s">
        <v>8456</v>
      </c>
    </row>
    <row r="109" spans="1:53" x14ac:dyDescent="0.25">
      <c r="A109" t="s">
        <v>10601</v>
      </c>
      <c r="B109" t="s">
        <v>10602</v>
      </c>
      <c r="C109" t="s">
        <v>10605</v>
      </c>
      <c r="D109" t="s">
        <v>10603</v>
      </c>
      <c r="E109" t="s">
        <v>10606</v>
      </c>
      <c r="F109">
        <v>368</v>
      </c>
      <c r="G109" t="s">
        <v>10607</v>
      </c>
      <c r="H109" t="s">
        <v>10608</v>
      </c>
      <c r="I109">
        <v>3</v>
      </c>
      <c r="J109" t="s">
        <v>10609</v>
      </c>
      <c r="K109">
        <v>368</v>
      </c>
      <c r="L109">
        <v>368</v>
      </c>
      <c r="M109" t="s">
        <v>10610</v>
      </c>
      <c r="N109" t="s">
        <v>10601</v>
      </c>
      <c r="O109" t="s">
        <v>10611</v>
      </c>
      <c r="P109" t="s">
        <v>10602</v>
      </c>
      <c r="Q109" t="s">
        <v>10612</v>
      </c>
      <c r="R109" t="s">
        <v>10603</v>
      </c>
      <c r="S109" t="s">
        <v>10613</v>
      </c>
      <c r="T109" t="s">
        <v>10614</v>
      </c>
      <c r="U109" t="s">
        <v>10615</v>
      </c>
      <c r="V109" t="s">
        <v>10604</v>
      </c>
      <c r="W109" t="s">
        <v>10616</v>
      </c>
      <c r="X109" t="s">
        <v>10617</v>
      </c>
      <c r="Y109" t="s">
        <v>10603</v>
      </c>
      <c r="Z109" t="s">
        <v>10618</v>
      </c>
      <c r="AA109" t="s">
        <v>8454</v>
      </c>
      <c r="AB109" t="s">
        <v>10606</v>
      </c>
      <c r="AC109" t="s">
        <v>8475</v>
      </c>
      <c r="AD109">
        <v>964</v>
      </c>
      <c r="AE109" t="s">
        <v>10619</v>
      </c>
      <c r="AF109" t="s">
        <v>10606</v>
      </c>
      <c r="AG109" t="s">
        <v>10620</v>
      </c>
      <c r="AH109">
        <v>118</v>
      </c>
      <c r="AI109">
        <v>99237</v>
      </c>
      <c r="AJ109" t="b">
        <v>1</v>
      </c>
      <c r="AK109" t="s">
        <v>8477</v>
      </c>
      <c r="AL109" t="s">
        <v>10606</v>
      </c>
      <c r="AM109" t="s">
        <v>10606</v>
      </c>
      <c r="AQ109" t="s">
        <v>10621</v>
      </c>
      <c r="AS109" t="s">
        <v>10622</v>
      </c>
      <c r="AT109">
        <v>142</v>
      </c>
      <c r="AU109" t="s">
        <v>8481</v>
      </c>
      <c r="AW109">
        <v>145</v>
      </c>
      <c r="AX109" t="s">
        <v>8697</v>
      </c>
      <c r="AY109" t="s">
        <v>10623</v>
      </c>
      <c r="AZ109" t="s">
        <v>10605</v>
      </c>
      <c r="BA109" t="s">
        <v>8456</v>
      </c>
    </row>
    <row r="110" spans="1:53" x14ac:dyDescent="0.25">
      <c r="A110" t="s">
        <v>10624</v>
      </c>
      <c r="B110" t="s">
        <v>10625</v>
      </c>
      <c r="C110" t="s">
        <v>8241</v>
      </c>
      <c r="D110" t="s">
        <v>10626</v>
      </c>
      <c r="E110" t="s">
        <v>10629</v>
      </c>
      <c r="F110">
        <v>372</v>
      </c>
      <c r="G110" t="s">
        <v>8249</v>
      </c>
      <c r="H110" t="s">
        <v>10630</v>
      </c>
      <c r="I110">
        <v>2</v>
      </c>
      <c r="J110" t="s">
        <v>8563</v>
      </c>
      <c r="K110">
        <v>978</v>
      </c>
      <c r="L110">
        <v>372</v>
      </c>
      <c r="M110" t="s">
        <v>10624</v>
      </c>
      <c r="N110" t="s">
        <v>10624</v>
      </c>
      <c r="O110" t="s">
        <v>10625</v>
      </c>
      <c r="P110" t="s">
        <v>10625</v>
      </c>
      <c r="Q110" t="s">
        <v>10626</v>
      </c>
      <c r="R110" t="s">
        <v>10626</v>
      </c>
      <c r="S110" t="s">
        <v>10631</v>
      </c>
      <c r="T110" t="s">
        <v>10632</v>
      </c>
      <c r="U110" t="s">
        <v>10628</v>
      </c>
      <c r="V110" t="s">
        <v>10628</v>
      </c>
      <c r="W110" t="s">
        <v>10627</v>
      </c>
      <c r="X110" t="s">
        <v>10627</v>
      </c>
      <c r="Y110" t="s">
        <v>10626</v>
      </c>
      <c r="Z110" t="s">
        <v>10633</v>
      </c>
      <c r="AA110" t="s">
        <v>8501</v>
      </c>
      <c r="AB110" t="s">
        <v>10629</v>
      </c>
      <c r="AC110" t="s">
        <v>8502</v>
      </c>
      <c r="AD110">
        <v>353</v>
      </c>
      <c r="AE110" t="s">
        <v>10634</v>
      </c>
      <c r="AF110" t="s">
        <v>10629</v>
      </c>
      <c r="AG110" t="s">
        <v>10635</v>
      </c>
      <c r="AH110">
        <v>119</v>
      </c>
      <c r="AI110">
        <v>2963597</v>
      </c>
      <c r="AJ110" t="b">
        <v>1</v>
      </c>
      <c r="AK110" t="s">
        <v>8477</v>
      </c>
      <c r="AL110" t="s">
        <v>10629</v>
      </c>
      <c r="AM110" t="s">
        <v>10629</v>
      </c>
      <c r="AQ110" t="s">
        <v>10636</v>
      </c>
      <c r="AS110" t="s">
        <v>10637</v>
      </c>
      <c r="AT110">
        <v>150</v>
      </c>
      <c r="AU110" t="s">
        <v>8506</v>
      </c>
      <c r="AW110">
        <v>154</v>
      </c>
      <c r="AX110" t="s">
        <v>9757</v>
      </c>
      <c r="AY110" t="s">
        <v>10638</v>
      </c>
      <c r="AZ110" t="s">
        <v>8241</v>
      </c>
      <c r="BA110" t="s">
        <v>8456</v>
      </c>
    </row>
    <row r="111" spans="1:53" x14ac:dyDescent="0.25">
      <c r="A111" t="s">
        <v>10639</v>
      </c>
      <c r="B111" t="s">
        <v>10640</v>
      </c>
      <c r="C111" t="s">
        <v>10642</v>
      </c>
      <c r="D111" t="s">
        <v>10641</v>
      </c>
      <c r="E111" t="s">
        <v>10643</v>
      </c>
      <c r="F111">
        <v>833</v>
      </c>
      <c r="G111" t="s">
        <v>8247</v>
      </c>
      <c r="H111" t="s">
        <v>10644</v>
      </c>
      <c r="I111">
        <v>2</v>
      </c>
      <c r="J111" t="s">
        <v>10332</v>
      </c>
      <c r="K111">
        <v>826</v>
      </c>
      <c r="L111">
        <v>833</v>
      </c>
      <c r="Y111" t="s">
        <v>10641</v>
      </c>
      <c r="Z111" t="s">
        <v>10645</v>
      </c>
      <c r="AA111" t="s">
        <v>8501</v>
      </c>
      <c r="AB111" t="s">
        <v>10646</v>
      </c>
      <c r="AC111" t="s">
        <v>8502</v>
      </c>
      <c r="AD111">
        <v>44</v>
      </c>
      <c r="AE111" t="s">
        <v>10647</v>
      </c>
      <c r="AF111" t="s">
        <v>10646</v>
      </c>
      <c r="AG111" t="s">
        <v>10642</v>
      </c>
      <c r="AH111">
        <v>120</v>
      </c>
      <c r="AI111">
        <v>3042225</v>
      </c>
      <c r="AJ111" t="b">
        <v>1</v>
      </c>
      <c r="AK111" t="s">
        <v>8477</v>
      </c>
      <c r="AL111" t="s">
        <v>8455</v>
      </c>
      <c r="AM111" t="s">
        <v>8455</v>
      </c>
      <c r="AQ111" t="s">
        <v>10648</v>
      </c>
      <c r="AS111" t="s">
        <v>10339</v>
      </c>
      <c r="AT111">
        <v>150</v>
      </c>
      <c r="AU111" t="s">
        <v>8506</v>
      </c>
      <c r="AW111">
        <v>154</v>
      </c>
      <c r="AX111" t="s">
        <v>9757</v>
      </c>
      <c r="AY111" t="s">
        <v>10649</v>
      </c>
      <c r="AZ111" t="s">
        <v>8455</v>
      </c>
      <c r="BA111" t="s">
        <v>10341</v>
      </c>
    </row>
    <row r="112" spans="1:53" x14ac:dyDescent="0.25">
      <c r="A112" t="s">
        <v>10650</v>
      </c>
      <c r="B112" t="s">
        <v>10651</v>
      </c>
      <c r="C112" t="s">
        <v>10530</v>
      </c>
      <c r="D112" t="s">
        <v>10652</v>
      </c>
      <c r="E112" t="s">
        <v>10654</v>
      </c>
      <c r="F112">
        <v>376</v>
      </c>
      <c r="G112" t="s">
        <v>10655</v>
      </c>
      <c r="H112" t="s">
        <v>10656</v>
      </c>
      <c r="I112">
        <v>2</v>
      </c>
      <c r="J112" t="s">
        <v>10657</v>
      </c>
      <c r="K112">
        <v>376</v>
      </c>
      <c r="L112">
        <v>376</v>
      </c>
      <c r="M112" t="s">
        <v>10658</v>
      </c>
      <c r="N112" t="s">
        <v>10650</v>
      </c>
      <c r="O112" t="s">
        <v>10659</v>
      </c>
      <c r="P112" t="s">
        <v>10651</v>
      </c>
      <c r="Q112" t="s">
        <v>10660</v>
      </c>
      <c r="R112" t="s">
        <v>10652</v>
      </c>
      <c r="S112" t="s">
        <v>10661</v>
      </c>
      <c r="T112" t="s">
        <v>10662</v>
      </c>
      <c r="U112" t="s">
        <v>10663</v>
      </c>
      <c r="V112" t="s">
        <v>10653</v>
      </c>
      <c r="W112" t="s">
        <v>10664</v>
      </c>
      <c r="X112" t="s">
        <v>10652</v>
      </c>
      <c r="Y112" t="s">
        <v>10652</v>
      </c>
      <c r="Z112" t="s">
        <v>10665</v>
      </c>
      <c r="AA112" t="s">
        <v>8454</v>
      </c>
      <c r="AB112" t="s">
        <v>10530</v>
      </c>
      <c r="AC112" t="s">
        <v>8475</v>
      </c>
      <c r="AD112">
        <v>972</v>
      </c>
      <c r="AE112" t="s">
        <v>10666</v>
      </c>
      <c r="AF112" t="s">
        <v>10654</v>
      </c>
      <c r="AG112" t="s">
        <v>10513</v>
      </c>
      <c r="AH112">
        <v>121</v>
      </c>
      <c r="AI112">
        <v>294640</v>
      </c>
      <c r="AJ112" t="b">
        <v>1</v>
      </c>
      <c r="AK112" t="s">
        <v>8477</v>
      </c>
      <c r="AL112" t="s">
        <v>10654</v>
      </c>
      <c r="AM112" t="s">
        <v>10654</v>
      </c>
      <c r="AQ112" t="s">
        <v>10667</v>
      </c>
      <c r="AS112" t="s">
        <v>10668</v>
      </c>
      <c r="AT112">
        <v>142</v>
      </c>
      <c r="AU112" t="s">
        <v>8481</v>
      </c>
      <c r="AW112">
        <v>145</v>
      </c>
      <c r="AX112" t="s">
        <v>8697</v>
      </c>
      <c r="AY112" t="s">
        <v>10669</v>
      </c>
      <c r="AZ112" t="s">
        <v>10513</v>
      </c>
      <c r="BA112" t="s">
        <v>8456</v>
      </c>
    </row>
    <row r="113" spans="1:53" x14ac:dyDescent="0.25">
      <c r="A113" t="s">
        <v>10670</v>
      </c>
      <c r="B113" t="s">
        <v>10671</v>
      </c>
      <c r="C113" t="s">
        <v>8237</v>
      </c>
      <c r="D113" t="s">
        <v>10672</v>
      </c>
      <c r="E113" t="s">
        <v>10675</v>
      </c>
      <c r="F113">
        <v>380</v>
      </c>
      <c r="G113" t="s">
        <v>8249</v>
      </c>
      <c r="H113" t="s">
        <v>10676</v>
      </c>
      <c r="I113">
        <v>2</v>
      </c>
      <c r="J113" t="s">
        <v>8563</v>
      </c>
      <c r="K113">
        <v>978</v>
      </c>
      <c r="L113">
        <v>380</v>
      </c>
      <c r="M113" t="s">
        <v>10677</v>
      </c>
      <c r="N113" t="s">
        <v>10670</v>
      </c>
      <c r="O113" t="s">
        <v>10678</v>
      </c>
      <c r="P113" t="s">
        <v>10671</v>
      </c>
      <c r="Q113" t="s">
        <v>10679</v>
      </c>
      <c r="R113" t="s">
        <v>10672</v>
      </c>
      <c r="S113" t="s">
        <v>10680</v>
      </c>
      <c r="T113" t="s">
        <v>10681</v>
      </c>
      <c r="U113" t="s">
        <v>10682</v>
      </c>
      <c r="V113" t="s">
        <v>10674</v>
      </c>
      <c r="W113" t="s">
        <v>10683</v>
      </c>
      <c r="X113" t="s">
        <v>10673</v>
      </c>
      <c r="Y113" t="s">
        <v>10672</v>
      </c>
      <c r="Z113" t="s">
        <v>10684</v>
      </c>
      <c r="AA113" t="s">
        <v>8501</v>
      </c>
      <c r="AB113" t="s">
        <v>4242</v>
      </c>
      <c r="AC113" t="s">
        <v>8502</v>
      </c>
      <c r="AD113">
        <v>39</v>
      </c>
      <c r="AE113" t="s">
        <v>10685</v>
      </c>
      <c r="AF113" t="s">
        <v>10675</v>
      </c>
      <c r="AG113" t="s">
        <v>8237</v>
      </c>
      <c r="AH113">
        <v>122</v>
      </c>
      <c r="AI113">
        <v>3175395</v>
      </c>
      <c r="AJ113" t="b">
        <v>1</v>
      </c>
      <c r="AK113" t="s">
        <v>8477</v>
      </c>
      <c r="AL113" t="s">
        <v>10675</v>
      </c>
      <c r="AM113" t="s">
        <v>4242</v>
      </c>
      <c r="AQ113" t="s">
        <v>10686</v>
      </c>
      <c r="AS113" t="s">
        <v>10687</v>
      </c>
      <c r="AT113">
        <v>150</v>
      </c>
      <c r="AU113" t="s">
        <v>8506</v>
      </c>
      <c r="AW113">
        <v>39</v>
      </c>
      <c r="AX113" t="s">
        <v>8507</v>
      </c>
      <c r="AY113" t="s">
        <v>10688</v>
      </c>
      <c r="AZ113" t="s">
        <v>10689</v>
      </c>
      <c r="BA113" t="s">
        <v>8456</v>
      </c>
    </row>
    <row r="114" spans="1:53" x14ac:dyDescent="0.25">
      <c r="A114" t="s">
        <v>10690</v>
      </c>
      <c r="B114" t="s">
        <v>10691</v>
      </c>
      <c r="C114" t="s">
        <v>10694</v>
      </c>
      <c r="D114" t="s">
        <v>10692</v>
      </c>
      <c r="E114" t="s">
        <v>10695</v>
      </c>
      <c r="F114">
        <v>388</v>
      </c>
      <c r="G114" t="s">
        <v>10696</v>
      </c>
      <c r="H114" t="s">
        <v>10697</v>
      </c>
      <c r="I114">
        <v>2</v>
      </c>
      <c r="J114" t="s">
        <v>10698</v>
      </c>
      <c r="K114">
        <v>388</v>
      </c>
      <c r="L114">
        <v>388</v>
      </c>
      <c r="M114" t="s">
        <v>10690</v>
      </c>
      <c r="N114" t="s">
        <v>10690</v>
      </c>
      <c r="O114" t="s">
        <v>10691</v>
      </c>
      <c r="P114" t="s">
        <v>10691</v>
      </c>
      <c r="Q114" t="s">
        <v>10692</v>
      </c>
      <c r="R114" t="s">
        <v>10692</v>
      </c>
      <c r="S114" t="s">
        <v>10699</v>
      </c>
      <c r="T114" t="s">
        <v>10700</v>
      </c>
      <c r="U114" t="s">
        <v>10693</v>
      </c>
      <c r="V114" t="s">
        <v>10693</v>
      </c>
      <c r="W114" t="s">
        <v>10692</v>
      </c>
      <c r="X114" t="s">
        <v>10692</v>
      </c>
      <c r="Y114" t="s">
        <v>10692</v>
      </c>
      <c r="Z114" t="s">
        <v>10701</v>
      </c>
      <c r="AA114" t="s">
        <v>8611</v>
      </c>
      <c r="AB114" t="s">
        <v>10702</v>
      </c>
      <c r="AC114" t="s">
        <v>8475</v>
      </c>
      <c r="AD114" t="s">
        <v>10703</v>
      </c>
      <c r="AE114" t="s">
        <v>10704</v>
      </c>
      <c r="AF114" t="s">
        <v>10695</v>
      </c>
      <c r="AG114" t="s">
        <v>10694</v>
      </c>
      <c r="AH114">
        <v>123</v>
      </c>
      <c r="AI114">
        <v>3489940</v>
      </c>
      <c r="AJ114" t="b">
        <v>1</v>
      </c>
      <c r="AK114" t="s">
        <v>8477</v>
      </c>
      <c r="AL114" t="s">
        <v>10695</v>
      </c>
      <c r="AM114" t="s">
        <v>10705</v>
      </c>
      <c r="AN114">
        <v>29</v>
      </c>
      <c r="AO114" t="s">
        <v>8615</v>
      </c>
      <c r="AQ114" t="s">
        <v>10706</v>
      </c>
      <c r="AS114" t="s">
        <v>10707</v>
      </c>
      <c r="AT114">
        <v>19</v>
      </c>
      <c r="AU114" t="s">
        <v>8618</v>
      </c>
      <c r="AV114" t="s">
        <v>8478</v>
      </c>
      <c r="AW114">
        <v>419</v>
      </c>
      <c r="AX114" t="s">
        <v>8619</v>
      </c>
      <c r="AY114" t="s">
        <v>10708</v>
      </c>
      <c r="AZ114" t="s">
        <v>10694</v>
      </c>
      <c r="BA114" t="s">
        <v>8456</v>
      </c>
    </row>
    <row r="115" spans="1:53" x14ac:dyDescent="0.25">
      <c r="A115" t="s">
        <v>10709</v>
      </c>
      <c r="B115" t="s">
        <v>10710</v>
      </c>
      <c r="C115" t="s">
        <v>10713</v>
      </c>
      <c r="D115" t="s">
        <v>10711</v>
      </c>
      <c r="E115" t="s">
        <v>10714</v>
      </c>
      <c r="F115">
        <v>392</v>
      </c>
      <c r="G115" t="s">
        <v>10715</v>
      </c>
      <c r="H115" t="s">
        <v>10716</v>
      </c>
      <c r="I115">
        <v>0</v>
      </c>
      <c r="J115" t="s">
        <v>10717</v>
      </c>
      <c r="K115">
        <v>392</v>
      </c>
      <c r="L115">
        <v>392</v>
      </c>
      <c r="M115" t="s">
        <v>10709</v>
      </c>
      <c r="N115" t="s">
        <v>10709</v>
      </c>
      <c r="O115" t="s">
        <v>10718</v>
      </c>
      <c r="P115" t="s">
        <v>10710</v>
      </c>
      <c r="Q115" t="s">
        <v>10711</v>
      </c>
      <c r="R115" t="s">
        <v>10711</v>
      </c>
      <c r="S115" t="s">
        <v>10719</v>
      </c>
      <c r="T115" t="s">
        <v>10720</v>
      </c>
      <c r="U115" t="s">
        <v>10712</v>
      </c>
      <c r="V115" t="s">
        <v>10712</v>
      </c>
      <c r="W115" t="s">
        <v>10721</v>
      </c>
      <c r="X115" t="s">
        <v>10722</v>
      </c>
      <c r="Y115" t="s">
        <v>10711</v>
      </c>
      <c r="Z115" t="s">
        <v>10723</v>
      </c>
      <c r="AA115" t="s">
        <v>8454</v>
      </c>
      <c r="AB115" t="s">
        <v>10724</v>
      </c>
      <c r="AC115" t="s">
        <v>8502</v>
      </c>
      <c r="AD115">
        <v>81</v>
      </c>
      <c r="AE115" t="s">
        <v>10725</v>
      </c>
      <c r="AF115" t="s">
        <v>10714</v>
      </c>
      <c r="AG115" t="s">
        <v>10702</v>
      </c>
      <c r="AH115">
        <v>126</v>
      </c>
      <c r="AI115">
        <v>1861060</v>
      </c>
      <c r="AJ115" t="b">
        <v>1</v>
      </c>
      <c r="AK115" t="s">
        <v>8477</v>
      </c>
      <c r="AL115" t="s">
        <v>10714</v>
      </c>
      <c r="AM115" t="s">
        <v>10724</v>
      </c>
      <c r="AQ115" t="s">
        <v>10726</v>
      </c>
      <c r="AS115" t="s">
        <v>10726</v>
      </c>
      <c r="AT115">
        <v>142</v>
      </c>
      <c r="AU115" t="s">
        <v>8481</v>
      </c>
      <c r="AW115">
        <v>30</v>
      </c>
      <c r="AX115" t="s">
        <v>9401</v>
      </c>
      <c r="AY115" t="s">
        <v>10727</v>
      </c>
      <c r="AZ115" t="s">
        <v>10713</v>
      </c>
      <c r="BA115" t="s">
        <v>8456</v>
      </c>
    </row>
    <row r="116" spans="1:53" x14ac:dyDescent="0.25">
      <c r="A116" t="s">
        <v>10728</v>
      </c>
      <c r="B116" t="s">
        <v>10729</v>
      </c>
      <c r="C116" t="s">
        <v>10731</v>
      </c>
      <c r="D116" t="s">
        <v>10730</v>
      </c>
      <c r="E116" t="s">
        <v>10732</v>
      </c>
      <c r="F116">
        <v>832</v>
      </c>
      <c r="G116" t="s">
        <v>8247</v>
      </c>
      <c r="H116" t="s">
        <v>10733</v>
      </c>
      <c r="I116">
        <v>2</v>
      </c>
      <c r="J116" t="s">
        <v>10332</v>
      </c>
      <c r="K116">
        <v>826</v>
      </c>
      <c r="L116">
        <v>832</v>
      </c>
      <c r="Y116" t="s">
        <v>10730</v>
      </c>
      <c r="Z116" t="s">
        <v>10734</v>
      </c>
      <c r="AA116" t="s">
        <v>8501</v>
      </c>
      <c r="AB116" t="s">
        <v>10735</v>
      </c>
      <c r="AC116" t="s">
        <v>8502</v>
      </c>
      <c r="AD116">
        <v>44</v>
      </c>
      <c r="AE116" t="s">
        <v>10736</v>
      </c>
      <c r="AF116" t="s">
        <v>10735</v>
      </c>
      <c r="AG116" t="s">
        <v>10731</v>
      </c>
      <c r="AH116">
        <v>128</v>
      </c>
      <c r="AI116">
        <v>3042142</v>
      </c>
      <c r="AJ116" t="b">
        <v>1</v>
      </c>
      <c r="AK116" t="s">
        <v>8477</v>
      </c>
      <c r="AL116" t="s">
        <v>8455</v>
      </c>
      <c r="AM116" t="s">
        <v>8455</v>
      </c>
      <c r="AN116">
        <v>830</v>
      </c>
      <c r="AO116" t="s">
        <v>10337</v>
      </c>
      <c r="AQ116" t="s">
        <v>10737</v>
      </c>
      <c r="AS116" t="s">
        <v>10339</v>
      </c>
      <c r="AT116">
        <v>150</v>
      </c>
      <c r="AU116" t="s">
        <v>8506</v>
      </c>
      <c r="AW116">
        <v>154</v>
      </c>
      <c r="AX116" t="s">
        <v>9757</v>
      </c>
      <c r="AY116" t="s">
        <v>10738</v>
      </c>
      <c r="AZ116" t="s">
        <v>8455</v>
      </c>
      <c r="BA116" t="s">
        <v>10341</v>
      </c>
    </row>
    <row r="117" spans="1:53" x14ac:dyDescent="0.25">
      <c r="A117" t="s">
        <v>10739</v>
      </c>
      <c r="B117" t="s">
        <v>10740</v>
      </c>
      <c r="C117" t="s">
        <v>10744</v>
      </c>
      <c r="D117" t="s">
        <v>10741</v>
      </c>
      <c r="E117" t="s">
        <v>10745</v>
      </c>
      <c r="F117">
        <v>400</v>
      </c>
      <c r="G117" t="s">
        <v>10746</v>
      </c>
      <c r="H117" t="s">
        <v>10747</v>
      </c>
      <c r="I117">
        <v>3</v>
      </c>
      <c r="J117" t="s">
        <v>10748</v>
      </c>
      <c r="K117">
        <v>400</v>
      </c>
      <c r="L117">
        <v>400</v>
      </c>
      <c r="M117" t="s">
        <v>10749</v>
      </c>
      <c r="N117" t="s">
        <v>10739</v>
      </c>
      <c r="O117" t="s">
        <v>10750</v>
      </c>
      <c r="P117" t="s">
        <v>10740</v>
      </c>
      <c r="Q117" t="s">
        <v>10751</v>
      </c>
      <c r="R117" t="s">
        <v>10741</v>
      </c>
      <c r="S117" t="s">
        <v>10752</v>
      </c>
      <c r="T117" t="s">
        <v>10753</v>
      </c>
      <c r="U117" t="s">
        <v>10754</v>
      </c>
      <c r="V117" t="s">
        <v>10743</v>
      </c>
      <c r="W117" t="s">
        <v>10755</v>
      </c>
      <c r="X117" t="s">
        <v>10742</v>
      </c>
      <c r="Y117" t="s">
        <v>10741</v>
      </c>
      <c r="Z117" t="s">
        <v>10756</v>
      </c>
      <c r="AA117" t="s">
        <v>8454</v>
      </c>
      <c r="AB117" t="s">
        <v>10757</v>
      </c>
      <c r="AC117" t="s">
        <v>8475</v>
      </c>
      <c r="AD117">
        <v>962</v>
      </c>
      <c r="AE117" t="s">
        <v>10758</v>
      </c>
      <c r="AF117" t="s">
        <v>10745</v>
      </c>
      <c r="AG117" t="s">
        <v>10744</v>
      </c>
      <c r="AH117">
        <v>130</v>
      </c>
      <c r="AI117">
        <v>248816</v>
      </c>
      <c r="AJ117" t="b">
        <v>1</v>
      </c>
      <c r="AK117" t="s">
        <v>8477</v>
      </c>
      <c r="AL117" t="s">
        <v>10745</v>
      </c>
      <c r="AM117" t="s">
        <v>10745</v>
      </c>
      <c r="AQ117" t="s">
        <v>10759</v>
      </c>
      <c r="AS117" t="s">
        <v>10760</v>
      </c>
      <c r="AT117">
        <v>142</v>
      </c>
      <c r="AU117" t="s">
        <v>8481</v>
      </c>
      <c r="AW117">
        <v>145</v>
      </c>
      <c r="AX117" t="s">
        <v>8697</v>
      </c>
      <c r="AY117" t="s">
        <v>10761</v>
      </c>
      <c r="AZ117" t="s">
        <v>10762</v>
      </c>
      <c r="BA117" t="s">
        <v>8456</v>
      </c>
    </row>
    <row r="118" spans="1:53" x14ac:dyDescent="0.25">
      <c r="A118" t="s">
        <v>10763</v>
      </c>
      <c r="B118" t="s">
        <v>10764</v>
      </c>
      <c r="C118" t="s">
        <v>10768</v>
      </c>
      <c r="D118" t="s">
        <v>10765</v>
      </c>
      <c r="E118" t="s">
        <v>10769</v>
      </c>
      <c r="F118">
        <v>398</v>
      </c>
      <c r="G118" t="s">
        <v>10770</v>
      </c>
      <c r="H118" t="s">
        <v>10771</v>
      </c>
      <c r="I118">
        <v>2</v>
      </c>
      <c r="J118" t="s">
        <v>10772</v>
      </c>
      <c r="K118">
        <v>398</v>
      </c>
      <c r="L118">
        <v>398</v>
      </c>
      <c r="M118" t="s">
        <v>10773</v>
      </c>
      <c r="N118" t="s">
        <v>10763</v>
      </c>
      <c r="O118" t="s">
        <v>10774</v>
      </c>
      <c r="P118" t="s">
        <v>10764</v>
      </c>
      <c r="Q118" t="s">
        <v>10775</v>
      </c>
      <c r="R118" t="s">
        <v>10765</v>
      </c>
      <c r="S118" t="s">
        <v>10776</v>
      </c>
      <c r="T118" t="s">
        <v>10777</v>
      </c>
      <c r="U118" t="s">
        <v>10778</v>
      </c>
      <c r="V118" t="s">
        <v>10767</v>
      </c>
      <c r="W118" t="s">
        <v>10779</v>
      </c>
      <c r="X118" t="s">
        <v>10766</v>
      </c>
      <c r="Y118" t="s">
        <v>10765</v>
      </c>
      <c r="Z118" t="s">
        <v>10780</v>
      </c>
      <c r="AA118" t="s">
        <v>8454</v>
      </c>
      <c r="AB118" t="s">
        <v>10768</v>
      </c>
      <c r="AC118" t="s">
        <v>8475</v>
      </c>
      <c r="AD118">
        <v>7</v>
      </c>
      <c r="AF118" t="s">
        <v>10769</v>
      </c>
      <c r="AG118" t="s">
        <v>10768</v>
      </c>
      <c r="AH118">
        <v>132</v>
      </c>
      <c r="AI118">
        <v>1522867</v>
      </c>
      <c r="AJ118" t="b">
        <v>1</v>
      </c>
      <c r="AK118" t="s">
        <v>8477</v>
      </c>
      <c r="AL118" t="s">
        <v>10769</v>
      </c>
      <c r="AM118" t="s">
        <v>10769</v>
      </c>
      <c r="AP118" t="s">
        <v>8478</v>
      </c>
      <c r="AQ118" t="s">
        <v>10781</v>
      </c>
      <c r="AS118" t="s">
        <v>10782</v>
      </c>
      <c r="AT118">
        <v>142</v>
      </c>
      <c r="AU118" t="s">
        <v>8481</v>
      </c>
      <c r="AW118">
        <v>143</v>
      </c>
      <c r="AX118" t="s">
        <v>10783</v>
      </c>
      <c r="AY118" t="s">
        <v>10784</v>
      </c>
      <c r="AZ118" t="s">
        <v>10768</v>
      </c>
      <c r="BA118" t="s">
        <v>8456</v>
      </c>
    </row>
    <row r="119" spans="1:53" x14ac:dyDescent="0.25">
      <c r="A119" t="s">
        <v>10785</v>
      </c>
      <c r="B119" t="s">
        <v>10786</v>
      </c>
      <c r="C119" t="s">
        <v>10789</v>
      </c>
      <c r="D119" t="s">
        <v>10787</v>
      </c>
      <c r="E119" t="s">
        <v>10790</v>
      </c>
      <c r="F119">
        <v>404</v>
      </c>
      <c r="G119" t="s">
        <v>10791</v>
      </c>
      <c r="H119" t="s">
        <v>10792</v>
      </c>
      <c r="I119">
        <v>2</v>
      </c>
      <c r="J119" t="s">
        <v>10793</v>
      </c>
      <c r="K119">
        <v>404</v>
      </c>
      <c r="L119">
        <v>404</v>
      </c>
      <c r="M119" t="s">
        <v>10794</v>
      </c>
      <c r="N119" t="s">
        <v>10785</v>
      </c>
      <c r="O119" t="s">
        <v>10795</v>
      </c>
      <c r="P119" t="s">
        <v>10786</v>
      </c>
      <c r="Q119" t="s">
        <v>10796</v>
      </c>
      <c r="R119" t="s">
        <v>10787</v>
      </c>
      <c r="S119" t="s">
        <v>10797</v>
      </c>
      <c r="T119" t="s">
        <v>10798</v>
      </c>
      <c r="U119" t="s">
        <v>10799</v>
      </c>
      <c r="V119" t="s">
        <v>10788</v>
      </c>
      <c r="W119" t="s">
        <v>10800</v>
      </c>
      <c r="X119" t="s">
        <v>10787</v>
      </c>
      <c r="Y119" t="s">
        <v>10787</v>
      </c>
      <c r="Z119" t="s">
        <v>10801</v>
      </c>
      <c r="AA119" t="s">
        <v>8461</v>
      </c>
      <c r="AB119" t="s">
        <v>10802</v>
      </c>
      <c r="AC119" t="s">
        <v>8475</v>
      </c>
      <c r="AD119">
        <v>254</v>
      </c>
      <c r="AE119" t="s">
        <v>10803</v>
      </c>
      <c r="AF119" t="s">
        <v>10790</v>
      </c>
      <c r="AG119" t="s">
        <v>10789</v>
      </c>
      <c r="AH119">
        <v>133</v>
      </c>
      <c r="AI119">
        <v>192950</v>
      </c>
      <c r="AJ119" t="b">
        <v>1</v>
      </c>
      <c r="AK119" t="s">
        <v>8477</v>
      </c>
      <c r="AL119" t="s">
        <v>10790</v>
      </c>
      <c r="AM119" t="s">
        <v>10790</v>
      </c>
      <c r="AN119">
        <v>14</v>
      </c>
      <c r="AO119" t="s">
        <v>9112</v>
      </c>
      <c r="AQ119" t="s">
        <v>10804</v>
      </c>
      <c r="AS119" t="s">
        <v>10805</v>
      </c>
      <c r="AT119">
        <v>2</v>
      </c>
      <c r="AU119" t="s">
        <v>8533</v>
      </c>
      <c r="AW119">
        <v>202</v>
      </c>
      <c r="AX119" t="s">
        <v>8600</v>
      </c>
      <c r="AY119" t="s">
        <v>10806</v>
      </c>
      <c r="AZ119" t="s">
        <v>9709</v>
      </c>
      <c r="BA119" t="s">
        <v>8456</v>
      </c>
    </row>
    <row r="120" spans="1:53" x14ac:dyDescent="0.25">
      <c r="A120" t="s">
        <v>10807</v>
      </c>
      <c r="B120" t="s">
        <v>10808</v>
      </c>
      <c r="C120" t="s">
        <v>9440</v>
      </c>
      <c r="D120" t="s">
        <v>10809</v>
      </c>
      <c r="E120" t="s">
        <v>10811</v>
      </c>
      <c r="F120">
        <v>296</v>
      </c>
      <c r="G120" t="s">
        <v>8248</v>
      </c>
      <c r="H120" t="s">
        <v>10812</v>
      </c>
      <c r="I120">
        <v>2</v>
      </c>
      <c r="J120" t="s">
        <v>8721</v>
      </c>
      <c r="K120">
        <v>36</v>
      </c>
      <c r="L120">
        <v>296</v>
      </c>
      <c r="M120" t="s">
        <v>10813</v>
      </c>
      <c r="N120" t="s">
        <v>10807</v>
      </c>
      <c r="O120" t="s">
        <v>10814</v>
      </c>
      <c r="P120" t="s">
        <v>10808</v>
      </c>
      <c r="Q120" t="s">
        <v>10815</v>
      </c>
      <c r="R120" t="s">
        <v>10809</v>
      </c>
      <c r="S120" t="s">
        <v>10816</v>
      </c>
      <c r="T120" t="s">
        <v>10817</v>
      </c>
      <c r="U120" t="s">
        <v>10818</v>
      </c>
      <c r="V120" t="s">
        <v>10810</v>
      </c>
      <c r="W120" t="s">
        <v>10819</v>
      </c>
      <c r="X120" t="s">
        <v>10809</v>
      </c>
      <c r="Y120" t="s">
        <v>10809</v>
      </c>
      <c r="Z120" t="s">
        <v>10820</v>
      </c>
      <c r="AA120" t="s">
        <v>8543</v>
      </c>
      <c r="AB120" t="s">
        <v>8455</v>
      </c>
      <c r="AC120" t="s">
        <v>8475</v>
      </c>
      <c r="AD120">
        <v>686</v>
      </c>
      <c r="AE120" t="s">
        <v>10821</v>
      </c>
      <c r="AF120" t="s">
        <v>10811</v>
      </c>
      <c r="AG120" t="s">
        <v>9714</v>
      </c>
      <c r="AH120">
        <v>135</v>
      </c>
      <c r="AI120">
        <v>4030945</v>
      </c>
      <c r="AJ120" t="b">
        <v>1</v>
      </c>
      <c r="AK120" t="s">
        <v>8477</v>
      </c>
      <c r="AL120" t="s">
        <v>10811</v>
      </c>
      <c r="AM120" t="s">
        <v>10811</v>
      </c>
      <c r="AQ120" t="s">
        <v>10822</v>
      </c>
      <c r="AR120" t="s">
        <v>8478</v>
      </c>
      <c r="AS120" t="s">
        <v>10823</v>
      </c>
      <c r="AT120">
        <v>9</v>
      </c>
      <c r="AU120" t="s">
        <v>8552</v>
      </c>
      <c r="AV120" t="s">
        <v>8478</v>
      </c>
      <c r="AW120">
        <v>57</v>
      </c>
      <c r="AX120" t="s">
        <v>10302</v>
      </c>
      <c r="AY120" t="s">
        <v>10824</v>
      </c>
      <c r="AZ120" t="s">
        <v>10825</v>
      </c>
      <c r="BA120" t="s">
        <v>8456</v>
      </c>
    </row>
    <row r="121" spans="1:53" x14ac:dyDescent="0.25">
      <c r="A121" t="s">
        <v>10826</v>
      </c>
      <c r="B121" t="s">
        <v>10827</v>
      </c>
      <c r="C121" t="s">
        <v>10830</v>
      </c>
      <c r="D121" t="s">
        <v>10828</v>
      </c>
      <c r="E121" t="s">
        <v>10831</v>
      </c>
      <c r="F121">
        <v>414</v>
      </c>
      <c r="G121" t="s">
        <v>10832</v>
      </c>
      <c r="H121" t="s">
        <v>10833</v>
      </c>
      <c r="I121">
        <v>3</v>
      </c>
      <c r="J121" t="s">
        <v>10834</v>
      </c>
      <c r="K121">
        <v>414</v>
      </c>
      <c r="L121">
        <v>414</v>
      </c>
      <c r="M121" t="s">
        <v>10835</v>
      </c>
      <c r="N121" t="s">
        <v>10826</v>
      </c>
      <c r="O121" t="s">
        <v>10836</v>
      </c>
      <c r="P121" t="s">
        <v>10827</v>
      </c>
      <c r="Q121" t="s">
        <v>10837</v>
      </c>
      <c r="R121" t="s">
        <v>10828</v>
      </c>
      <c r="S121" t="s">
        <v>10838</v>
      </c>
      <c r="T121" t="s">
        <v>10839</v>
      </c>
      <c r="U121" t="s">
        <v>10840</v>
      </c>
      <c r="V121" t="s">
        <v>10829</v>
      </c>
      <c r="W121" t="s">
        <v>10841</v>
      </c>
      <c r="X121" t="s">
        <v>10828</v>
      </c>
      <c r="Y121" t="s">
        <v>10828</v>
      </c>
      <c r="Z121" t="s">
        <v>10842</v>
      </c>
      <c r="AA121" t="s">
        <v>8454</v>
      </c>
      <c r="AB121" t="s">
        <v>10831</v>
      </c>
      <c r="AC121" t="s">
        <v>8475</v>
      </c>
      <c r="AD121">
        <v>965</v>
      </c>
      <c r="AE121" t="s">
        <v>10843</v>
      </c>
      <c r="AF121" t="s">
        <v>10844</v>
      </c>
      <c r="AG121" t="s">
        <v>9549</v>
      </c>
      <c r="AH121">
        <v>137</v>
      </c>
      <c r="AI121">
        <v>285570</v>
      </c>
      <c r="AJ121" t="b">
        <v>1</v>
      </c>
      <c r="AK121" t="s">
        <v>8477</v>
      </c>
      <c r="AL121" t="s">
        <v>10844</v>
      </c>
      <c r="AM121" t="s">
        <v>10831</v>
      </c>
      <c r="AQ121" t="s">
        <v>10845</v>
      </c>
      <c r="AS121" t="s">
        <v>10846</v>
      </c>
      <c r="AT121">
        <v>142</v>
      </c>
      <c r="AU121" t="s">
        <v>8481</v>
      </c>
      <c r="AW121">
        <v>145</v>
      </c>
      <c r="AX121" t="s">
        <v>8697</v>
      </c>
      <c r="AY121" t="s">
        <v>10847</v>
      </c>
      <c r="AZ121" t="s">
        <v>10830</v>
      </c>
      <c r="BA121" t="s">
        <v>8456</v>
      </c>
    </row>
    <row r="122" spans="1:53" x14ac:dyDescent="0.25">
      <c r="A122" t="s">
        <v>10848</v>
      </c>
      <c r="B122" t="s">
        <v>10849</v>
      </c>
      <c r="C122" t="s">
        <v>10853</v>
      </c>
      <c r="D122" t="s">
        <v>10850</v>
      </c>
      <c r="E122" t="s">
        <v>10854</v>
      </c>
      <c r="F122">
        <v>417</v>
      </c>
      <c r="G122" t="s">
        <v>10855</v>
      </c>
      <c r="H122" t="s">
        <v>10856</v>
      </c>
      <c r="I122">
        <v>2</v>
      </c>
      <c r="J122" t="s">
        <v>10857</v>
      </c>
      <c r="K122">
        <v>417</v>
      </c>
      <c r="L122">
        <v>417</v>
      </c>
      <c r="M122" t="s">
        <v>10858</v>
      </c>
      <c r="N122" t="s">
        <v>10848</v>
      </c>
      <c r="O122" t="s">
        <v>10859</v>
      </c>
      <c r="P122" t="s">
        <v>10849</v>
      </c>
      <c r="Q122" t="s">
        <v>10860</v>
      </c>
      <c r="R122" t="s">
        <v>10850</v>
      </c>
      <c r="S122" t="s">
        <v>10861</v>
      </c>
      <c r="T122" t="s">
        <v>10862</v>
      </c>
      <c r="U122" t="s">
        <v>10863</v>
      </c>
      <c r="V122" t="s">
        <v>10852</v>
      </c>
      <c r="W122" t="s">
        <v>10864</v>
      </c>
      <c r="X122" t="s">
        <v>10851</v>
      </c>
      <c r="Y122" t="s">
        <v>10850</v>
      </c>
      <c r="Z122" t="s">
        <v>10865</v>
      </c>
      <c r="AA122" t="s">
        <v>8454</v>
      </c>
      <c r="AB122" t="s">
        <v>10866</v>
      </c>
      <c r="AC122" t="s">
        <v>8475</v>
      </c>
      <c r="AD122">
        <v>996</v>
      </c>
      <c r="AE122" t="s">
        <v>10867</v>
      </c>
      <c r="AF122" t="s">
        <v>10854</v>
      </c>
      <c r="AG122" t="s">
        <v>10853</v>
      </c>
      <c r="AH122">
        <v>138</v>
      </c>
      <c r="AI122">
        <v>1527747</v>
      </c>
      <c r="AJ122" t="b">
        <v>1</v>
      </c>
      <c r="AK122" t="s">
        <v>8477</v>
      </c>
      <c r="AL122" t="s">
        <v>10854</v>
      </c>
      <c r="AM122" t="s">
        <v>10854</v>
      </c>
      <c r="AP122" t="s">
        <v>8478</v>
      </c>
      <c r="AQ122" t="s">
        <v>10868</v>
      </c>
      <c r="AS122" t="s">
        <v>10869</v>
      </c>
      <c r="AT122">
        <v>142</v>
      </c>
      <c r="AU122" t="s">
        <v>8481</v>
      </c>
      <c r="AW122">
        <v>143</v>
      </c>
      <c r="AX122" t="s">
        <v>10783</v>
      </c>
      <c r="AY122" t="s">
        <v>10870</v>
      </c>
      <c r="AZ122" t="s">
        <v>10853</v>
      </c>
      <c r="BA122" t="s">
        <v>8456</v>
      </c>
    </row>
    <row r="123" spans="1:53" x14ac:dyDescent="0.25">
      <c r="A123" t="s">
        <v>10871</v>
      </c>
      <c r="B123" t="s">
        <v>10872</v>
      </c>
      <c r="C123" t="s">
        <v>10875</v>
      </c>
      <c r="D123" t="s">
        <v>10873</v>
      </c>
      <c r="E123" t="s">
        <v>10876</v>
      </c>
      <c r="F123">
        <v>418</v>
      </c>
      <c r="G123" t="s">
        <v>10877</v>
      </c>
      <c r="H123" t="s">
        <v>10878</v>
      </c>
      <c r="I123">
        <v>2</v>
      </c>
      <c r="J123" t="s">
        <v>10879</v>
      </c>
      <c r="K123">
        <v>418</v>
      </c>
      <c r="L123">
        <v>418</v>
      </c>
      <c r="M123" t="s">
        <v>10871</v>
      </c>
      <c r="N123" t="s">
        <v>10871</v>
      </c>
      <c r="O123" t="s">
        <v>10872</v>
      </c>
      <c r="P123" t="s">
        <v>10872</v>
      </c>
      <c r="Q123" t="s">
        <v>10880</v>
      </c>
      <c r="R123" t="s">
        <v>10881</v>
      </c>
      <c r="S123" t="s">
        <v>10882</v>
      </c>
      <c r="T123" t="s">
        <v>10883</v>
      </c>
      <c r="U123" t="s">
        <v>10874</v>
      </c>
      <c r="V123" t="s">
        <v>10874</v>
      </c>
      <c r="W123" t="s">
        <v>10884</v>
      </c>
      <c r="X123" t="s">
        <v>10885</v>
      </c>
      <c r="Y123" t="s">
        <v>10886</v>
      </c>
      <c r="Z123" t="s">
        <v>10887</v>
      </c>
      <c r="AA123" t="s">
        <v>8454</v>
      </c>
      <c r="AB123" t="s">
        <v>10876</v>
      </c>
      <c r="AC123" t="s">
        <v>8475</v>
      </c>
      <c r="AD123">
        <v>856</v>
      </c>
      <c r="AF123" t="s">
        <v>10876</v>
      </c>
      <c r="AG123" t="s">
        <v>10875</v>
      </c>
      <c r="AH123">
        <v>139</v>
      </c>
      <c r="AI123">
        <v>1655842</v>
      </c>
      <c r="AJ123" t="b">
        <v>1</v>
      </c>
      <c r="AK123" t="s">
        <v>8477</v>
      </c>
      <c r="AL123" t="s">
        <v>10876</v>
      </c>
      <c r="AM123" t="s">
        <v>10876</v>
      </c>
      <c r="AP123" t="s">
        <v>8478</v>
      </c>
      <c r="AQ123" t="s">
        <v>10888</v>
      </c>
      <c r="AR123" t="s">
        <v>8478</v>
      </c>
      <c r="AS123" t="s">
        <v>10889</v>
      </c>
      <c r="AT123">
        <v>142</v>
      </c>
      <c r="AU123" t="s">
        <v>8481</v>
      </c>
      <c r="AW123">
        <v>35</v>
      </c>
      <c r="AX123" t="s">
        <v>9146</v>
      </c>
      <c r="AY123" t="s">
        <v>10890</v>
      </c>
      <c r="AZ123" t="s">
        <v>10875</v>
      </c>
      <c r="BA123" t="s">
        <v>8456</v>
      </c>
    </row>
    <row r="124" spans="1:53" x14ac:dyDescent="0.25">
      <c r="A124" t="s">
        <v>10891</v>
      </c>
      <c r="B124" t="s">
        <v>10892</v>
      </c>
      <c r="C124" t="s">
        <v>10896</v>
      </c>
      <c r="D124" t="s">
        <v>10893</v>
      </c>
      <c r="E124" t="s">
        <v>10897</v>
      </c>
      <c r="F124">
        <v>428</v>
      </c>
      <c r="G124" t="s">
        <v>8249</v>
      </c>
      <c r="H124" t="s">
        <v>10898</v>
      </c>
      <c r="I124">
        <v>2</v>
      </c>
      <c r="J124" t="s">
        <v>8563</v>
      </c>
      <c r="K124">
        <v>978</v>
      </c>
      <c r="L124">
        <v>428</v>
      </c>
      <c r="M124" t="s">
        <v>10899</v>
      </c>
      <c r="N124" t="s">
        <v>10891</v>
      </c>
      <c r="O124" t="s">
        <v>10900</v>
      </c>
      <c r="P124" t="s">
        <v>10892</v>
      </c>
      <c r="Q124" t="s">
        <v>10901</v>
      </c>
      <c r="R124" t="s">
        <v>10893</v>
      </c>
      <c r="S124" t="s">
        <v>10902</v>
      </c>
      <c r="T124" t="s">
        <v>10903</v>
      </c>
      <c r="U124" t="s">
        <v>10904</v>
      </c>
      <c r="V124" t="s">
        <v>10895</v>
      </c>
      <c r="W124" t="s">
        <v>10905</v>
      </c>
      <c r="X124" t="s">
        <v>10894</v>
      </c>
      <c r="Y124" t="s">
        <v>10893</v>
      </c>
      <c r="Z124" t="s">
        <v>10906</v>
      </c>
      <c r="AA124" t="s">
        <v>8501</v>
      </c>
      <c r="AB124" t="s">
        <v>10896</v>
      </c>
      <c r="AC124" t="s">
        <v>8502</v>
      </c>
      <c r="AD124">
        <v>371</v>
      </c>
      <c r="AE124" t="s">
        <v>10907</v>
      </c>
      <c r="AF124" t="s">
        <v>10897</v>
      </c>
      <c r="AG124" t="s">
        <v>10908</v>
      </c>
      <c r="AH124">
        <v>140</v>
      </c>
      <c r="AI124">
        <v>458258</v>
      </c>
      <c r="AJ124" t="b">
        <v>1</v>
      </c>
      <c r="AK124" t="s">
        <v>8477</v>
      </c>
      <c r="AL124" t="s">
        <v>10909</v>
      </c>
      <c r="AM124" t="s">
        <v>10897</v>
      </c>
      <c r="AQ124" t="s">
        <v>10910</v>
      </c>
      <c r="AS124" t="s">
        <v>10911</v>
      </c>
      <c r="AT124">
        <v>150</v>
      </c>
      <c r="AU124" t="s">
        <v>8506</v>
      </c>
      <c r="AW124">
        <v>154</v>
      </c>
      <c r="AX124" t="s">
        <v>9757</v>
      </c>
      <c r="AY124" t="s">
        <v>10912</v>
      </c>
      <c r="AZ124" t="s">
        <v>10896</v>
      </c>
      <c r="BA124" t="s">
        <v>8456</v>
      </c>
    </row>
    <row r="125" spans="1:53" x14ac:dyDescent="0.25">
      <c r="A125" t="s">
        <v>10913</v>
      </c>
      <c r="B125" t="s">
        <v>10914</v>
      </c>
      <c r="C125" t="s">
        <v>10917</v>
      </c>
      <c r="D125" t="s">
        <v>10915</v>
      </c>
      <c r="E125" t="s">
        <v>10918</v>
      </c>
      <c r="F125">
        <v>422</v>
      </c>
      <c r="G125" t="s">
        <v>10919</v>
      </c>
      <c r="H125" t="s">
        <v>10920</v>
      </c>
      <c r="I125">
        <v>2</v>
      </c>
      <c r="J125" t="s">
        <v>10921</v>
      </c>
      <c r="K125">
        <v>422</v>
      </c>
      <c r="L125">
        <v>422</v>
      </c>
      <c r="M125" t="s">
        <v>10922</v>
      </c>
      <c r="N125" t="s">
        <v>10913</v>
      </c>
      <c r="O125" t="s">
        <v>10923</v>
      </c>
      <c r="P125" t="s">
        <v>10914</v>
      </c>
      <c r="Q125" t="s">
        <v>10924</v>
      </c>
      <c r="R125" t="s">
        <v>10915</v>
      </c>
      <c r="S125" t="s">
        <v>10925</v>
      </c>
      <c r="T125" t="s">
        <v>10926</v>
      </c>
      <c r="U125" t="s">
        <v>10927</v>
      </c>
      <c r="V125" t="s">
        <v>10916</v>
      </c>
      <c r="W125" t="s">
        <v>10928</v>
      </c>
      <c r="X125" t="s">
        <v>10929</v>
      </c>
      <c r="Y125" t="s">
        <v>10915</v>
      </c>
      <c r="Z125" t="s">
        <v>10930</v>
      </c>
      <c r="AA125" t="s">
        <v>8454</v>
      </c>
      <c r="AB125" t="s">
        <v>10931</v>
      </c>
      <c r="AC125" t="s">
        <v>8475</v>
      </c>
      <c r="AD125">
        <v>961</v>
      </c>
      <c r="AE125" t="s">
        <v>10932</v>
      </c>
      <c r="AF125" t="s">
        <v>10933</v>
      </c>
      <c r="AG125" t="s">
        <v>10934</v>
      </c>
      <c r="AH125">
        <v>141</v>
      </c>
      <c r="AI125">
        <v>272103</v>
      </c>
      <c r="AJ125" t="b">
        <v>1</v>
      </c>
      <c r="AK125" t="s">
        <v>8477</v>
      </c>
      <c r="AL125" t="s">
        <v>10933</v>
      </c>
      <c r="AM125" t="s">
        <v>10918</v>
      </c>
      <c r="AQ125" t="s">
        <v>10935</v>
      </c>
      <c r="AS125" t="s">
        <v>10936</v>
      </c>
      <c r="AT125">
        <v>142</v>
      </c>
      <c r="AU125" t="s">
        <v>8481</v>
      </c>
      <c r="AW125">
        <v>145</v>
      </c>
      <c r="AX125" t="s">
        <v>8697</v>
      </c>
      <c r="AY125" t="s">
        <v>10937</v>
      </c>
      <c r="AZ125" t="s">
        <v>10917</v>
      </c>
      <c r="BA125" t="s">
        <v>8456</v>
      </c>
    </row>
    <row r="126" spans="1:53" x14ac:dyDescent="0.25">
      <c r="A126" t="s">
        <v>10938</v>
      </c>
      <c r="B126" t="s">
        <v>10939</v>
      </c>
      <c r="C126" t="s">
        <v>10942</v>
      </c>
      <c r="D126" t="s">
        <v>10940</v>
      </c>
      <c r="E126" t="s">
        <v>10943</v>
      </c>
      <c r="F126">
        <v>426</v>
      </c>
      <c r="G126" t="s">
        <v>10944</v>
      </c>
      <c r="H126" t="s">
        <v>10945</v>
      </c>
      <c r="I126" t="s">
        <v>8981</v>
      </c>
      <c r="J126" t="s">
        <v>10946</v>
      </c>
      <c r="K126" s="20">
        <v>426710</v>
      </c>
      <c r="L126">
        <v>426</v>
      </c>
      <c r="M126" t="s">
        <v>10947</v>
      </c>
      <c r="N126" t="s">
        <v>10938</v>
      </c>
      <c r="O126" t="s">
        <v>10948</v>
      </c>
      <c r="P126" t="s">
        <v>10939</v>
      </c>
      <c r="Q126" t="s">
        <v>10949</v>
      </c>
      <c r="R126" t="s">
        <v>10940</v>
      </c>
      <c r="S126" t="s">
        <v>10950</v>
      </c>
      <c r="T126" t="s">
        <v>10951</v>
      </c>
      <c r="U126" t="s">
        <v>10952</v>
      </c>
      <c r="V126" t="s">
        <v>10941</v>
      </c>
      <c r="W126" t="s">
        <v>10953</v>
      </c>
      <c r="X126" t="s">
        <v>10940</v>
      </c>
      <c r="Y126" t="s">
        <v>10940</v>
      </c>
      <c r="Z126" t="s">
        <v>10954</v>
      </c>
      <c r="AA126" t="s">
        <v>8461</v>
      </c>
      <c r="AB126" t="s">
        <v>10942</v>
      </c>
      <c r="AC126" t="s">
        <v>8475</v>
      </c>
      <c r="AD126">
        <v>266</v>
      </c>
      <c r="AE126" t="s">
        <v>10955</v>
      </c>
      <c r="AF126" t="s">
        <v>10956</v>
      </c>
      <c r="AG126" t="s">
        <v>10957</v>
      </c>
      <c r="AH126">
        <v>142</v>
      </c>
      <c r="AI126">
        <v>932692</v>
      </c>
      <c r="AJ126" t="b">
        <v>1</v>
      </c>
      <c r="AK126" t="s">
        <v>8477</v>
      </c>
      <c r="AL126" t="s">
        <v>10956</v>
      </c>
      <c r="AM126" t="s">
        <v>10943</v>
      </c>
      <c r="AN126">
        <v>18</v>
      </c>
      <c r="AO126" t="s">
        <v>9067</v>
      </c>
      <c r="AP126" t="s">
        <v>8478</v>
      </c>
      <c r="AQ126" t="s">
        <v>10958</v>
      </c>
      <c r="AR126" t="s">
        <v>8478</v>
      </c>
      <c r="AS126" t="s">
        <v>10959</v>
      </c>
      <c r="AT126">
        <v>2</v>
      </c>
      <c r="AU126" t="s">
        <v>8533</v>
      </c>
      <c r="AW126">
        <v>202</v>
      </c>
      <c r="AX126" t="s">
        <v>8600</v>
      </c>
      <c r="AY126" t="s">
        <v>10960</v>
      </c>
      <c r="AZ126" t="s">
        <v>10942</v>
      </c>
      <c r="BA126" t="s">
        <v>8456</v>
      </c>
    </row>
    <row r="127" spans="1:53" x14ac:dyDescent="0.25">
      <c r="A127" t="s">
        <v>10961</v>
      </c>
      <c r="B127" t="s">
        <v>10962</v>
      </c>
      <c r="C127" t="s">
        <v>10965</v>
      </c>
      <c r="D127" t="s">
        <v>10963</v>
      </c>
      <c r="E127" t="s">
        <v>10966</v>
      </c>
      <c r="F127">
        <v>430</v>
      </c>
      <c r="G127" t="s">
        <v>10967</v>
      </c>
      <c r="H127" t="s">
        <v>10968</v>
      </c>
      <c r="I127">
        <v>2</v>
      </c>
      <c r="J127" t="s">
        <v>10969</v>
      </c>
      <c r="K127">
        <v>430</v>
      </c>
      <c r="L127">
        <v>430</v>
      </c>
      <c r="M127" t="s">
        <v>10970</v>
      </c>
      <c r="N127" t="s">
        <v>10961</v>
      </c>
      <c r="O127" t="s">
        <v>10971</v>
      </c>
      <c r="P127" t="s">
        <v>10962</v>
      </c>
      <c r="Q127" t="s">
        <v>10972</v>
      </c>
      <c r="R127" t="s">
        <v>10963</v>
      </c>
      <c r="S127" t="s">
        <v>10973</v>
      </c>
      <c r="T127" t="s">
        <v>10974</v>
      </c>
      <c r="U127" t="s">
        <v>10975</v>
      </c>
      <c r="V127" t="s">
        <v>10964</v>
      </c>
      <c r="W127" t="s">
        <v>10976</v>
      </c>
      <c r="X127" t="s">
        <v>10963</v>
      </c>
      <c r="Y127" t="s">
        <v>10963</v>
      </c>
      <c r="Z127" t="s">
        <v>10977</v>
      </c>
      <c r="AA127" t="s">
        <v>8461</v>
      </c>
      <c r="AB127" t="s">
        <v>10917</v>
      </c>
      <c r="AC127" t="s">
        <v>8475</v>
      </c>
      <c r="AD127">
        <v>231</v>
      </c>
      <c r="AE127" t="s">
        <v>10978</v>
      </c>
      <c r="AF127" t="s">
        <v>10966</v>
      </c>
      <c r="AG127" t="s">
        <v>10979</v>
      </c>
      <c r="AH127">
        <v>144</v>
      </c>
      <c r="AI127">
        <v>2275384</v>
      </c>
      <c r="AJ127" t="b">
        <v>1</v>
      </c>
      <c r="AK127" t="s">
        <v>8477</v>
      </c>
      <c r="AL127" t="s">
        <v>10966</v>
      </c>
      <c r="AM127" t="s">
        <v>10966</v>
      </c>
      <c r="AN127">
        <v>11</v>
      </c>
      <c r="AO127" t="s">
        <v>8952</v>
      </c>
      <c r="AQ127" t="s">
        <v>10980</v>
      </c>
      <c r="AR127" t="s">
        <v>8478</v>
      </c>
      <c r="AS127" t="s">
        <v>10981</v>
      </c>
      <c r="AT127">
        <v>2</v>
      </c>
      <c r="AU127" t="s">
        <v>8533</v>
      </c>
      <c r="AW127">
        <v>202</v>
      </c>
      <c r="AX127" t="s">
        <v>8600</v>
      </c>
      <c r="AY127" t="s">
        <v>10982</v>
      </c>
      <c r="AZ127" t="s">
        <v>10979</v>
      </c>
      <c r="BA127" t="s">
        <v>8456</v>
      </c>
    </row>
    <row r="128" spans="1:53" x14ac:dyDescent="0.25">
      <c r="A128" t="s">
        <v>10983</v>
      </c>
      <c r="B128" t="s">
        <v>10984</v>
      </c>
      <c r="C128" t="s">
        <v>10988</v>
      </c>
      <c r="D128" t="s">
        <v>10985</v>
      </c>
      <c r="E128" t="s">
        <v>10989</v>
      </c>
      <c r="F128">
        <v>434</v>
      </c>
      <c r="G128" t="s">
        <v>10990</v>
      </c>
      <c r="H128" t="s">
        <v>10991</v>
      </c>
      <c r="I128">
        <v>3</v>
      </c>
      <c r="J128" t="s">
        <v>10992</v>
      </c>
      <c r="K128">
        <v>434</v>
      </c>
      <c r="L128">
        <v>434</v>
      </c>
      <c r="M128" t="s">
        <v>10983</v>
      </c>
      <c r="N128" t="s">
        <v>10983</v>
      </c>
      <c r="O128" t="s">
        <v>10984</v>
      </c>
      <c r="P128" t="s">
        <v>10984</v>
      </c>
      <c r="Q128" t="s">
        <v>10985</v>
      </c>
      <c r="R128" t="s">
        <v>10985</v>
      </c>
      <c r="S128" t="s">
        <v>10993</v>
      </c>
      <c r="T128" t="s">
        <v>10994</v>
      </c>
      <c r="U128" t="s">
        <v>10987</v>
      </c>
      <c r="V128" t="s">
        <v>10987</v>
      </c>
      <c r="W128" t="s">
        <v>10986</v>
      </c>
      <c r="X128" t="s">
        <v>10986</v>
      </c>
      <c r="Y128" t="s">
        <v>10985</v>
      </c>
      <c r="Z128" t="s">
        <v>10995</v>
      </c>
      <c r="AA128" t="s">
        <v>8461</v>
      </c>
      <c r="AB128" t="s">
        <v>10996</v>
      </c>
      <c r="AC128" t="s">
        <v>8475</v>
      </c>
      <c r="AD128">
        <v>218</v>
      </c>
      <c r="AF128" t="s">
        <v>10989</v>
      </c>
      <c r="AG128" t="s">
        <v>10988</v>
      </c>
      <c r="AH128">
        <v>145</v>
      </c>
      <c r="AI128">
        <v>2215636</v>
      </c>
      <c r="AJ128" t="b">
        <v>1</v>
      </c>
      <c r="AK128" t="s">
        <v>8477</v>
      </c>
      <c r="AL128" t="s">
        <v>10997</v>
      </c>
      <c r="AM128" t="s">
        <v>10989</v>
      </c>
      <c r="AQ128" t="s">
        <v>10998</v>
      </c>
      <c r="AS128" t="s">
        <v>10999</v>
      </c>
      <c r="AT128">
        <v>2</v>
      </c>
      <c r="AU128" t="s">
        <v>8533</v>
      </c>
      <c r="AW128">
        <v>15</v>
      </c>
      <c r="AX128" t="s">
        <v>8534</v>
      </c>
      <c r="AY128" t="s">
        <v>11000</v>
      </c>
      <c r="AZ128" t="s">
        <v>10988</v>
      </c>
      <c r="BA128" t="s">
        <v>8456</v>
      </c>
    </row>
    <row r="129" spans="1:53" x14ac:dyDescent="0.25">
      <c r="A129" t="s">
        <v>11001</v>
      </c>
      <c r="B129" t="s">
        <v>11002</v>
      </c>
      <c r="C129" t="s">
        <v>10979</v>
      </c>
      <c r="D129" t="s">
        <v>11003</v>
      </c>
      <c r="E129" t="s">
        <v>11005</v>
      </c>
      <c r="F129">
        <v>438</v>
      </c>
      <c r="G129" t="s">
        <v>8257</v>
      </c>
      <c r="H129" t="s">
        <v>11006</v>
      </c>
      <c r="I129">
        <v>2</v>
      </c>
      <c r="J129" t="s">
        <v>11007</v>
      </c>
      <c r="K129">
        <v>756</v>
      </c>
      <c r="L129">
        <v>438</v>
      </c>
      <c r="M129" t="s">
        <v>11008</v>
      </c>
      <c r="N129" t="s">
        <v>11001</v>
      </c>
      <c r="O129" t="s">
        <v>11009</v>
      </c>
      <c r="P129" t="s">
        <v>11002</v>
      </c>
      <c r="Q129" t="s">
        <v>11010</v>
      </c>
      <c r="R129" t="s">
        <v>11003</v>
      </c>
      <c r="S129" t="s">
        <v>11011</v>
      </c>
      <c r="T129" t="s">
        <v>11012</v>
      </c>
      <c r="U129" t="s">
        <v>11013</v>
      </c>
      <c r="V129" t="s">
        <v>11004</v>
      </c>
      <c r="W129" t="s">
        <v>11014</v>
      </c>
      <c r="X129" t="s">
        <v>11003</v>
      </c>
      <c r="Y129" t="s">
        <v>11003</v>
      </c>
      <c r="Z129" t="s">
        <v>11015</v>
      </c>
      <c r="AA129" t="s">
        <v>8501</v>
      </c>
      <c r="AB129" t="s">
        <v>11016</v>
      </c>
      <c r="AC129" t="s">
        <v>8502</v>
      </c>
      <c r="AD129">
        <v>423</v>
      </c>
      <c r="AE129" t="s">
        <v>11017</v>
      </c>
      <c r="AF129" t="s">
        <v>11005</v>
      </c>
      <c r="AG129" t="s">
        <v>10942</v>
      </c>
      <c r="AH129">
        <v>146</v>
      </c>
      <c r="AI129">
        <v>3042058</v>
      </c>
      <c r="AJ129" t="b">
        <v>1</v>
      </c>
      <c r="AK129" t="s">
        <v>8477</v>
      </c>
      <c r="AL129" t="s">
        <v>11005</v>
      </c>
      <c r="AM129" t="s">
        <v>11005</v>
      </c>
      <c r="AQ129" t="s">
        <v>11018</v>
      </c>
      <c r="AS129" t="s">
        <v>11019</v>
      </c>
      <c r="AT129">
        <v>150</v>
      </c>
      <c r="AU129" t="s">
        <v>8506</v>
      </c>
      <c r="AW129">
        <v>155</v>
      </c>
      <c r="AX129" t="s">
        <v>8748</v>
      </c>
      <c r="AY129" t="s">
        <v>11020</v>
      </c>
      <c r="AZ129" t="s">
        <v>8455</v>
      </c>
      <c r="BA129" t="s">
        <v>8456</v>
      </c>
    </row>
    <row r="130" spans="1:53" x14ac:dyDescent="0.25">
      <c r="A130" t="s">
        <v>11021</v>
      </c>
      <c r="B130" t="s">
        <v>11022</v>
      </c>
      <c r="C130" t="s">
        <v>10957</v>
      </c>
      <c r="D130" t="s">
        <v>11023</v>
      </c>
      <c r="E130" t="s">
        <v>11026</v>
      </c>
      <c r="F130">
        <v>440</v>
      </c>
      <c r="G130" t="s">
        <v>8249</v>
      </c>
      <c r="H130" t="s">
        <v>11027</v>
      </c>
      <c r="I130">
        <v>2</v>
      </c>
      <c r="J130" t="s">
        <v>8563</v>
      </c>
      <c r="K130">
        <v>978</v>
      </c>
      <c r="L130">
        <v>440</v>
      </c>
      <c r="M130" t="s">
        <v>11028</v>
      </c>
      <c r="N130" t="s">
        <v>11021</v>
      </c>
      <c r="O130" t="s">
        <v>11029</v>
      </c>
      <c r="P130" t="s">
        <v>11022</v>
      </c>
      <c r="Q130" t="s">
        <v>11030</v>
      </c>
      <c r="R130" t="s">
        <v>11023</v>
      </c>
      <c r="S130" t="s">
        <v>11031</v>
      </c>
      <c r="T130" t="s">
        <v>11032</v>
      </c>
      <c r="U130" t="s">
        <v>11033</v>
      </c>
      <c r="V130" t="s">
        <v>11025</v>
      </c>
      <c r="W130" t="s">
        <v>11034</v>
      </c>
      <c r="X130" t="s">
        <v>11024</v>
      </c>
      <c r="Y130" t="s">
        <v>11023</v>
      </c>
      <c r="Z130" t="s">
        <v>11035</v>
      </c>
      <c r="AA130" t="s">
        <v>8501</v>
      </c>
      <c r="AB130" t="s">
        <v>10957</v>
      </c>
      <c r="AC130" t="s">
        <v>8502</v>
      </c>
      <c r="AD130">
        <v>370</v>
      </c>
      <c r="AE130" t="s">
        <v>11036</v>
      </c>
      <c r="AF130" t="s">
        <v>11026</v>
      </c>
      <c r="AG130" t="s">
        <v>11037</v>
      </c>
      <c r="AH130">
        <v>147</v>
      </c>
      <c r="AI130">
        <v>597427</v>
      </c>
      <c r="AJ130" t="b">
        <v>1</v>
      </c>
      <c r="AK130" t="s">
        <v>8477</v>
      </c>
      <c r="AL130" t="s">
        <v>11026</v>
      </c>
      <c r="AM130" t="s">
        <v>11026</v>
      </c>
      <c r="AQ130" t="s">
        <v>11038</v>
      </c>
      <c r="AS130" t="s">
        <v>11039</v>
      </c>
      <c r="AT130">
        <v>150</v>
      </c>
      <c r="AU130" t="s">
        <v>8506</v>
      </c>
      <c r="AW130">
        <v>154</v>
      </c>
      <c r="AX130" t="s">
        <v>9757</v>
      </c>
      <c r="AY130" t="s">
        <v>11040</v>
      </c>
      <c r="AZ130" t="s">
        <v>10957</v>
      </c>
      <c r="BA130" t="s">
        <v>8456</v>
      </c>
    </row>
    <row r="131" spans="1:53" x14ac:dyDescent="0.25">
      <c r="A131" t="s">
        <v>11041</v>
      </c>
      <c r="B131" t="s">
        <v>11042</v>
      </c>
      <c r="C131" t="s">
        <v>8243</v>
      </c>
      <c r="D131" t="s">
        <v>11043</v>
      </c>
      <c r="E131" t="s">
        <v>11046</v>
      </c>
      <c r="F131">
        <v>442</v>
      </c>
      <c r="G131" t="s">
        <v>8249</v>
      </c>
      <c r="H131" t="s">
        <v>11047</v>
      </c>
      <c r="I131">
        <v>2</v>
      </c>
      <c r="J131" t="s">
        <v>8563</v>
      </c>
      <c r="K131">
        <v>978</v>
      </c>
      <c r="L131">
        <v>442</v>
      </c>
      <c r="M131" t="s">
        <v>11048</v>
      </c>
      <c r="N131" t="s">
        <v>11041</v>
      </c>
      <c r="O131" t="s">
        <v>11049</v>
      </c>
      <c r="P131" t="s">
        <v>11042</v>
      </c>
      <c r="Q131" t="s">
        <v>11050</v>
      </c>
      <c r="R131" t="s">
        <v>11043</v>
      </c>
      <c r="S131" t="s">
        <v>11051</v>
      </c>
      <c r="T131" t="s">
        <v>11052</v>
      </c>
      <c r="U131" t="s">
        <v>11053</v>
      </c>
      <c r="V131" t="s">
        <v>11045</v>
      </c>
      <c r="W131" t="s">
        <v>11054</v>
      </c>
      <c r="X131" t="s">
        <v>11044</v>
      </c>
      <c r="Y131" t="s">
        <v>11043</v>
      </c>
      <c r="Z131" t="s">
        <v>11043</v>
      </c>
      <c r="AA131" t="s">
        <v>8501</v>
      </c>
      <c r="AB131" t="s">
        <v>11055</v>
      </c>
      <c r="AC131" t="s">
        <v>8502</v>
      </c>
      <c r="AD131">
        <v>352</v>
      </c>
      <c r="AE131" t="s">
        <v>11056</v>
      </c>
      <c r="AF131" t="s">
        <v>11046</v>
      </c>
      <c r="AG131" t="s">
        <v>8243</v>
      </c>
      <c r="AH131">
        <v>148</v>
      </c>
      <c r="AI131">
        <v>2960313</v>
      </c>
      <c r="AJ131" t="b">
        <v>1</v>
      </c>
      <c r="AK131" t="s">
        <v>8477</v>
      </c>
      <c r="AL131" t="s">
        <v>11046</v>
      </c>
      <c r="AM131" t="s">
        <v>11046</v>
      </c>
      <c r="AQ131" t="s">
        <v>11057</v>
      </c>
      <c r="AS131" t="s">
        <v>11058</v>
      </c>
      <c r="AT131">
        <v>150</v>
      </c>
      <c r="AU131" t="s">
        <v>8506</v>
      </c>
      <c r="AW131">
        <v>155</v>
      </c>
      <c r="AX131" t="s">
        <v>8748</v>
      </c>
      <c r="AY131" t="s">
        <v>11059</v>
      </c>
      <c r="AZ131" t="s">
        <v>8913</v>
      </c>
      <c r="BA131" t="s">
        <v>8456</v>
      </c>
    </row>
    <row r="132" spans="1:53" x14ac:dyDescent="0.25">
      <c r="A132" t="s">
        <v>11060</v>
      </c>
      <c r="B132" t="s">
        <v>11061</v>
      </c>
      <c r="C132" t="s">
        <v>11064</v>
      </c>
      <c r="D132" t="s">
        <v>11062</v>
      </c>
      <c r="E132" t="s">
        <v>11065</v>
      </c>
      <c r="F132">
        <v>450</v>
      </c>
      <c r="G132" t="s">
        <v>11066</v>
      </c>
      <c r="H132" t="s">
        <v>11067</v>
      </c>
      <c r="I132">
        <v>2</v>
      </c>
      <c r="J132" t="s">
        <v>11068</v>
      </c>
      <c r="K132">
        <v>969</v>
      </c>
      <c r="L132">
        <v>450</v>
      </c>
      <c r="M132" t="s">
        <v>11069</v>
      </c>
      <c r="N132" t="s">
        <v>11060</v>
      </c>
      <c r="O132" t="s">
        <v>11070</v>
      </c>
      <c r="P132" t="s">
        <v>11061</v>
      </c>
      <c r="Q132" t="s">
        <v>11071</v>
      </c>
      <c r="R132" t="s">
        <v>11062</v>
      </c>
      <c r="S132" t="s">
        <v>11072</v>
      </c>
      <c r="T132" t="s">
        <v>11073</v>
      </c>
      <c r="U132" t="s">
        <v>11074</v>
      </c>
      <c r="V132" t="s">
        <v>11063</v>
      </c>
      <c r="W132" t="s">
        <v>11075</v>
      </c>
      <c r="X132" t="s">
        <v>11062</v>
      </c>
      <c r="Y132" t="s">
        <v>11062</v>
      </c>
      <c r="Z132" t="s">
        <v>11076</v>
      </c>
      <c r="AA132" t="s">
        <v>8461</v>
      </c>
      <c r="AB132" t="s">
        <v>11077</v>
      </c>
      <c r="AC132" t="s">
        <v>8475</v>
      </c>
      <c r="AD132">
        <v>261</v>
      </c>
      <c r="AE132" t="s">
        <v>11078</v>
      </c>
      <c r="AF132" t="s">
        <v>11079</v>
      </c>
      <c r="AG132" t="s">
        <v>11080</v>
      </c>
      <c r="AH132">
        <v>150</v>
      </c>
      <c r="AI132">
        <v>1062947</v>
      </c>
      <c r="AJ132" t="b">
        <v>1</v>
      </c>
      <c r="AK132" t="s">
        <v>8477</v>
      </c>
      <c r="AL132" t="s">
        <v>11079</v>
      </c>
      <c r="AM132" t="s">
        <v>11065</v>
      </c>
      <c r="AN132">
        <v>14</v>
      </c>
      <c r="AO132" t="s">
        <v>9112</v>
      </c>
      <c r="AQ132" t="s">
        <v>11081</v>
      </c>
      <c r="AR132" t="s">
        <v>8478</v>
      </c>
      <c r="AS132" t="s">
        <v>11082</v>
      </c>
      <c r="AT132">
        <v>2</v>
      </c>
      <c r="AU132" t="s">
        <v>8533</v>
      </c>
      <c r="AW132">
        <v>202</v>
      </c>
      <c r="AX132" t="s">
        <v>8600</v>
      </c>
      <c r="AY132" t="s">
        <v>11083</v>
      </c>
      <c r="AZ132" t="s">
        <v>11064</v>
      </c>
      <c r="BA132" t="s">
        <v>8456</v>
      </c>
    </row>
    <row r="133" spans="1:53" x14ac:dyDescent="0.25">
      <c r="A133" t="s">
        <v>11084</v>
      </c>
      <c r="B133" t="s">
        <v>11085</v>
      </c>
      <c r="C133" t="s">
        <v>11088</v>
      </c>
      <c r="D133" t="s">
        <v>11086</v>
      </c>
      <c r="E133" t="s">
        <v>11089</v>
      </c>
      <c r="F133">
        <v>454</v>
      </c>
      <c r="G133" t="s">
        <v>11090</v>
      </c>
      <c r="H133" t="s">
        <v>11091</v>
      </c>
      <c r="I133">
        <v>2</v>
      </c>
      <c r="J133" t="s">
        <v>11092</v>
      </c>
      <c r="K133">
        <v>454</v>
      </c>
      <c r="L133">
        <v>454</v>
      </c>
      <c r="M133" t="s">
        <v>11093</v>
      </c>
      <c r="N133" t="s">
        <v>11084</v>
      </c>
      <c r="O133" t="s">
        <v>11094</v>
      </c>
      <c r="P133" t="s">
        <v>11085</v>
      </c>
      <c r="Q133" t="s">
        <v>11095</v>
      </c>
      <c r="R133" t="s">
        <v>11086</v>
      </c>
      <c r="S133" t="s">
        <v>11096</v>
      </c>
      <c r="T133" t="s">
        <v>11097</v>
      </c>
      <c r="U133" t="s">
        <v>11098</v>
      </c>
      <c r="V133" t="s">
        <v>11087</v>
      </c>
      <c r="W133" t="s">
        <v>11099</v>
      </c>
      <c r="X133" t="s">
        <v>11086</v>
      </c>
      <c r="Y133" t="s">
        <v>11086</v>
      </c>
      <c r="Z133" t="s">
        <v>11100</v>
      </c>
      <c r="AA133" t="s">
        <v>8461</v>
      </c>
      <c r="AB133" t="s">
        <v>11088</v>
      </c>
      <c r="AC133" t="s">
        <v>8475</v>
      </c>
      <c r="AD133">
        <v>265</v>
      </c>
      <c r="AE133" t="s">
        <v>11101</v>
      </c>
      <c r="AF133" t="s">
        <v>11089</v>
      </c>
      <c r="AG133" t="s">
        <v>11102</v>
      </c>
      <c r="AH133">
        <v>152</v>
      </c>
      <c r="AI133">
        <v>927384</v>
      </c>
      <c r="AJ133" t="b">
        <v>1</v>
      </c>
      <c r="AK133" t="s">
        <v>8477</v>
      </c>
      <c r="AL133" t="s">
        <v>11103</v>
      </c>
      <c r="AM133" t="s">
        <v>11089</v>
      </c>
      <c r="AN133">
        <v>14</v>
      </c>
      <c r="AO133" t="s">
        <v>9112</v>
      </c>
      <c r="AP133" t="s">
        <v>8478</v>
      </c>
      <c r="AQ133" t="s">
        <v>11104</v>
      </c>
      <c r="AR133" t="s">
        <v>8478</v>
      </c>
      <c r="AS133" t="s">
        <v>11105</v>
      </c>
      <c r="AT133">
        <v>2</v>
      </c>
      <c r="AU133" t="s">
        <v>8533</v>
      </c>
      <c r="AW133">
        <v>202</v>
      </c>
      <c r="AX133" t="s">
        <v>8600</v>
      </c>
      <c r="AY133" t="s">
        <v>11106</v>
      </c>
      <c r="AZ133" t="s">
        <v>11088</v>
      </c>
      <c r="BA133" t="s">
        <v>8456</v>
      </c>
    </row>
    <row r="134" spans="1:53" x14ac:dyDescent="0.25">
      <c r="A134" t="s">
        <v>11107</v>
      </c>
      <c r="B134" t="s">
        <v>11108</v>
      </c>
      <c r="C134" t="s">
        <v>11112</v>
      </c>
      <c r="D134" t="s">
        <v>11109</v>
      </c>
      <c r="E134" t="s">
        <v>11113</v>
      </c>
      <c r="F134">
        <v>458</v>
      </c>
      <c r="G134" t="s">
        <v>11114</v>
      </c>
      <c r="H134" t="s">
        <v>11115</v>
      </c>
      <c r="I134">
        <v>2</v>
      </c>
      <c r="J134" t="s">
        <v>11116</v>
      </c>
      <c r="K134">
        <v>458</v>
      </c>
      <c r="L134">
        <v>458</v>
      </c>
      <c r="M134" t="s">
        <v>11107</v>
      </c>
      <c r="N134" t="s">
        <v>11107</v>
      </c>
      <c r="O134" t="s">
        <v>11108</v>
      </c>
      <c r="P134" t="s">
        <v>11108</v>
      </c>
      <c r="Q134" t="s">
        <v>11109</v>
      </c>
      <c r="R134" t="s">
        <v>11109</v>
      </c>
      <c r="S134" t="s">
        <v>11117</v>
      </c>
      <c r="T134" t="s">
        <v>11118</v>
      </c>
      <c r="U134" t="s">
        <v>11111</v>
      </c>
      <c r="V134" t="s">
        <v>11111</v>
      </c>
      <c r="W134" t="s">
        <v>11119</v>
      </c>
      <c r="X134" t="s">
        <v>11110</v>
      </c>
      <c r="Y134" t="s">
        <v>11109</v>
      </c>
      <c r="Z134" t="s">
        <v>11120</v>
      </c>
      <c r="AA134" t="s">
        <v>8454</v>
      </c>
      <c r="AB134" t="s">
        <v>11121</v>
      </c>
      <c r="AC134" t="s">
        <v>8475</v>
      </c>
      <c r="AD134">
        <v>60</v>
      </c>
      <c r="AE134" t="s">
        <v>11122</v>
      </c>
      <c r="AF134" t="s">
        <v>11123</v>
      </c>
      <c r="AG134" t="s">
        <v>11112</v>
      </c>
      <c r="AH134">
        <v>153</v>
      </c>
      <c r="AI134">
        <v>1733045</v>
      </c>
      <c r="AJ134" t="b">
        <v>1</v>
      </c>
      <c r="AK134" t="s">
        <v>8477</v>
      </c>
      <c r="AL134" t="s">
        <v>11123</v>
      </c>
      <c r="AM134" t="s">
        <v>11124</v>
      </c>
      <c r="AQ134" t="s">
        <v>11125</v>
      </c>
      <c r="AS134" t="s">
        <v>11126</v>
      </c>
      <c r="AT134">
        <v>142</v>
      </c>
      <c r="AU134" t="s">
        <v>8481</v>
      </c>
      <c r="AW134">
        <v>35</v>
      </c>
      <c r="AX134" t="s">
        <v>9146</v>
      </c>
      <c r="AY134" t="s">
        <v>11127</v>
      </c>
      <c r="AZ134" t="s">
        <v>11128</v>
      </c>
      <c r="BA134" t="s">
        <v>8456</v>
      </c>
    </row>
    <row r="135" spans="1:53" x14ac:dyDescent="0.25">
      <c r="A135" t="s">
        <v>11129</v>
      </c>
      <c r="B135" t="s">
        <v>11130</v>
      </c>
      <c r="C135" t="s">
        <v>11134</v>
      </c>
      <c r="D135" t="s">
        <v>11131</v>
      </c>
      <c r="E135" t="s">
        <v>11135</v>
      </c>
      <c r="F135">
        <v>462</v>
      </c>
      <c r="G135" t="s">
        <v>11136</v>
      </c>
      <c r="H135" t="s">
        <v>11137</v>
      </c>
      <c r="I135">
        <v>2</v>
      </c>
      <c r="J135" t="s">
        <v>11138</v>
      </c>
      <c r="K135">
        <v>462</v>
      </c>
      <c r="L135">
        <v>462</v>
      </c>
      <c r="M135" t="s">
        <v>11139</v>
      </c>
      <c r="N135" t="s">
        <v>11129</v>
      </c>
      <c r="O135" t="s">
        <v>11140</v>
      </c>
      <c r="P135" t="s">
        <v>11130</v>
      </c>
      <c r="Q135" t="s">
        <v>11141</v>
      </c>
      <c r="R135" t="s">
        <v>11131</v>
      </c>
      <c r="S135" t="s">
        <v>11142</v>
      </c>
      <c r="T135" t="s">
        <v>11143</v>
      </c>
      <c r="U135" t="s">
        <v>11144</v>
      </c>
      <c r="V135" t="s">
        <v>11133</v>
      </c>
      <c r="W135" t="s">
        <v>11145</v>
      </c>
      <c r="X135" t="s">
        <v>11132</v>
      </c>
      <c r="Y135" t="s">
        <v>11131</v>
      </c>
      <c r="Z135" t="s">
        <v>11146</v>
      </c>
      <c r="AA135" t="s">
        <v>8454</v>
      </c>
      <c r="AB135" t="s">
        <v>11134</v>
      </c>
      <c r="AC135" t="s">
        <v>8475</v>
      </c>
      <c r="AD135">
        <v>960</v>
      </c>
      <c r="AE135" t="s">
        <v>11147</v>
      </c>
      <c r="AF135" t="s">
        <v>11135</v>
      </c>
      <c r="AG135" t="s">
        <v>11134</v>
      </c>
      <c r="AH135">
        <v>154</v>
      </c>
      <c r="AI135">
        <v>1282028</v>
      </c>
      <c r="AJ135" t="b">
        <v>1</v>
      </c>
      <c r="AK135" t="s">
        <v>8477</v>
      </c>
      <c r="AL135" t="s">
        <v>11135</v>
      </c>
      <c r="AM135" t="s">
        <v>11148</v>
      </c>
      <c r="AQ135" t="s">
        <v>11149</v>
      </c>
      <c r="AS135" t="s">
        <v>11150</v>
      </c>
      <c r="AT135">
        <v>142</v>
      </c>
      <c r="AU135" t="s">
        <v>8481</v>
      </c>
      <c r="AV135" t="s">
        <v>8478</v>
      </c>
      <c r="AW135">
        <v>34</v>
      </c>
      <c r="AX135" t="s">
        <v>8482</v>
      </c>
      <c r="AY135" t="s">
        <v>11151</v>
      </c>
      <c r="AZ135" t="s">
        <v>11134</v>
      </c>
      <c r="BA135" t="s">
        <v>8456</v>
      </c>
    </row>
    <row r="136" spans="1:53" x14ac:dyDescent="0.25">
      <c r="A136" t="s">
        <v>11152</v>
      </c>
      <c r="B136" t="s">
        <v>11153</v>
      </c>
      <c r="C136" t="s">
        <v>11157</v>
      </c>
      <c r="D136" t="s">
        <v>11154</v>
      </c>
      <c r="E136" t="s">
        <v>11158</v>
      </c>
      <c r="F136">
        <v>466</v>
      </c>
      <c r="G136" t="s">
        <v>8939</v>
      </c>
      <c r="H136" t="s">
        <v>11159</v>
      </c>
      <c r="I136">
        <v>0</v>
      </c>
      <c r="J136" t="s">
        <v>8941</v>
      </c>
      <c r="K136">
        <v>952</v>
      </c>
      <c r="L136">
        <v>466</v>
      </c>
      <c r="M136" t="s">
        <v>11160</v>
      </c>
      <c r="N136" t="s">
        <v>11152</v>
      </c>
      <c r="O136" t="s">
        <v>11161</v>
      </c>
      <c r="P136" t="s">
        <v>11153</v>
      </c>
      <c r="Q136" t="s">
        <v>11162</v>
      </c>
      <c r="R136" t="s">
        <v>11154</v>
      </c>
      <c r="S136" t="s">
        <v>11163</v>
      </c>
      <c r="T136" t="s">
        <v>11164</v>
      </c>
      <c r="U136" t="s">
        <v>11165</v>
      </c>
      <c r="V136" t="s">
        <v>11156</v>
      </c>
      <c r="W136" t="s">
        <v>11166</v>
      </c>
      <c r="X136" t="s">
        <v>11155</v>
      </c>
      <c r="Y136" t="s">
        <v>11154</v>
      </c>
      <c r="Z136" t="s">
        <v>11167</v>
      </c>
      <c r="AA136" t="s">
        <v>8461</v>
      </c>
      <c r="AB136" t="s">
        <v>11168</v>
      </c>
      <c r="AC136" t="s">
        <v>8475</v>
      </c>
      <c r="AD136">
        <v>223</v>
      </c>
      <c r="AE136" t="s">
        <v>4748</v>
      </c>
      <c r="AF136" t="s">
        <v>11158</v>
      </c>
      <c r="AG136" t="s">
        <v>11157</v>
      </c>
      <c r="AH136">
        <v>155</v>
      </c>
      <c r="AI136">
        <v>2453866</v>
      </c>
      <c r="AJ136" t="b">
        <v>1</v>
      </c>
      <c r="AK136" t="s">
        <v>8477</v>
      </c>
      <c r="AL136" t="s">
        <v>11158</v>
      </c>
      <c r="AM136" t="s">
        <v>11158</v>
      </c>
      <c r="AN136">
        <v>11</v>
      </c>
      <c r="AO136" t="s">
        <v>8952</v>
      </c>
      <c r="AP136" t="s">
        <v>8478</v>
      </c>
      <c r="AQ136" t="s">
        <v>11169</v>
      </c>
      <c r="AR136" t="s">
        <v>8478</v>
      </c>
      <c r="AS136" t="s">
        <v>11170</v>
      </c>
      <c r="AT136">
        <v>2</v>
      </c>
      <c r="AU136" t="s">
        <v>8533</v>
      </c>
      <c r="AW136">
        <v>202</v>
      </c>
      <c r="AX136" t="s">
        <v>8600</v>
      </c>
      <c r="AY136" t="s">
        <v>11171</v>
      </c>
      <c r="AZ136" t="s">
        <v>11102</v>
      </c>
      <c r="BA136" t="s">
        <v>8456</v>
      </c>
    </row>
    <row r="137" spans="1:53" x14ac:dyDescent="0.25">
      <c r="A137" t="s">
        <v>11172</v>
      </c>
      <c r="B137" t="s">
        <v>11173</v>
      </c>
      <c r="C137" t="s">
        <v>11176</v>
      </c>
      <c r="D137" t="s">
        <v>11174</v>
      </c>
      <c r="E137" t="s">
        <v>11177</v>
      </c>
      <c r="F137">
        <v>470</v>
      </c>
      <c r="G137" t="s">
        <v>8249</v>
      </c>
      <c r="H137" t="s">
        <v>11178</v>
      </c>
      <c r="I137">
        <v>2</v>
      </c>
      <c r="J137" t="s">
        <v>8563</v>
      </c>
      <c r="K137">
        <v>978</v>
      </c>
      <c r="L137">
        <v>470</v>
      </c>
      <c r="M137" t="s">
        <v>11179</v>
      </c>
      <c r="N137" t="s">
        <v>11172</v>
      </c>
      <c r="O137" t="s">
        <v>11180</v>
      </c>
      <c r="P137" t="s">
        <v>11173</v>
      </c>
      <c r="Q137" t="s">
        <v>11181</v>
      </c>
      <c r="R137" t="s">
        <v>11174</v>
      </c>
      <c r="S137" t="s">
        <v>11182</v>
      </c>
      <c r="T137" t="s">
        <v>11183</v>
      </c>
      <c r="U137" t="s">
        <v>11184</v>
      </c>
      <c r="V137" t="s">
        <v>11175</v>
      </c>
      <c r="W137" t="s">
        <v>11185</v>
      </c>
      <c r="X137" t="s">
        <v>11174</v>
      </c>
      <c r="Y137" t="s">
        <v>11174</v>
      </c>
      <c r="Z137" t="s">
        <v>11186</v>
      </c>
      <c r="AA137" t="s">
        <v>8501</v>
      </c>
      <c r="AB137" t="s">
        <v>11187</v>
      </c>
      <c r="AC137" t="s">
        <v>8502</v>
      </c>
      <c r="AD137">
        <v>356</v>
      </c>
      <c r="AE137" t="s">
        <v>11188</v>
      </c>
      <c r="AF137" t="s">
        <v>11177</v>
      </c>
      <c r="AG137" t="s">
        <v>11176</v>
      </c>
      <c r="AH137">
        <v>156</v>
      </c>
      <c r="AI137">
        <v>2562770</v>
      </c>
      <c r="AJ137" t="b">
        <v>1</v>
      </c>
      <c r="AK137" t="s">
        <v>8477</v>
      </c>
      <c r="AL137" t="s">
        <v>11177</v>
      </c>
      <c r="AM137" t="s">
        <v>11177</v>
      </c>
      <c r="AQ137" t="s">
        <v>11189</v>
      </c>
      <c r="AS137" t="s">
        <v>11190</v>
      </c>
      <c r="AT137">
        <v>150</v>
      </c>
      <c r="AU137" t="s">
        <v>8506</v>
      </c>
      <c r="AW137">
        <v>39</v>
      </c>
      <c r="AX137" t="s">
        <v>8507</v>
      </c>
      <c r="AY137" t="s">
        <v>11191</v>
      </c>
      <c r="AZ137" t="s">
        <v>11157</v>
      </c>
      <c r="BA137" t="s">
        <v>8456</v>
      </c>
    </row>
    <row r="138" spans="1:53" x14ac:dyDescent="0.25">
      <c r="A138" t="s">
        <v>11192</v>
      </c>
      <c r="B138" t="s">
        <v>11193</v>
      </c>
      <c r="C138" t="s">
        <v>11196</v>
      </c>
      <c r="D138" t="s">
        <v>11194</v>
      </c>
      <c r="E138" t="s">
        <v>11197</v>
      </c>
      <c r="F138">
        <v>584</v>
      </c>
      <c r="G138" t="s">
        <v>8246</v>
      </c>
      <c r="H138" t="s">
        <v>11198</v>
      </c>
      <c r="I138">
        <v>2</v>
      </c>
      <c r="J138" t="s">
        <v>8541</v>
      </c>
      <c r="K138">
        <v>840</v>
      </c>
      <c r="L138">
        <v>584</v>
      </c>
      <c r="M138" t="s">
        <v>11199</v>
      </c>
      <c r="N138" t="s">
        <v>11192</v>
      </c>
      <c r="O138" t="s">
        <v>11200</v>
      </c>
      <c r="P138" t="s">
        <v>11193</v>
      </c>
      <c r="Q138" t="s">
        <v>11201</v>
      </c>
      <c r="R138" t="s">
        <v>11202</v>
      </c>
      <c r="S138" t="s">
        <v>11203</v>
      </c>
      <c r="T138" t="s">
        <v>11204</v>
      </c>
      <c r="U138" t="s">
        <v>11205</v>
      </c>
      <c r="V138" t="s">
        <v>11195</v>
      </c>
      <c r="W138" t="s">
        <v>11206</v>
      </c>
      <c r="X138" t="s">
        <v>11207</v>
      </c>
      <c r="Y138" t="s">
        <v>11194</v>
      </c>
      <c r="Z138" t="s">
        <v>11208</v>
      </c>
      <c r="AA138" t="s">
        <v>8543</v>
      </c>
      <c r="AB138" t="s">
        <v>8455</v>
      </c>
      <c r="AC138" t="s">
        <v>8475</v>
      </c>
      <c r="AD138">
        <v>692</v>
      </c>
      <c r="AE138" t="s">
        <v>11209</v>
      </c>
      <c r="AF138" t="s">
        <v>11197</v>
      </c>
      <c r="AG138" t="s">
        <v>11077</v>
      </c>
      <c r="AH138">
        <v>157</v>
      </c>
      <c r="AI138">
        <v>2080185</v>
      </c>
      <c r="AJ138" t="b">
        <v>1</v>
      </c>
      <c r="AK138" t="s">
        <v>8477</v>
      </c>
      <c r="AL138" t="s">
        <v>11210</v>
      </c>
      <c r="AM138" t="s">
        <v>11197</v>
      </c>
      <c r="AQ138" t="s">
        <v>11211</v>
      </c>
      <c r="AS138" t="s">
        <v>11212</v>
      </c>
      <c r="AT138">
        <v>9</v>
      </c>
      <c r="AU138" t="s">
        <v>8552</v>
      </c>
      <c r="AV138" t="s">
        <v>8478</v>
      </c>
      <c r="AW138">
        <v>57</v>
      </c>
      <c r="AX138" t="s">
        <v>10302</v>
      </c>
      <c r="AY138" t="s">
        <v>11213</v>
      </c>
      <c r="AZ138" t="s">
        <v>11196</v>
      </c>
      <c r="BA138" t="s">
        <v>8456</v>
      </c>
    </row>
    <row r="139" spans="1:53" x14ac:dyDescent="0.25">
      <c r="A139" t="s">
        <v>11214</v>
      </c>
      <c r="B139" t="s">
        <v>11215</v>
      </c>
      <c r="C139" t="s">
        <v>11217</v>
      </c>
      <c r="D139" t="s">
        <v>11216</v>
      </c>
      <c r="E139" t="s">
        <v>11218</v>
      </c>
      <c r="F139">
        <v>474</v>
      </c>
      <c r="G139" t="s">
        <v>8249</v>
      </c>
      <c r="H139" t="s">
        <v>11219</v>
      </c>
      <c r="I139">
        <v>2</v>
      </c>
      <c r="J139" t="s">
        <v>8563</v>
      </c>
      <c r="K139">
        <v>978</v>
      </c>
      <c r="L139">
        <v>474</v>
      </c>
      <c r="Y139" t="s">
        <v>11216</v>
      </c>
      <c r="Z139" t="s">
        <v>11220</v>
      </c>
      <c r="AA139" t="s">
        <v>8611</v>
      </c>
      <c r="AB139" t="s">
        <v>9776</v>
      </c>
      <c r="AC139" t="s">
        <v>8475</v>
      </c>
      <c r="AD139">
        <v>596</v>
      </c>
      <c r="AE139" t="s">
        <v>11221</v>
      </c>
      <c r="AF139" t="s">
        <v>11218</v>
      </c>
      <c r="AG139" t="s">
        <v>11222</v>
      </c>
      <c r="AH139">
        <v>158</v>
      </c>
      <c r="AI139">
        <v>3570311</v>
      </c>
      <c r="AJ139" t="b">
        <v>1</v>
      </c>
      <c r="AK139" t="s">
        <v>8477</v>
      </c>
      <c r="AL139" t="s">
        <v>11223</v>
      </c>
      <c r="AM139" t="s">
        <v>11223</v>
      </c>
      <c r="AN139">
        <v>29</v>
      </c>
      <c r="AO139" t="s">
        <v>8615</v>
      </c>
      <c r="AQ139" t="s">
        <v>11224</v>
      </c>
      <c r="AS139" t="s">
        <v>11225</v>
      </c>
      <c r="AT139">
        <v>19</v>
      </c>
      <c r="AU139" t="s">
        <v>8618</v>
      </c>
      <c r="AW139">
        <v>419</v>
      </c>
      <c r="AX139" t="s">
        <v>8619</v>
      </c>
      <c r="AY139" t="s">
        <v>11226</v>
      </c>
      <c r="AZ139" t="s">
        <v>11227</v>
      </c>
      <c r="BA139" t="s">
        <v>10078</v>
      </c>
    </row>
    <row r="140" spans="1:53" x14ac:dyDescent="0.25">
      <c r="A140" t="s">
        <v>11228</v>
      </c>
      <c r="B140" t="s">
        <v>11229</v>
      </c>
      <c r="C140" t="s">
        <v>11227</v>
      </c>
      <c r="D140" t="s">
        <v>11230</v>
      </c>
      <c r="E140" t="s">
        <v>11223</v>
      </c>
      <c r="F140">
        <v>478</v>
      </c>
      <c r="G140" t="s">
        <v>11232</v>
      </c>
      <c r="H140" t="s">
        <v>11233</v>
      </c>
      <c r="I140">
        <v>2</v>
      </c>
      <c r="J140" t="s">
        <v>11234</v>
      </c>
      <c r="K140">
        <v>478</v>
      </c>
      <c r="L140">
        <v>478</v>
      </c>
      <c r="M140" t="s">
        <v>11235</v>
      </c>
      <c r="N140" t="s">
        <v>11228</v>
      </c>
      <c r="O140" t="s">
        <v>11236</v>
      </c>
      <c r="P140" t="s">
        <v>11229</v>
      </c>
      <c r="Q140" t="s">
        <v>11237</v>
      </c>
      <c r="R140" t="s">
        <v>11230</v>
      </c>
      <c r="S140" t="s">
        <v>11238</v>
      </c>
      <c r="T140" t="s">
        <v>11239</v>
      </c>
      <c r="U140" t="s">
        <v>11240</v>
      </c>
      <c r="V140" t="s">
        <v>11231</v>
      </c>
      <c r="W140" t="s">
        <v>11241</v>
      </c>
      <c r="X140" t="s">
        <v>11230</v>
      </c>
      <c r="Y140" t="s">
        <v>11230</v>
      </c>
      <c r="Z140" t="s">
        <v>11242</v>
      </c>
      <c r="AA140" t="s">
        <v>8461</v>
      </c>
      <c r="AB140" t="s">
        <v>11243</v>
      </c>
      <c r="AC140" t="s">
        <v>8475</v>
      </c>
      <c r="AD140">
        <v>222</v>
      </c>
      <c r="AE140" t="s">
        <v>11244</v>
      </c>
      <c r="AF140" t="s">
        <v>11245</v>
      </c>
      <c r="AG140" t="s">
        <v>11227</v>
      </c>
      <c r="AH140">
        <v>159</v>
      </c>
      <c r="AI140">
        <v>2378080</v>
      </c>
      <c r="AJ140" t="b">
        <v>1</v>
      </c>
      <c r="AK140" t="s">
        <v>8477</v>
      </c>
      <c r="AL140" t="s">
        <v>11245</v>
      </c>
      <c r="AM140" t="s">
        <v>11245</v>
      </c>
      <c r="AN140">
        <v>11</v>
      </c>
      <c r="AO140" t="s">
        <v>8952</v>
      </c>
      <c r="AQ140" t="s">
        <v>11246</v>
      </c>
      <c r="AR140" t="s">
        <v>8478</v>
      </c>
      <c r="AS140" t="s">
        <v>11247</v>
      </c>
      <c r="AT140">
        <v>2</v>
      </c>
      <c r="AU140" t="s">
        <v>8533</v>
      </c>
      <c r="AW140">
        <v>202</v>
      </c>
      <c r="AX140" t="s">
        <v>8600</v>
      </c>
      <c r="AY140" t="s">
        <v>11248</v>
      </c>
      <c r="AZ140" t="s">
        <v>11176</v>
      </c>
      <c r="BA140" t="s">
        <v>8456</v>
      </c>
    </row>
    <row r="141" spans="1:53" x14ac:dyDescent="0.25">
      <c r="A141" t="s">
        <v>11249</v>
      </c>
      <c r="B141" t="s">
        <v>11250</v>
      </c>
      <c r="C141" t="s">
        <v>9426</v>
      </c>
      <c r="D141" t="s">
        <v>11251</v>
      </c>
      <c r="E141" t="s">
        <v>11254</v>
      </c>
      <c r="F141">
        <v>480</v>
      </c>
      <c r="G141" t="s">
        <v>11255</v>
      </c>
      <c r="H141" t="s">
        <v>11256</v>
      </c>
      <c r="I141">
        <v>2</v>
      </c>
      <c r="J141" t="s">
        <v>11257</v>
      </c>
      <c r="K141">
        <v>480</v>
      </c>
      <c r="L141">
        <v>480</v>
      </c>
      <c r="M141" t="s">
        <v>11258</v>
      </c>
      <c r="N141" t="s">
        <v>11249</v>
      </c>
      <c r="O141" t="s">
        <v>11259</v>
      </c>
      <c r="P141" t="s">
        <v>11250</v>
      </c>
      <c r="Q141" t="s">
        <v>11260</v>
      </c>
      <c r="R141" t="s">
        <v>11251</v>
      </c>
      <c r="S141" t="s">
        <v>11261</v>
      </c>
      <c r="T141" t="s">
        <v>11262</v>
      </c>
      <c r="U141" t="s">
        <v>11263</v>
      </c>
      <c r="V141" t="s">
        <v>11253</v>
      </c>
      <c r="W141" t="s">
        <v>11264</v>
      </c>
      <c r="X141" t="s">
        <v>11252</v>
      </c>
      <c r="Y141" t="s">
        <v>11251</v>
      </c>
      <c r="Z141" t="s">
        <v>11265</v>
      </c>
      <c r="AA141" t="s">
        <v>8461</v>
      </c>
      <c r="AB141" t="s">
        <v>11128</v>
      </c>
      <c r="AC141" t="s">
        <v>8475</v>
      </c>
      <c r="AD141">
        <v>230</v>
      </c>
      <c r="AE141" t="s">
        <v>11266</v>
      </c>
      <c r="AF141" t="s">
        <v>11267</v>
      </c>
      <c r="AG141" t="s">
        <v>11268</v>
      </c>
      <c r="AH141">
        <v>160</v>
      </c>
      <c r="AI141">
        <v>934292</v>
      </c>
      <c r="AJ141" t="b">
        <v>1</v>
      </c>
      <c r="AK141" t="s">
        <v>8477</v>
      </c>
      <c r="AL141" t="s">
        <v>11267</v>
      </c>
      <c r="AM141" t="s">
        <v>11269</v>
      </c>
      <c r="AN141">
        <v>14</v>
      </c>
      <c r="AO141" t="s">
        <v>9112</v>
      </c>
      <c r="AQ141" t="s">
        <v>11270</v>
      </c>
      <c r="AS141" t="s">
        <v>11271</v>
      </c>
      <c r="AT141">
        <v>2</v>
      </c>
      <c r="AU141" t="s">
        <v>8533</v>
      </c>
      <c r="AV141" t="s">
        <v>8478</v>
      </c>
      <c r="AW141">
        <v>202</v>
      </c>
      <c r="AX141" t="s">
        <v>8600</v>
      </c>
      <c r="AY141" t="s">
        <v>11272</v>
      </c>
      <c r="AZ141" t="s">
        <v>11080</v>
      </c>
      <c r="BA141" t="s">
        <v>8456</v>
      </c>
    </row>
    <row r="142" spans="1:53" x14ac:dyDescent="0.25">
      <c r="A142" t="s">
        <v>11273</v>
      </c>
      <c r="B142" t="s">
        <v>11274</v>
      </c>
      <c r="C142" t="s">
        <v>11276</v>
      </c>
      <c r="D142" t="s">
        <v>11275</v>
      </c>
      <c r="E142" t="s">
        <v>11277</v>
      </c>
      <c r="F142">
        <v>175</v>
      </c>
      <c r="G142" t="s">
        <v>8249</v>
      </c>
      <c r="H142" t="s">
        <v>11278</v>
      </c>
      <c r="I142">
        <v>2</v>
      </c>
      <c r="J142" t="s">
        <v>8563</v>
      </c>
      <c r="K142">
        <v>978</v>
      </c>
      <c r="L142">
        <v>175</v>
      </c>
      <c r="Y142" t="s">
        <v>11275</v>
      </c>
      <c r="Z142" t="s">
        <v>11279</v>
      </c>
      <c r="AA142" t="s">
        <v>8461</v>
      </c>
      <c r="AB142" t="s">
        <v>8455</v>
      </c>
      <c r="AC142" t="s">
        <v>8475</v>
      </c>
      <c r="AD142">
        <v>262</v>
      </c>
      <c r="AE142" t="s">
        <v>11280</v>
      </c>
      <c r="AF142" t="s">
        <v>11277</v>
      </c>
      <c r="AG142" t="s">
        <v>10291</v>
      </c>
      <c r="AH142">
        <v>161</v>
      </c>
      <c r="AI142">
        <v>1024031</v>
      </c>
      <c r="AJ142" t="b">
        <v>1</v>
      </c>
      <c r="AK142" t="s">
        <v>8477</v>
      </c>
      <c r="AL142" t="s">
        <v>11281</v>
      </c>
      <c r="AM142" t="s">
        <v>11277</v>
      </c>
      <c r="AN142">
        <v>14</v>
      </c>
      <c r="AO142" t="s">
        <v>9112</v>
      </c>
      <c r="AQ142" t="s">
        <v>11282</v>
      </c>
      <c r="AS142" t="s">
        <v>11283</v>
      </c>
      <c r="AT142">
        <v>2</v>
      </c>
      <c r="AU142" t="s">
        <v>8533</v>
      </c>
      <c r="AW142">
        <v>202</v>
      </c>
      <c r="AX142" t="s">
        <v>8600</v>
      </c>
      <c r="AY142" t="s">
        <v>11284</v>
      </c>
      <c r="AZ142" t="s">
        <v>8455</v>
      </c>
      <c r="BA142" t="s">
        <v>10078</v>
      </c>
    </row>
    <row r="143" spans="1:53" x14ac:dyDescent="0.25">
      <c r="A143" t="s">
        <v>11285</v>
      </c>
      <c r="B143" t="s">
        <v>11286</v>
      </c>
      <c r="C143" t="s">
        <v>8238</v>
      </c>
      <c r="D143" t="s">
        <v>11287</v>
      </c>
      <c r="E143" t="s">
        <v>11290</v>
      </c>
      <c r="F143">
        <v>484</v>
      </c>
      <c r="G143" t="s">
        <v>8256</v>
      </c>
      <c r="H143" t="s">
        <v>11291</v>
      </c>
      <c r="I143">
        <v>2</v>
      </c>
      <c r="J143" t="s">
        <v>11292</v>
      </c>
      <c r="K143">
        <v>484</v>
      </c>
      <c r="L143">
        <v>484</v>
      </c>
      <c r="M143" t="s">
        <v>11293</v>
      </c>
      <c r="N143" t="s">
        <v>11285</v>
      </c>
      <c r="O143" t="s">
        <v>11294</v>
      </c>
      <c r="P143" t="s">
        <v>11286</v>
      </c>
      <c r="Q143" t="s">
        <v>11295</v>
      </c>
      <c r="R143" t="s">
        <v>11287</v>
      </c>
      <c r="S143" t="s">
        <v>11296</v>
      </c>
      <c r="T143" t="s">
        <v>11297</v>
      </c>
      <c r="U143" t="s">
        <v>11298</v>
      </c>
      <c r="V143" t="s">
        <v>11289</v>
      </c>
      <c r="W143" t="s">
        <v>11299</v>
      </c>
      <c r="X143" t="s">
        <v>11288</v>
      </c>
      <c r="Y143" t="s">
        <v>11287</v>
      </c>
      <c r="Z143" t="s">
        <v>11300</v>
      </c>
      <c r="AA143" t="s">
        <v>8611</v>
      </c>
      <c r="AB143" t="s">
        <v>11290</v>
      </c>
      <c r="AC143" t="s">
        <v>8475</v>
      </c>
      <c r="AD143">
        <v>52</v>
      </c>
      <c r="AE143" t="s">
        <v>11301</v>
      </c>
      <c r="AF143" t="s">
        <v>11290</v>
      </c>
      <c r="AG143" t="s">
        <v>8238</v>
      </c>
      <c r="AH143">
        <v>162</v>
      </c>
      <c r="AI143">
        <v>3996063</v>
      </c>
      <c r="AJ143" t="b">
        <v>1</v>
      </c>
      <c r="AK143" t="s">
        <v>8477</v>
      </c>
      <c r="AL143" t="s">
        <v>11290</v>
      </c>
      <c r="AM143" t="s">
        <v>11290</v>
      </c>
      <c r="AN143">
        <v>13</v>
      </c>
      <c r="AO143" t="s">
        <v>8929</v>
      </c>
      <c r="AQ143" t="s">
        <v>11302</v>
      </c>
      <c r="AS143" t="s">
        <v>11303</v>
      </c>
      <c r="AT143">
        <v>19</v>
      </c>
      <c r="AU143" t="s">
        <v>8618</v>
      </c>
      <c r="AW143">
        <v>419</v>
      </c>
      <c r="AX143" t="s">
        <v>8619</v>
      </c>
      <c r="AY143" t="s">
        <v>11304</v>
      </c>
      <c r="AZ143" t="s">
        <v>8238</v>
      </c>
      <c r="BA143" t="s">
        <v>8456</v>
      </c>
    </row>
    <row r="144" spans="1:53" x14ac:dyDescent="0.25">
      <c r="A144" t="s">
        <v>11305</v>
      </c>
      <c r="B144" t="s">
        <v>11306</v>
      </c>
      <c r="C144" t="s">
        <v>11311</v>
      </c>
      <c r="D144" t="s">
        <v>11307</v>
      </c>
      <c r="E144" t="s">
        <v>11312</v>
      </c>
      <c r="F144">
        <v>583</v>
      </c>
      <c r="G144" t="s">
        <v>8246</v>
      </c>
      <c r="H144" t="s">
        <v>11313</v>
      </c>
      <c r="I144">
        <v>2</v>
      </c>
      <c r="J144" t="s">
        <v>8541</v>
      </c>
      <c r="K144">
        <v>840</v>
      </c>
      <c r="L144">
        <v>583</v>
      </c>
      <c r="M144" t="s">
        <v>11314</v>
      </c>
      <c r="N144" t="s">
        <v>11305</v>
      </c>
      <c r="O144" t="s">
        <v>11315</v>
      </c>
      <c r="P144" t="s">
        <v>11316</v>
      </c>
      <c r="Q144" t="s">
        <v>11317</v>
      </c>
      <c r="R144" t="s">
        <v>11307</v>
      </c>
      <c r="S144" t="s">
        <v>11318</v>
      </c>
      <c r="T144" t="s">
        <v>11309</v>
      </c>
      <c r="U144" t="s">
        <v>11319</v>
      </c>
      <c r="V144" t="s">
        <v>11310</v>
      </c>
      <c r="W144" t="s">
        <v>11320</v>
      </c>
      <c r="X144" t="s">
        <v>11308</v>
      </c>
      <c r="Y144" t="s">
        <v>10302</v>
      </c>
      <c r="Z144" t="s">
        <v>11321</v>
      </c>
      <c r="AA144" t="s">
        <v>8543</v>
      </c>
      <c r="AB144" t="s">
        <v>8455</v>
      </c>
      <c r="AC144" t="s">
        <v>8475</v>
      </c>
      <c r="AD144">
        <v>691</v>
      </c>
      <c r="AF144" t="s">
        <v>11312</v>
      </c>
      <c r="AG144" t="s">
        <v>11311</v>
      </c>
      <c r="AH144">
        <v>163</v>
      </c>
      <c r="AI144">
        <v>2081918</v>
      </c>
      <c r="AJ144" t="b">
        <v>1</v>
      </c>
      <c r="AK144" t="s">
        <v>8477</v>
      </c>
      <c r="AL144" t="s">
        <v>11312</v>
      </c>
      <c r="AM144" t="s">
        <v>11312</v>
      </c>
      <c r="AQ144" t="s">
        <v>11322</v>
      </c>
      <c r="AS144" t="s">
        <v>11323</v>
      </c>
      <c r="AT144">
        <v>9</v>
      </c>
      <c r="AU144" t="s">
        <v>8552</v>
      </c>
      <c r="AV144" t="s">
        <v>8478</v>
      </c>
      <c r="AW144">
        <v>57</v>
      </c>
      <c r="AX144" t="s">
        <v>10302</v>
      </c>
      <c r="AY144" t="s">
        <v>11324</v>
      </c>
      <c r="AZ144" t="s">
        <v>8455</v>
      </c>
      <c r="BA144" t="s">
        <v>8456</v>
      </c>
    </row>
    <row r="145" spans="1:53" x14ac:dyDescent="0.25">
      <c r="A145" t="s">
        <v>11325</v>
      </c>
      <c r="B145" t="s">
        <v>11326</v>
      </c>
      <c r="C145" t="s">
        <v>9423</v>
      </c>
      <c r="D145" t="s">
        <v>11327</v>
      </c>
      <c r="E145" t="s">
        <v>11330</v>
      </c>
      <c r="F145">
        <v>492</v>
      </c>
      <c r="G145" t="s">
        <v>8249</v>
      </c>
      <c r="H145" t="s">
        <v>11331</v>
      </c>
      <c r="I145">
        <v>2</v>
      </c>
      <c r="J145" t="s">
        <v>8563</v>
      </c>
      <c r="K145">
        <v>978</v>
      </c>
      <c r="L145">
        <v>492</v>
      </c>
      <c r="M145" t="s">
        <v>11332</v>
      </c>
      <c r="N145" t="s">
        <v>11325</v>
      </c>
      <c r="O145" t="s">
        <v>11333</v>
      </c>
      <c r="P145" t="s">
        <v>11326</v>
      </c>
      <c r="Q145" t="s">
        <v>11334</v>
      </c>
      <c r="R145" t="s">
        <v>11327</v>
      </c>
      <c r="S145" t="s">
        <v>11335</v>
      </c>
      <c r="T145" t="s">
        <v>11336</v>
      </c>
      <c r="U145" t="s">
        <v>11337</v>
      </c>
      <c r="V145" t="s">
        <v>11329</v>
      </c>
      <c r="W145" t="s">
        <v>11338</v>
      </c>
      <c r="X145" t="s">
        <v>11328</v>
      </c>
      <c r="Y145" t="s">
        <v>11327</v>
      </c>
      <c r="Z145" t="s">
        <v>11327</v>
      </c>
      <c r="AA145" t="s">
        <v>8501</v>
      </c>
      <c r="AB145" t="s">
        <v>9423</v>
      </c>
      <c r="AC145" t="s">
        <v>8502</v>
      </c>
      <c r="AD145">
        <v>377</v>
      </c>
      <c r="AE145" t="s">
        <v>11339</v>
      </c>
      <c r="AF145" t="s">
        <v>11340</v>
      </c>
      <c r="AG145" t="s">
        <v>11341</v>
      </c>
      <c r="AH145">
        <v>166</v>
      </c>
      <c r="AI145">
        <v>2993457</v>
      </c>
      <c r="AJ145" t="b">
        <v>1</v>
      </c>
      <c r="AK145" t="s">
        <v>8477</v>
      </c>
      <c r="AL145" t="s">
        <v>11340</v>
      </c>
      <c r="AM145" t="s">
        <v>11330</v>
      </c>
      <c r="AQ145" t="s">
        <v>11342</v>
      </c>
      <c r="AS145" t="s">
        <v>11343</v>
      </c>
      <c r="AT145">
        <v>150</v>
      </c>
      <c r="AU145" t="s">
        <v>8506</v>
      </c>
      <c r="AW145">
        <v>155</v>
      </c>
      <c r="AX145" t="s">
        <v>8748</v>
      </c>
      <c r="AY145" t="s">
        <v>11344</v>
      </c>
      <c r="AZ145" t="s">
        <v>8455</v>
      </c>
      <c r="BA145" t="s">
        <v>8456</v>
      </c>
    </row>
    <row r="146" spans="1:53" x14ac:dyDescent="0.25">
      <c r="A146" t="s">
        <v>11345</v>
      </c>
      <c r="B146" t="s">
        <v>11346</v>
      </c>
      <c r="C146" t="s">
        <v>11341</v>
      </c>
      <c r="D146" t="s">
        <v>11347</v>
      </c>
      <c r="E146" t="s">
        <v>11349</v>
      </c>
      <c r="F146">
        <v>496</v>
      </c>
      <c r="G146" t="s">
        <v>11350</v>
      </c>
      <c r="H146" t="s">
        <v>11351</v>
      </c>
      <c r="I146">
        <v>2</v>
      </c>
      <c r="J146" t="s">
        <v>11352</v>
      </c>
      <c r="K146">
        <v>496</v>
      </c>
      <c r="L146">
        <v>496</v>
      </c>
      <c r="M146" t="s">
        <v>11345</v>
      </c>
      <c r="N146" t="s">
        <v>11345</v>
      </c>
      <c r="O146" t="s">
        <v>11353</v>
      </c>
      <c r="P146" t="s">
        <v>11346</v>
      </c>
      <c r="Q146" t="s">
        <v>11347</v>
      </c>
      <c r="R146" t="s">
        <v>11347</v>
      </c>
      <c r="S146" t="s">
        <v>11354</v>
      </c>
      <c r="T146" t="s">
        <v>11355</v>
      </c>
      <c r="U146" t="s">
        <v>11348</v>
      </c>
      <c r="V146" t="s">
        <v>11348</v>
      </c>
      <c r="W146" t="s">
        <v>11347</v>
      </c>
      <c r="X146" t="s">
        <v>11347</v>
      </c>
      <c r="Y146" t="s">
        <v>11347</v>
      </c>
      <c r="Z146" t="s">
        <v>11356</v>
      </c>
      <c r="AA146" t="s">
        <v>8454</v>
      </c>
      <c r="AB146" t="s">
        <v>11357</v>
      </c>
      <c r="AC146" t="s">
        <v>8475</v>
      </c>
      <c r="AD146">
        <v>976</v>
      </c>
      <c r="AE146" t="s">
        <v>11358</v>
      </c>
      <c r="AF146" t="s">
        <v>11349</v>
      </c>
      <c r="AG146" t="s">
        <v>11064</v>
      </c>
      <c r="AH146">
        <v>167</v>
      </c>
      <c r="AI146">
        <v>2029969</v>
      </c>
      <c r="AJ146" t="b">
        <v>1</v>
      </c>
      <c r="AK146" t="s">
        <v>8477</v>
      </c>
      <c r="AL146" t="s">
        <v>11357</v>
      </c>
      <c r="AM146" t="s">
        <v>11349</v>
      </c>
      <c r="AP146" t="s">
        <v>8478</v>
      </c>
      <c r="AQ146" t="s">
        <v>11359</v>
      </c>
      <c r="AS146" t="s">
        <v>11360</v>
      </c>
      <c r="AT146">
        <v>142</v>
      </c>
      <c r="AU146" t="s">
        <v>8481</v>
      </c>
      <c r="AW146">
        <v>30</v>
      </c>
      <c r="AX146" t="s">
        <v>9401</v>
      </c>
      <c r="AY146" t="s">
        <v>11361</v>
      </c>
      <c r="AZ146" t="s">
        <v>9416</v>
      </c>
      <c r="BA146" t="s">
        <v>8456</v>
      </c>
    </row>
    <row r="147" spans="1:53" x14ac:dyDescent="0.25">
      <c r="A147" t="s">
        <v>11362</v>
      </c>
      <c r="B147" t="s">
        <v>11363</v>
      </c>
      <c r="C147" t="s">
        <v>11366</v>
      </c>
      <c r="D147" t="s">
        <v>11364</v>
      </c>
      <c r="E147" t="s">
        <v>11367</v>
      </c>
      <c r="F147">
        <v>499</v>
      </c>
      <c r="G147" t="s">
        <v>8249</v>
      </c>
      <c r="H147" t="s">
        <v>11368</v>
      </c>
      <c r="I147">
        <v>2</v>
      </c>
      <c r="J147" t="s">
        <v>8563</v>
      </c>
      <c r="K147">
        <v>978</v>
      </c>
      <c r="L147">
        <v>499</v>
      </c>
      <c r="M147" t="s">
        <v>11362</v>
      </c>
      <c r="N147" t="s">
        <v>11362</v>
      </c>
      <c r="O147" t="s">
        <v>11363</v>
      </c>
      <c r="P147" t="s">
        <v>11363</v>
      </c>
      <c r="Q147" t="s">
        <v>11364</v>
      </c>
      <c r="R147" t="s">
        <v>11364</v>
      </c>
      <c r="S147" t="s">
        <v>11369</v>
      </c>
      <c r="T147" t="s">
        <v>11370</v>
      </c>
      <c r="U147" t="s">
        <v>11365</v>
      </c>
      <c r="V147" t="s">
        <v>11365</v>
      </c>
      <c r="W147" t="s">
        <v>11364</v>
      </c>
      <c r="X147" t="s">
        <v>11364</v>
      </c>
      <c r="Y147" t="s">
        <v>11364</v>
      </c>
      <c r="Z147" t="s">
        <v>11371</v>
      </c>
      <c r="AA147" t="s">
        <v>8501</v>
      </c>
      <c r="AB147" t="s">
        <v>11367</v>
      </c>
      <c r="AC147" t="s">
        <v>8502</v>
      </c>
      <c r="AD147">
        <v>382</v>
      </c>
      <c r="AE147" t="s">
        <v>11372</v>
      </c>
      <c r="AF147" t="s">
        <v>11367</v>
      </c>
      <c r="AG147" t="s">
        <v>11373</v>
      </c>
      <c r="AH147">
        <v>2647</v>
      </c>
      <c r="AI147">
        <v>3194884</v>
      </c>
      <c r="AJ147" t="b">
        <v>1</v>
      </c>
      <c r="AK147" t="s">
        <v>8477</v>
      </c>
      <c r="AL147" t="s">
        <v>11374</v>
      </c>
      <c r="AM147" t="s">
        <v>11367</v>
      </c>
      <c r="AQ147" t="s">
        <v>11375</v>
      </c>
      <c r="AS147" t="s">
        <v>11376</v>
      </c>
      <c r="AT147">
        <v>150</v>
      </c>
      <c r="AU147" t="s">
        <v>8506</v>
      </c>
      <c r="AW147">
        <v>39</v>
      </c>
      <c r="AX147" t="s">
        <v>8507</v>
      </c>
      <c r="AY147" t="s">
        <v>11377</v>
      </c>
      <c r="AZ147" t="s">
        <v>8455</v>
      </c>
      <c r="BA147" t="s">
        <v>8456</v>
      </c>
    </row>
    <row r="148" spans="1:53" x14ac:dyDescent="0.25">
      <c r="A148" t="s">
        <v>11378</v>
      </c>
      <c r="B148" t="s">
        <v>11379</v>
      </c>
      <c r="C148" t="s">
        <v>11128</v>
      </c>
      <c r="D148" t="s">
        <v>11380</v>
      </c>
      <c r="E148" t="s">
        <v>11381</v>
      </c>
      <c r="F148">
        <v>500</v>
      </c>
      <c r="G148" t="s">
        <v>8607</v>
      </c>
      <c r="H148" t="s">
        <v>11382</v>
      </c>
      <c r="I148">
        <v>2</v>
      </c>
      <c r="J148" t="s">
        <v>8609</v>
      </c>
      <c r="K148">
        <v>951</v>
      </c>
      <c r="L148">
        <v>500</v>
      </c>
      <c r="Y148" t="s">
        <v>11380</v>
      </c>
      <c r="Z148" t="s">
        <v>11383</v>
      </c>
      <c r="AA148" t="s">
        <v>8611</v>
      </c>
      <c r="AB148" t="s">
        <v>8455</v>
      </c>
      <c r="AC148" t="s">
        <v>8475</v>
      </c>
      <c r="AD148" t="s">
        <v>11384</v>
      </c>
      <c r="AE148" t="s">
        <v>11385</v>
      </c>
      <c r="AF148" t="s">
        <v>11381</v>
      </c>
      <c r="AG148" t="s">
        <v>11196</v>
      </c>
      <c r="AH148">
        <v>168</v>
      </c>
      <c r="AI148">
        <v>3578097</v>
      </c>
      <c r="AJ148" t="b">
        <v>1</v>
      </c>
      <c r="AK148" t="s">
        <v>8477</v>
      </c>
      <c r="AL148" t="s">
        <v>11350</v>
      </c>
      <c r="AM148" t="s">
        <v>11381</v>
      </c>
      <c r="AN148">
        <v>29</v>
      </c>
      <c r="AO148" t="s">
        <v>8615</v>
      </c>
      <c r="AQ148" t="s">
        <v>11386</v>
      </c>
      <c r="AS148" t="s">
        <v>11387</v>
      </c>
      <c r="AT148">
        <v>19</v>
      </c>
      <c r="AU148" t="s">
        <v>8618</v>
      </c>
      <c r="AV148" t="s">
        <v>8478</v>
      </c>
      <c r="AW148">
        <v>419</v>
      </c>
      <c r="AX148" t="s">
        <v>8619</v>
      </c>
      <c r="AY148" t="s">
        <v>11388</v>
      </c>
      <c r="AZ148" t="s">
        <v>8455</v>
      </c>
      <c r="BA148" t="s">
        <v>8621</v>
      </c>
    </row>
    <row r="149" spans="1:53" x14ac:dyDescent="0.25">
      <c r="A149" t="s">
        <v>11389</v>
      </c>
      <c r="B149" t="s">
        <v>11390</v>
      </c>
      <c r="C149" t="s">
        <v>11080</v>
      </c>
      <c r="D149" t="s">
        <v>11391</v>
      </c>
      <c r="E149" t="s">
        <v>11394</v>
      </c>
      <c r="F149">
        <v>504</v>
      </c>
      <c r="G149" t="s">
        <v>11079</v>
      </c>
      <c r="H149" t="s">
        <v>11395</v>
      </c>
      <c r="I149">
        <v>2</v>
      </c>
      <c r="J149" t="s">
        <v>11396</v>
      </c>
      <c r="K149">
        <v>504</v>
      </c>
      <c r="L149">
        <v>504</v>
      </c>
      <c r="M149" t="s">
        <v>11397</v>
      </c>
      <c r="N149" t="s">
        <v>11389</v>
      </c>
      <c r="O149" t="s">
        <v>11398</v>
      </c>
      <c r="P149" t="s">
        <v>11390</v>
      </c>
      <c r="Q149" t="s">
        <v>11399</v>
      </c>
      <c r="R149" t="s">
        <v>11391</v>
      </c>
      <c r="S149" t="s">
        <v>11400</v>
      </c>
      <c r="T149" t="s">
        <v>11401</v>
      </c>
      <c r="U149" t="s">
        <v>11402</v>
      </c>
      <c r="V149" t="s">
        <v>11393</v>
      </c>
      <c r="W149" t="s">
        <v>11403</v>
      </c>
      <c r="X149" t="s">
        <v>11392</v>
      </c>
      <c r="Y149" t="s">
        <v>11391</v>
      </c>
      <c r="Z149" t="s">
        <v>11404</v>
      </c>
      <c r="AA149" t="s">
        <v>8461</v>
      </c>
      <c r="AB149" t="s">
        <v>11080</v>
      </c>
      <c r="AC149" t="s">
        <v>8475</v>
      </c>
      <c r="AD149">
        <v>212</v>
      </c>
      <c r="AE149" t="s">
        <v>11405</v>
      </c>
      <c r="AF149" t="s">
        <v>11394</v>
      </c>
      <c r="AG149" t="s">
        <v>9416</v>
      </c>
      <c r="AH149">
        <v>169</v>
      </c>
      <c r="AI149">
        <v>2542007</v>
      </c>
      <c r="AJ149" t="b">
        <v>1</v>
      </c>
      <c r="AK149" t="s">
        <v>8477</v>
      </c>
      <c r="AL149" t="s">
        <v>11394</v>
      </c>
      <c r="AM149" t="s">
        <v>11406</v>
      </c>
      <c r="AQ149" t="s">
        <v>11407</v>
      </c>
      <c r="AS149" t="s">
        <v>11408</v>
      </c>
      <c r="AT149">
        <v>2</v>
      </c>
      <c r="AU149" t="s">
        <v>8533</v>
      </c>
      <c r="AW149">
        <v>15</v>
      </c>
      <c r="AX149" t="s">
        <v>8534</v>
      </c>
      <c r="AY149" t="s">
        <v>11409</v>
      </c>
      <c r="AZ149" t="s">
        <v>9423</v>
      </c>
      <c r="BA149" t="s">
        <v>8456</v>
      </c>
    </row>
    <row r="150" spans="1:53" x14ac:dyDescent="0.25">
      <c r="A150" t="s">
        <v>11410</v>
      </c>
      <c r="B150" t="s">
        <v>11411</v>
      </c>
      <c r="C150" t="s">
        <v>11414</v>
      </c>
      <c r="D150" t="s">
        <v>11412</v>
      </c>
      <c r="E150" t="s">
        <v>11415</v>
      </c>
      <c r="F150">
        <v>508</v>
      </c>
      <c r="G150" t="s">
        <v>11416</v>
      </c>
      <c r="H150" t="s">
        <v>11417</v>
      </c>
      <c r="I150">
        <v>2</v>
      </c>
      <c r="J150" t="s">
        <v>11418</v>
      </c>
      <c r="K150">
        <v>943</v>
      </c>
      <c r="L150">
        <v>508</v>
      </c>
      <c r="M150" t="s">
        <v>11419</v>
      </c>
      <c r="N150" t="s">
        <v>11410</v>
      </c>
      <c r="O150" t="s">
        <v>11420</v>
      </c>
      <c r="P150" t="s">
        <v>11411</v>
      </c>
      <c r="Q150" t="s">
        <v>11421</v>
      </c>
      <c r="R150" t="s">
        <v>11412</v>
      </c>
      <c r="S150" t="s">
        <v>11422</v>
      </c>
      <c r="T150" t="s">
        <v>11423</v>
      </c>
      <c r="U150" t="s">
        <v>11424</v>
      </c>
      <c r="V150" t="s">
        <v>11413</v>
      </c>
      <c r="W150" t="s">
        <v>11425</v>
      </c>
      <c r="X150" t="s">
        <v>11412</v>
      </c>
      <c r="Y150" t="s">
        <v>11412</v>
      </c>
      <c r="Z150" t="s">
        <v>11426</v>
      </c>
      <c r="AA150" t="s">
        <v>8461</v>
      </c>
      <c r="AB150" t="s">
        <v>11427</v>
      </c>
      <c r="AC150" t="s">
        <v>8475</v>
      </c>
      <c r="AD150">
        <v>258</v>
      </c>
      <c r="AE150" t="s">
        <v>11428</v>
      </c>
      <c r="AF150" t="s">
        <v>11415</v>
      </c>
      <c r="AG150" t="s">
        <v>11414</v>
      </c>
      <c r="AH150">
        <v>170</v>
      </c>
      <c r="AI150">
        <v>1036973</v>
      </c>
      <c r="AJ150" t="b">
        <v>1</v>
      </c>
      <c r="AK150" t="s">
        <v>8477</v>
      </c>
      <c r="AL150" t="s">
        <v>11415</v>
      </c>
      <c r="AM150" t="s">
        <v>11415</v>
      </c>
      <c r="AN150">
        <v>14</v>
      </c>
      <c r="AO150" t="s">
        <v>9112</v>
      </c>
      <c r="AQ150" t="s">
        <v>11429</v>
      </c>
      <c r="AR150" t="s">
        <v>8478</v>
      </c>
      <c r="AS150" t="s">
        <v>11430</v>
      </c>
      <c r="AT150">
        <v>2</v>
      </c>
      <c r="AU150" t="s">
        <v>8533</v>
      </c>
      <c r="AW150">
        <v>202</v>
      </c>
      <c r="AX150" t="s">
        <v>8600</v>
      </c>
      <c r="AY150" t="s">
        <v>11431</v>
      </c>
      <c r="AZ150" t="s">
        <v>11414</v>
      </c>
      <c r="BA150" t="s">
        <v>8456</v>
      </c>
    </row>
    <row r="151" spans="1:53" x14ac:dyDescent="0.25">
      <c r="A151" t="s">
        <v>11432</v>
      </c>
      <c r="B151" t="s">
        <v>11433</v>
      </c>
      <c r="C151" t="s">
        <v>11436</v>
      </c>
      <c r="D151" t="s">
        <v>11434</v>
      </c>
      <c r="E151" t="s">
        <v>11437</v>
      </c>
      <c r="F151">
        <v>104</v>
      </c>
      <c r="G151" t="s">
        <v>11438</v>
      </c>
      <c r="H151" t="s">
        <v>11439</v>
      </c>
      <c r="I151">
        <v>2</v>
      </c>
      <c r="J151" t="s">
        <v>11440</v>
      </c>
      <c r="K151">
        <v>104</v>
      </c>
      <c r="L151">
        <v>104</v>
      </c>
      <c r="M151" t="s">
        <v>11441</v>
      </c>
      <c r="N151" t="s">
        <v>11432</v>
      </c>
      <c r="O151" t="s">
        <v>11442</v>
      </c>
      <c r="P151" t="s">
        <v>11433</v>
      </c>
      <c r="Q151" t="s">
        <v>11443</v>
      </c>
      <c r="R151" t="s">
        <v>11434</v>
      </c>
      <c r="S151" t="s">
        <v>11444</v>
      </c>
      <c r="T151" t="s">
        <v>11445</v>
      </c>
      <c r="U151" t="s">
        <v>11446</v>
      </c>
      <c r="V151" t="s">
        <v>11435</v>
      </c>
      <c r="W151" t="s">
        <v>11447</v>
      </c>
      <c r="X151" t="s">
        <v>11434</v>
      </c>
      <c r="Y151" t="s">
        <v>11434</v>
      </c>
      <c r="Z151" t="s">
        <v>11448</v>
      </c>
      <c r="AA151" t="s">
        <v>8454</v>
      </c>
      <c r="AB151" t="s">
        <v>9181</v>
      </c>
      <c r="AC151" t="s">
        <v>8475</v>
      </c>
      <c r="AD151">
        <v>95</v>
      </c>
      <c r="AE151" t="s">
        <v>11449</v>
      </c>
      <c r="AF151" t="s">
        <v>11450</v>
      </c>
      <c r="AG151" t="s">
        <v>8959</v>
      </c>
      <c r="AH151">
        <v>171</v>
      </c>
      <c r="AI151">
        <v>1327865</v>
      </c>
      <c r="AJ151" t="b">
        <v>1</v>
      </c>
      <c r="AK151" t="s">
        <v>8477</v>
      </c>
      <c r="AL151" t="s">
        <v>11450</v>
      </c>
      <c r="AM151" t="s">
        <v>11450</v>
      </c>
      <c r="AQ151" t="s">
        <v>11126</v>
      </c>
      <c r="AR151" t="s">
        <v>8478</v>
      </c>
      <c r="AS151" t="s">
        <v>11451</v>
      </c>
      <c r="AT151">
        <v>142</v>
      </c>
      <c r="AU151" t="s">
        <v>8481</v>
      </c>
      <c r="AW151">
        <v>35</v>
      </c>
      <c r="AX151" t="s">
        <v>9146</v>
      </c>
      <c r="AY151" t="s">
        <v>11452</v>
      </c>
      <c r="AZ151" t="s">
        <v>8959</v>
      </c>
      <c r="BA151" t="s">
        <v>8456</v>
      </c>
    </row>
    <row r="152" spans="1:53" x14ac:dyDescent="0.25">
      <c r="A152" t="s">
        <v>11453</v>
      </c>
      <c r="B152" t="s">
        <v>11454</v>
      </c>
      <c r="C152" t="s">
        <v>8611</v>
      </c>
      <c r="D152" t="s">
        <v>11455</v>
      </c>
      <c r="E152" t="s">
        <v>11457</v>
      </c>
      <c r="F152">
        <v>516</v>
      </c>
      <c r="G152" t="s">
        <v>11458</v>
      </c>
      <c r="H152" t="s">
        <v>11459</v>
      </c>
      <c r="I152" t="s">
        <v>8981</v>
      </c>
      <c r="J152" t="s">
        <v>11460</v>
      </c>
      <c r="K152" s="20">
        <v>516710</v>
      </c>
      <c r="L152">
        <v>516</v>
      </c>
      <c r="M152" t="s">
        <v>11461</v>
      </c>
      <c r="N152" t="s">
        <v>11453</v>
      </c>
      <c r="O152" t="s">
        <v>11462</v>
      </c>
      <c r="P152" t="s">
        <v>11454</v>
      </c>
      <c r="Q152" t="s">
        <v>11463</v>
      </c>
      <c r="R152" t="s">
        <v>11455</v>
      </c>
      <c r="S152" t="s">
        <v>11464</v>
      </c>
      <c r="T152" t="s">
        <v>11465</v>
      </c>
      <c r="U152" t="s">
        <v>11466</v>
      </c>
      <c r="V152" t="s">
        <v>11456</v>
      </c>
      <c r="W152" t="s">
        <v>11467</v>
      </c>
      <c r="X152" t="s">
        <v>11455</v>
      </c>
      <c r="Y152" t="s">
        <v>11455</v>
      </c>
      <c r="Z152" t="s">
        <v>11468</v>
      </c>
      <c r="AA152" t="s">
        <v>8461</v>
      </c>
      <c r="AB152" t="s">
        <v>11457</v>
      </c>
      <c r="AC152" t="s">
        <v>8475</v>
      </c>
      <c r="AD152">
        <v>264</v>
      </c>
      <c r="AE152" t="s">
        <v>11469</v>
      </c>
      <c r="AF152" t="s">
        <v>11457</v>
      </c>
      <c r="AG152" t="s">
        <v>11470</v>
      </c>
      <c r="AH152">
        <v>172</v>
      </c>
      <c r="AI152">
        <v>3355338</v>
      </c>
      <c r="AJ152" t="b">
        <v>1</v>
      </c>
      <c r="AK152" t="s">
        <v>8477</v>
      </c>
      <c r="AL152" t="s">
        <v>11457</v>
      </c>
      <c r="AM152" t="s">
        <v>11471</v>
      </c>
      <c r="AN152">
        <v>18</v>
      </c>
      <c r="AO152" t="s">
        <v>9067</v>
      </c>
      <c r="AQ152" t="s">
        <v>11472</v>
      </c>
      <c r="AS152" t="s">
        <v>11473</v>
      </c>
      <c r="AT152">
        <v>2</v>
      </c>
      <c r="AU152" t="s">
        <v>8533</v>
      </c>
      <c r="AW152">
        <v>202</v>
      </c>
      <c r="AX152" t="s">
        <v>8600</v>
      </c>
      <c r="AY152" t="s">
        <v>11474</v>
      </c>
      <c r="AZ152" t="s">
        <v>11475</v>
      </c>
      <c r="BA152" t="s">
        <v>8456</v>
      </c>
    </row>
    <row r="153" spans="1:53" x14ac:dyDescent="0.25">
      <c r="A153" t="s">
        <v>11476</v>
      </c>
      <c r="B153" t="s">
        <v>11477</v>
      </c>
      <c r="C153" t="s">
        <v>11480</v>
      </c>
      <c r="D153" t="s">
        <v>11478</v>
      </c>
      <c r="E153" t="s">
        <v>11481</v>
      </c>
      <c r="F153">
        <v>520</v>
      </c>
      <c r="G153" t="s">
        <v>8248</v>
      </c>
      <c r="H153" t="s">
        <v>11482</v>
      </c>
      <c r="I153">
        <v>2</v>
      </c>
      <c r="J153" t="s">
        <v>8721</v>
      </c>
      <c r="K153">
        <v>36</v>
      </c>
      <c r="L153">
        <v>520</v>
      </c>
      <c r="M153" t="s">
        <v>11483</v>
      </c>
      <c r="N153" t="s">
        <v>11476</v>
      </c>
      <c r="O153" t="s">
        <v>11484</v>
      </c>
      <c r="P153" t="s">
        <v>11477</v>
      </c>
      <c r="Q153" t="s">
        <v>11485</v>
      </c>
      <c r="R153" t="s">
        <v>11478</v>
      </c>
      <c r="S153" t="s">
        <v>11486</v>
      </c>
      <c r="T153" t="s">
        <v>11487</v>
      </c>
      <c r="U153" t="s">
        <v>11488</v>
      </c>
      <c r="V153" t="s">
        <v>11479</v>
      </c>
      <c r="W153" t="s">
        <v>11489</v>
      </c>
      <c r="X153" t="s">
        <v>11478</v>
      </c>
      <c r="Y153" t="s">
        <v>11478</v>
      </c>
      <c r="Z153" t="s">
        <v>11490</v>
      </c>
      <c r="AA153" t="s">
        <v>8543</v>
      </c>
      <c r="AB153" t="s">
        <v>11491</v>
      </c>
      <c r="AC153" t="s">
        <v>8475</v>
      </c>
      <c r="AD153">
        <v>674</v>
      </c>
      <c r="AE153" t="s">
        <v>11492</v>
      </c>
      <c r="AF153" t="s">
        <v>11481</v>
      </c>
      <c r="AG153" t="s">
        <v>11480</v>
      </c>
      <c r="AH153">
        <v>173</v>
      </c>
      <c r="AI153">
        <v>2110425</v>
      </c>
      <c r="AJ153" t="b">
        <v>1</v>
      </c>
      <c r="AK153" t="s">
        <v>8477</v>
      </c>
      <c r="AL153" t="s">
        <v>11481</v>
      </c>
      <c r="AM153" t="s">
        <v>11481</v>
      </c>
      <c r="AQ153" t="s">
        <v>11493</v>
      </c>
      <c r="AS153" t="s">
        <v>11494</v>
      </c>
      <c r="AT153">
        <v>9</v>
      </c>
      <c r="AU153" t="s">
        <v>8552</v>
      </c>
      <c r="AV153" t="s">
        <v>8478</v>
      </c>
      <c r="AW153">
        <v>57</v>
      </c>
      <c r="AX153" t="s">
        <v>10302</v>
      </c>
      <c r="AY153" t="s">
        <v>11495</v>
      </c>
      <c r="AZ153" t="s">
        <v>11496</v>
      </c>
      <c r="BA153" t="s">
        <v>8456</v>
      </c>
    </row>
    <row r="154" spans="1:53" x14ac:dyDescent="0.25">
      <c r="A154" t="s">
        <v>11497</v>
      </c>
      <c r="B154" t="s">
        <v>11498</v>
      </c>
      <c r="C154" t="s">
        <v>11501</v>
      </c>
      <c r="D154" t="s">
        <v>11499</v>
      </c>
      <c r="E154" t="s">
        <v>11502</v>
      </c>
      <c r="F154">
        <v>524</v>
      </c>
      <c r="G154" t="s">
        <v>11503</v>
      </c>
      <c r="H154" t="s">
        <v>11504</v>
      </c>
      <c r="I154">
        <v>2</v>
      </c>
      <c r="J154" t="s">
        <v>11505</v>
      </c>
      <c r="K154">
        <v>524</v>
      </c>
      <c r="L154">
        <v>524</v>
      </c>
      <c r="M154" t="s">
        <v>11506</v>
      </c>
      <c r="N154" t="s">
        <v>11497</v>
      </c>
      <c r="O154" t="s">
        <v>11507</v>
      </c>
      <c r="P154" t="s">
        <v>11498</v>
      </c>
      <c r="Q154" t="s">
        <v>11508</v>
      </c>
      <c r="R154" t="s">
        <v>11499</v>
      </c>
      <c r="S154" t="s">
        <v>11509</v>
      </c>
      <c r="T154" t="s">
        <v>11510</v>
      </c>
      <c r="U154" t="s">
        <v>11511</v>
      </c>
      <c r="V154" t="s">
        <v>11500</v>
      </c>
      <c r="W154" t="s">
        <v>11512</v>
      </c>
      <c r="X154" t="s">
        <v>11499</v>
      </c>
      <c r="Y154" t="s">
        <v>11499</v>
      </c>
      <c r="Z154" t="s">
        <v>11513</v>
      </c>
      <c r="AA154" t="s">
        <v>8454</v>
      </c>
      <c r="AB154" t="s">
        <v>11514</v>
      </c>
      <c r="AC154" t="s">
        <v>8475</v>
      </c>
      <c r="AD154">
        <v>977</v>
      </c>
      <c r="AE154" t="s">
        <v>11515</v>
      </c>
      <c r="AF154" t="s">
        <v>11514</v>
      </c>
      <c r="AG154" t="s">
        <v>11501</v>
      </c>
      <c r="AH154">
        <v>175</v>
      </c>
      <c r="AI154">
        <v>1282988</v>
      </c>
      <c r="AJ154" t="b">
        <v>1</v>
      </c>
      <c r="AK154" t="s">
        <v>8477</v>
      </c>
      <c r="AL154" t="s">
        <v>11514</v>
      </c>
      <c r="AM154" t="s">
        <v>11502</v>
      </c>
      <c r="AP154" t="s">
        <v>8478</v>
      </c>
      <c r="AQ154" t="s">
        <v>11516</v>
      </c>
      <c r="AR154" t="s">
        <v>8478</v>
      </c>
      <c r="AS154" t="s">
        <v>11517</v>
      </c>
      <c r="AT154">
        <v>142</v>
      </c>
      <c r="AU154" t="s">
        <v>8481</v>
      </c>
      <c r="AW154">
        <v>34</v>
      </c>
      <c r="AX154" t="s">
        <v>8482</v>
      </c>
      <c r="AY154" t="s">
        <v>11518</v>
      </c>
      <c r="AZ154" t="s">
        <v>11501</v>
      </c>
      <c r="BA154" t="s">
        <v>8456</v>
      </c>
    </row>
    <row r="155" spans="1:53" x14ac:dyDescent="0.25">
      <c r="A155" t="s">
        <v>11519</v>
      </c>
      <c r="B155" t="s">
        <v>11520</v>
      </c>
      <c r="C155" t="s">
        <v>8233</v>
      </c>
      <c r="D155" t="s">
        <v>11521</v>
      </c>
      <c r="E155" t="s">
        <v>11523</v>
      </c>
      <c r="F155">
        <v>528</v>
      </c>
      <c r="G155" t="s">
        <v>8249</v>
      </c>
      <c r="H155" t="s">
        <v>11524</v>
      </c>
      <c r="I155">
        <v>2</v>
      </c>
      <c r="J155" t="s">
        <v>8563</v>
      </c>
      <c r="K155">
        <v>978</v>
      </c>
      <c r="L155">
        <v>528</v>
      </c>
      <c r="M155" t="s">
        <v>11525</v>
      </c>
      <c r="N155" t="s">
        <v>11519</v>
      </c>
      <c r="O155" t="s">
        <v>11526</v>
      </c>
      <c r="P155" t="s">
        <v>11520</v>
      </c>
      <c r="Q155" t="s">
        <v>11527</v>
      </c>
      <c r="R155" t="s">
        <v>11528</v>
      </c>
      <c r="S155" t="s">
        <v>11529</v>
      </c>
      <c r="T155" t="s">
        <v>11530</v>
      </c>
      <c r="U155" t="s">
        <v>11531</v>
      </c>
      <c r="V155" t="s">
        <v>11522</v>
      </c>
      <c r="W155" t="s">
        <v>11532</v>
      </c>
      <c r="X155" t="s">
        <v>11533</v>
      </c>
      <c r="Y155" t="s">
        <v>11521</v>
      </c>
      <c r="Z155" t="s">
        <v>11534</v>
      </c>
      <c r="AA155" t="s">
        <v>8501</v>
      </c>
      <c r="AB155" t="s">
        <v>8233</v>
      </c>
      <c r="AC155" t="s">
        <v>8502</v>
      </c>
      <c r="AD155">
        <v>31</v>
      </c>
      <c r="AE155" t="s">
        <v>11535</v>
      </c>
      <c r="AF155" t="s">
        <v>11536</v>
      </c>
      <c r="AG155" t="s">
        <v>8233</v>
      </c>
      <c r="AH155">
        <v>177</v>
      </c>
      <c r="AI155">
        <v>2750405</v>
      </c>
      <c r="AJ155" t="b">
        <v>1</v>
      </c>
      <c r="AK155" t="s">
        <v>8477</v>
      </c>
      <c r="AL155" t="s">
        <v>11536</v>
      </c>
      <c r="AM155" t="s">
        <v>11537</v>
      </c>
      <c r="AQ155" t="s">
        <v>11538</v>
      </c>
      <c r="AS155" t="s">
        <v>11539</v>
      </c>
      <c r="AT155">
        <v>150</v>
      </c>
      <c r="AU155" t="s">
        <v>8506</v>
      </c>
      <c r="AW155">
        <v>155</v>
      </c>
      <c r="AX155" t="s">
        <v>8748</v>
      </c>
      <c r="AY155" t="s">
        <v>11540</v>
      </c>
      <c r="AZ155" t="s">
        <v>8233</v>
      </c>
      <c r="BA155" t="s">
        <v>8456</v>
      </c>
    </row>
    <row r="156" spans="1:53" x14ac:dyDescent="0.25">
      <c r="A156" t="s">
        <v>11541</v>
      </c>
      <c r="B156" t="s">
        <v>11542</v>
      </c>
      <c r="C156" t="s">
        <v>11544</v>
      </c>
      <c r="D156" t="s">
        <v>11543</v>
      </c>
      <c r="E156" t="s">
        <v>11545</v>
      </c>
      <c r="F156">
        <v>540</v>
      </c>
      <c r="G156" t="s">
        <v>10084</v>
      </c>
      <c r="H156" t="s">
        <v>11546</v>
      </c>
      <c r="I156">
        <v>0</v>
      </c>
      <c r="J156" t="s">
        <v>10086</v>
      </c>
      <c r="K156">
        <v>953</v>
      </c>
      <c r="L156">
        <v>540</v>
      </c>
      <c r="Y156" t="s">
        <v>11543</v>
      </c>
      <c r="Z156" t="s">
        <v>11547</v>
      </c>
      <c r="AA156" t="s">
        <v>8543</v>
      </c>
      <c r="AB156" t="s">
        <v>9776</v>
      </c>
      <c r="AC156" t="s">
        <v>8475</v>
      </c>
      <c r="AD156">
        <v>687</v>
      </c>
      <c r="AE156" t="s">
        <v>11548</v>
      </c>
      <c r="AF156" t="s">
        <v>11545</v>
      </c>
      <c r="AG156" t="s">
        <v>11544</v>
      </c>
      <c r="AH156">
        <v>178</v>
      </c>
      <c r="AI156">
        <v>2139685</v>
      </c>
      <c r="AJ156" t="b">
        <v>1</v>
      </c>
      <c r="AK156" t="s">
        <v>8477</v>
      </c>
      <c r="AL156" t="s">
        <v>11549</v>
      </c>
      <c r="AM156" t="s">
        <v>11545</v>
      </c>
      <c r="AQ156" t="s">
        <v>11550</v>
      </c>
      <c r="AS156" t="s">
        <v>11551</v>
      </c>
      <c r="AT156">
        <v>9</v>
      </c>
      <c r="AU156" t="s">
        <v>8552</v>
      </c>
      <c r="AV156" t="s">
        <v>8478</v>
      </c>
      <c r="AW156">
        <v>54</v>
      </c>
      <c r="AX156" t="s">
        <v>10024</v>
      </c>
      <c r="AY156" t="s">
        <v>11552</v>
      </c>
      <c r="AZ156" t="s">
        <v>11544</v>
      </c>
      <c r="BA156" t="s">
        <v>10096</v>
      </c>
    </row>
    <row r="157" spans="1:53" x14ac:dyDescent="0.25">
      <c r="A157" t="s">
        <v>11553</v>
      </c>
      <c r="B157" t="s">
        <v>11554</v>
      </c>
      <c r="C157" t="s">
        <v>8228</v>
      </c>
      <c r="D157" t="s">
        <v>11555</v>
      </c>
      <c r="E157" t="s">
        <v>11558</v>
      </c>
      <c r="F157">
        <v>554</v>
      </c>
      <c r="G157" t="s">
        <v>8250</v>
      </c>
      <c r="H157" t="s">
        <v>11559</v>
      </c>
      <c r="I157">
        <v>2</v>
      </c>
      <c r="J157" t="s">
        <v>9532</v>
      </c>
      <c r="K157">
        <v>554</v>
      </c>
      <c r="L157">
        <v>554</v>
      </c>
      <c r="M157" t="s">
        <v>11553</v>
      </c>
      <c r="N157" t="s">
        <v>11553</v>
      </c>
      <c r="O157" t="s">
        <v>11554</v>
      </c>
      <c r="P157" t="s">
        <v>11554</v>
      </c>
      <c r="Q157" t="s">
        <v>11555</v>
      </c>
      <c r="R157" t="s">
        <v>11555</v>
      </c>
      <c r="S157" t="s">
        <v>11560</v>
      </c>
      <c r="T157" t="s">
        <v>11561</v>
      </c>
      <c r="U157" t="s">
        <v>11557</v>
      </c>
      <c r="V157" t="s">
        <v>11557</v>
      </c>
      <c r="W157" t="s">
        <v>11556</v>
      </c>
      <c r="X157" t="s">
        <v>11556</v>
      </c>
      <c r="Y157" t="s">
        <v>11555</v>
      </c>
      <c r="Z157" t="s">
        <v>11562</v>
      </c>
      <c r="AA157" t="s">
        <v>8543</v>
      </c>
      <c r="AB157" t="s">
        <v>8228</v>
      </c>
      <c r="AC157" t="s">
        <v>8502</v>
      </c>
      <c r="AD157">
        <v>64</v>
      </c>
      <c r="AE157" t="s">
        <v>11563</v>
      </c>
      <c r="AF157" t="s">
        <v>11558</v>
      </c>
      <c r="AG157" t="s">
        <v>8228</v>
      </c>
      <c r="AH157">
        <v>179</v>
      </c>
      <c r="AI157">
        <v>2186224</v>
      </c>
      <c r="AJ157" t="b">
        <v>1</v>
      </c>
      <c r="AK157" t="s">
        <v>8477</v>
      </c>
      <c r="AL157" t="s">
        <v>11558</v>
      </c>
      <c r="AM157" t="s">
        <v>11558</v>
      </c>
      <c r="AQ157" t="s">
        <v>11564</v>
      </c>
      <c r="AS157" t="s">
        <v>11565</v>
      </c>
      <c r="AT157">
        <v>9</v>
      </c>
      <c r="AU157" t="s">
        <v>8552</v>
      </c>
      <c r="AW157">
        <v>53</v>
      </c>
      <c r="AX157" t="s">
        <v>8728</v>
      </c>
      <c r="AY157" t="s">
        <v>11566</v>
      </c>
      <c r="AZ157" t="s">
        <v>8228</v>
      </c>
      <c r="BA157" t="s">
        <v>8456</v>
      </c>
    </row>
    <row r="158" spans="1:53" x14ac:dyDescent="0.25">
      <c r="A158" t="s">
        <v>11567</v>
      </c>
      <c r="B158" t="s">
        <v>11568</v>
      </c>
      <c r="C158" t="s">
        <v>11571</v>
      </c>
      <c r="D158" t="s">
        <v>11569</v>
      </c>
      <c r="E158" t="s">
        <v>11572</v>
      </c>
      <c r="F158">
        <v>558</v>
      </c>
      <c r="G158" t="s">
        <v>11573</v>
      </c>
      <c r="H158" t="s">
        <v>11574</v>
      </c>
      <c r="I158">
        <v>2</v>
      </c>
      <c r="J158" t="s">
        <v>11575</v>
      </c>
      <c r="K158">
        <v>558</v>
      </c>
      <c r="L158">
        <v>558</v>
      </c>
      <c r="M158" t="s">
        <v>11576</v>
      </c>
      <c r="N158" t="s">
        <v>11567</v>
      </c>
      <c r="O158" t="s">
        <v>11577</v>
      </c>
      <c r="P158" t="s">
        <v>11568</v>
      </c>
      <c r="Q158" t="s">
        <v>11578</v>
      </c>
      <c r="R158" t="s">
        <v>11569</v>
      </c>
      <c r="S158" t="s">
        <v>11579</v>
      </c>
      <c r="T158" t="s">
        <v>11580</v>
      </c>
      <c r="U158" t="s">
        <v>11581</v>
      </c>
      <c r="V158" t="s">
        <v>11570</v>
      </c>
      <c r="W158" t="s">
        <v>11582</v>
      </c>
      <c r="X158" t="s">
        <v>11569</v>
      </c>
      <c r="Y158" t="s">
        <v>11569</v>
      </c>
      <c r="Z158" t="s">
        <v>11583</v>
      </c>
      <c r="AA158" t="s">
        <v>8611</v>
      </c>
      <c r="AB158" t="s">
        <v>11572</v>
      </c>
      <c r="AC158" t="s">
        <v>8475</v>
      </c>
      <c r="AD158">
        <v>505</v>
      </c>
      <c r="AE158" t="s">
        <v>11584</v>
      </c>
      <c r="AF158" t="s">
        <v>11585</v>
      </c>
      <c r="AG158" t="s">
        <v>8713</v>
      </c>
      <c r="AH158">
        <v>180</v>
      </c>
      <c r="AI158">
        <v>3617476</v>
      </c>
      <c r="AJ158" t="b">
        <v>1</v>
      </c>
      <c r="AK158" t="s">
        <v>8477</v>
      </c>
      <c r="AL158" t="s">
        <v>11585</v>
      </c>
      <c r="AM158" t="s">
        <v>11586</v>
      </c>
      <c r="AN158">
        <v>13</v>
      </c>
      <c r="AO158" t="s">
        <v>8929</v>
      </c>
      <c r="AQ158" t="s">
        <v>11587</v>
      </c>
      <c r="AS158" t="s">
        <v>11588</v>
      </c>
      <c r="AT158">
        <v>19</v>
      </c>
      <c r="AU158" t="s">
        <v>8618</v>
      </c>
      <c r="AW158">
        <v>419</v>
      </c>
      <c r="AX158" t="s">
        <v>8619</v>
      </c>
      <c r="AY158" t="s">
        <v>11589</v>
      </c>
      <c r="AZ158" t="s">
        <v>11590</v>
      </c>
      <c r="BA158" t="s">
        <v>8456</v>
      </c>
    </row>
    <row r="159" spans="1:53" x14ac:dyDescent="0.25">
      <c r="A159" t="s">
        <v>11591</v>
      </c>
      <c r="B159" t="s">
        <v>11592</v>
      </c>
      <c r="C159" t="s">
        <v>11595</v>
      </c>
      <c r="D159" t="s">
        <v>11593</v>
      </c>
      <c r="E159" t="s">
        <v>11596</v>
      </c>
      <c r="F159">
        <v>562</v>
      </c>
      <c r="G159" t="s">
        <v>8939</v>
      </c>
      <c r="H159" t="s">
        <v>11597</v>
      </c>
      <c r="I159">
        <v>0</v>
      </c>
      <c r="J159" t="s">
        <v>8941</v>
      </c>
      <c r="K159">
        <v>952</v>
      </c>
      <c r="L159">
        <v>562</v>
      </c>
      <c r="M159" t="s">
        <v>11598</v>
      </c>
      <c r="N159" t="s">
        <v>11591</v>
      </c>
      <c r="O159" t="s">
        <v>11599</v>
      </c>
      <c r="P159" t="s">
        <v>11592</v>
      </c>
      <c r="Q159" t="s">
        <v>11600</v>
      </c>
      <c r="R159" t="s">
        <v>11601</v>
      </c>
      <c r="S159" t="s">
        <v>11602</v>
      </c>
      <c r="T159" t="s">
        <v>11603</v>
      </c>
      <c r="U159" t="s">
        <v>11604</v>
      </c>
      <c r="V159" t="s">
        <v>11594</v>
      </c>
      <c r="W159" t="s">
        <v>11605</v>
      </c>
      <c r="X159" t="s">
        <v>11606</v>
      </c>
      <c r="Y159" t="s">
        <v>11593</v>
      </c>
      <c r="Z159" t="s">
        <v>11607</v>
      </c>
      <c r="AA159" t="s">
        <v>8461</v>
      </c>
      <c r="AB159" t="s">
        <v>11608</v>
      </c>
      <c r="AC159" t="s">
        <v>8475</v>
      </c>
      <c r="AD159">
        <v>227</v>
      </c>
      <c r="AE159" t="s">
        <v>11609</v>
      </c>
      <c r="AF159" t="s">
        <v>11610</v>
      </c>
      <c r="AG159" t="s">
        <v>11611</v>
      </c>
      <c r="AH159">
        <v>181</v>
      </c>
      <c r="AI159">
        <v>2440476</v>
      </c>
      <c r="AJ159" t="b">
        <v>1</v>
      </c>
      <c r="AK159" t="s">
        <v>8477</v>
      </c>
      <c r="AL159" t="s">
        <v>11610</v>
      </c>
      <c r="AM159" t="s">
        <v>11612</v>
      </c>
      <c r="AN159">
        <v>11</v>
      </c>
      <c r="AO159" t="s">
        <v>8952</v>
      </c>
      <c r="AP159" t="s">
        <v>8478</v>
      </c>
      <c r="AQ159" t="s">
        <v>11613</v>
      </c>
      <c r="AR159" t="s">
        <v>8478</v>
      </c>
      <c r="AS159" t="s">
        <v>11614</v>
      </c>
      <c r="AT159">
        <v>2</v>
      </c>
      <c r="AU159" t="s">
        <v>8533</v>
      </c>
      <c r="AW159">
        <v>202</v>
      </c>
      <c r="AX159" t="s">
        <v>8600</v>
      </c>
      <c r="AY159" t="s">
        <v>11615</v>
      </c>
      <c r="AZ159" t="s">
        <v>11480</v>
      </c>
      <c r="BA159" t="s">
        <v>8456</v>
      </c>
    </row>
    <row r="160" spans="1:53" x14ac:dyDescent="0.25">
      <c r="A160" t="s">
        <v>11616</v>
      </c>
      <c r="B160" t="s">
        <v>11617</v>
      </c>
      <c r="C160" t="s">
        <v>11611</v>
      </c>
      <c r="D160" t="s">
        <v>11618</v>
      </c>
      <c r="E160" t="s">
        <v>11620</v>
      </c>
      <c r="F160">
        <v>566</v>
      </c>
      <c r="G160" t="s">
        <v>11621</v>
      </c>
      <c r="H160" t="s">
        <v>11622</v>
      </c>
      <c r="I160">
        <v>2</v>
      </c>
      <c r="J160" t="s">
        <v>11623</v>
      </c>
      <c r="K160">
        <v>566</v>
      </c>
      <c r="L160">
        <v>566</v>
      </c>
      <c r="M160" t="s">
        <v>11624</v>
      </c>
      <c r="N160" t="s">
        <v>11616</v>
      </c>
      <c r="O160" t="s">
        <v>11625</v>
      </c>
      <c r="P160" t="s">
        <v>11617</v>
      </c>
      <c r="Q160" t="s">
        <v>11626</v>
      </c>
      <c r="R160" t="s">
        <v>11618</v>
      </c>
      <c r="S160" t="s">
        <v>11627</v>
      </c>
      <c r="T160" t="s">
        <v>11628</v>
      </c>
      <c r="U160" t="s">
        <v>11629</v>
      </c>
      <c r="V160" t="s">
        <v>11619</v>
      </c>
      <c r="W160" t="s">
        <v>11630</v>
      </c>
      <c r="X160" t="s">
        <v>11618</v>
      </c>
      <c r="Y160" t="s">
        <v>11618</v>
      </c>
      <c r="Z160" t="s">
        <v>11631</v>
      </c>
      <c r="AA160" t="s">
        <v>8461</v>
      </c>
      <c r="AB160" t="s">
        <v>11632</v>
      </c>
      <c r="AC160" t="s">
        <v>8475</v>
      </c>
      <c r="AD160">
        <v>234</v>
      </c>
      <c r="AE160" t="s">
        <v>11633</v>
      </c>
      <c r="AF160" t="s">
        <v>11620</v>
      </c>
      <c r="AG160" t="s">
        <v>11571</v>
      </c>
      <c r="AH160">
        <v>182</v>
      </c>
      <c r="AI160">
        <v>2328926</v>
      </c>
      <c r="AJ160" t="b">
        <v>1</v>
      </c>
      <c r="AK160" t="s">
        <v>8477</v>
      </c>
      <c r="AL160" t="s">
        <v>11612</v>
      </c>
      <c r="AM160" t="s">
        <v>11610</v>
      </c>
      <c r="AN160">
        <v>11</v>
      </c>
      <c r="AO160" t="s">
        <v>8952</v>
      </c>
      <c r="AQ160" t="s">
        <v>11634</v>
      </c>
      <c r="AS160" t="s">
        <v>11635</v>
      </c>
      <c r="AT160">
        <v>2</v>
      </c>
      <c r="AU160" t="s">
        <v>8533</v>
      </c>
      <c r="AW160">
        <v>202</v>
      </c>
      <c r="AX160" t="s">
        <v>8600</v>
      </c>
      <c r="AY160" t="s">
        <v>11636</v>
      </c>
      <c r="AZ160" t="s">
        <v>11571</v>
      </c>
      <c r="BA160" t="s">
        <v>8456</v>
      </c>
    </row>
    <row r="161" spans="1:53" x14ac:dyDescent="0.25">
      <c r="A161" t="s">
        <v>11637</v>
      </c>
      <c r="B161" t="s">
        <v>11638</v>
      </c>
      <c r="C161" t="s">
        <v>8713</v>
      </c>
      <c r="D161" t="s">
        <v>11639</v>
      </c>
      <c r="E161" t="s">
        <v>11642</v>
      </c>
      <c r="F161">
        <v>570</v>
      </c>
      <c r="G161" t="s">
        <v>8250</v>
      </c>
      <c r="H161" t="s">
        <v>11643</v>
      </c>
      <c r="I161">
        <v>2</v>
      </c>
      <c r="J161" t="s">
        <v>9532</v>
      </c>
      <c r="K161">
        <v>554</v>
      </c>
      <c r="L161">
        <v>570</v>
      </c>
      <c r="M161" t="s">
        <v>11637</v>
      </c>
      <c r="N161" t="s">
        <v>11644</v>
      </c>
      <c r="O161" t="s">
        <v>11638</v>
      </c>
      <c r="P161" t="s">
        <v>11645</v>
      </c>
      <c r="Q161" t="s">
        <v>11639</v>
      </c>
      <c r="R161" t="s">
        <v>11646</v>
      </c>
      <c r="S161" t="s">
        <v>11640</v>
      </c>
      <c r="T161" t="s">
        <v>11647</v>
      </c>
      <c r="U161" t="s">
        <v>11641</v>
      </c>
      <c r="V161" t="s">
        <v>11648</v>
      </c>
      <c r="W161" t="s">
        <v>11639</v>
      </c>
      <c r="X161" t="s">
        <v>11646</v>
      </c>
      <c r="Y161" t="s">
        <v>11639</v>
      </c>
      <c r="Z161" t="s">
        <v>11649</v>
      </c>
      <c r="AA161" t="s">
        <v>8543</v>
      </c>
      <c r="AB161" t="s">
        <v>8228</v>
      </c>
      <c r="AC161" t="s">
        <v>8475</v>
      </c>
      <c r="AD161">
        <v>683</v>
      </c>
      <c r="AE161" t="s">
        <v>11650</v>
      </c>
      <c r="AF161" t="s">
        <v>11642</v>
      </c>
      <c r="AG161" t="s">
        <v>11595</v>
      </c>
      <c r="AH161">
        <v>183</v>
      </c>
      <c r="AI161">
        <v>4036232</v>
      </c>
      <c r="AJ161" t="b">
        <v>1</v>
      </c>
      <c r="AK161" t="s">
        <v>8477</v>
      </c>
      <c r="AL161" t="s">
        <v>11642</v>
      </c>
      <c r="AM161" t="s">
        <v>11642</v>
      </c>
      <c r="AQ161" t="s">
        <v>11651</v>
      </c>
      <c r="AS161" t="s">
        <v>11652</v>
      </c>
      <c r="AT161">
        <v>9</v>
      </c>
      <c r="AU161" t="s">
        <v>8552</v>
      </c>
      <c r="AV161" t="s">
        <v>8478</v>
      </c>
      <c r="AW161">
        <v>61</v>
      </c>
      <c r="AX161" t="s">
        <v>8553</v>
      </c>
      <c r="AY161" t="s">
        <v>11653</v>
      </c>
      <c r="AZ161" t="s">
        <v>8455</v>
      </c>
      <c r="BA161" t="s">
        <v>9550</v>
      </c>
    </row>
    <row r="162" spans="1:53" x14ac:dyDescent="0.25">
      <c r="A162" t="s">
        <v>11654</v>
      </c>
      <c r="B162" t="s">
        <v>11655</v>
      </c>
      <c r="C162" t="s">
        <v>11657</v>
      </c>
      <c r="D162" t="s">
        <v>11656</v>
      </c>
      <c r="E162" t="s">
        <v>11658</v>
      </c>
      <c r="F162">
        <v>574</v>
      </c>
      <c r="G162" t="s">
        <v>8248</v>
      </c>
      <c r="H162" t="s">
        <v>11659</v>
      </c>
      <c r="I162">
        <v>2</v>
      </c>
      <c r="J162" t="s">
        <v>8721</v>
      </c>
      <c r="K162">
        <v>36</v>
      </c>
      <c r="L162">
        <v>574</v>
      </c>
      <c r="Y162" t="s">
        <v>11656</v>
      </c>
      <c r="Z162" t="s">
        <v>10701</v>
      </c>
      <c r="AA162" t="s">
        <v>8543</v>
      </c>
      <c r="AB162" t="s">
        <v>8719</v>
      </c>
      <c r="AC162" t="s">
        <v>8502</v>
      </c>
      <c r="AD162">
        <v>672</v>
      </c>
      <c r="AE162" t="s">
        <v>11660</v>
      </c>
      <c r="AF162" t="s">
        <v>11658</v>
      </c>
      <c r="AG162" t="s">
        <v>11657</v>
      </c>
      <c r="AH162">
        <v>184</v>
      </c>
      <c r="AI162">
        <v>2155115</v>
      </c>
      <c r="AJ162" t="b">
        <v>1</v>
      </c>
      <c r="AK162" t="s">
        <v>8477</v>
      </c>
      <c r="AL162" t="s">
        <v>11661</v>
      </c>
      <c r="AM162" t="s">
        <v>11658</v>
      </c>
      <c r="AQ162" t="s">
        <v>11662</v>
      </c>
      <c r="AS162" t="s">
        <v>11663</v>
      </c>
      <c r="AT162">
        <v>9</v>
      </c>
      <c r="AU162" t="s">
        <v>8552</v>
      </c>
      <c r="AW162">
        <v>53</v>
      </c>
      <c r="AX162" t="s">
        <v>8728</v>
      </c>
      <c r="AY162" t="s">
        <v>11664</v>
      </c>
      <c r="AZ162" t="s">
        <v>11657</v>
      </c>
      <c r="BA162" t="s">
        <v>9441</v>
      </c>
    </row>
    <row r="163" spans="1:53" x14ac:dyDescent="0.25">
      <c r="A163" t="s">
        <v>11665</v>
      </c>
      <c r="B163" t="s">
        <v>11666</v>
      </c>
      <c r="C163" t="s">
        <v>11268</v>
      </c>
      <c r="D163" t="s">
        <v>11667</v>
      </c>
      <c r="E163" t="s">
        <v>11668</v>
      </c>
      <c r="F163">
        <v>580</v>
      </c>
      <c r="G163" t="s">
        <v>8246</v>
      </c>
      <c r="H163" t="s">
        <v>11669</v>
      </c>
      <c r="I163">
        <v>2</v>
      </c>
      <c r="J163" t="s">
        <v>8541</v>
      </c>
      <c r="K163">
        <v>840</v>
      </c>
      <c r="L163">
        <v>580</v>
      </c>
      <c r="Y163" t="s">
        <v>11667</v>
      </c>
      <c r="Z163" t="s">
        <v>11670</v>
      </c>
      <c r="AA163" t="s">
        <v>8543</v>
      </c>
      <c r="AB163" t="s">
        <v>8544</v>
      </c>
      <c r="AC163" t="s">
        <v>8475</v>
      </c>
      <c r="AD163" t="s">
        <v>11671</v>
      </c>
      <c r="AE163" t="s">
        <v>11672</v>
      </c>
      <c r="AF163" t="s">
        <v>11673</v>
      </c>
      <c r="AG163" t="s">
        <v>11674</v>
      </c>
      <c r="AH163">
        <v>185</v>
      </c>
      <c r="AI163">
        <v>4041468</v>
      </c>
      <c r="AJ163" t="b">
        <v>1</v>
      </c>
      <c r="AK163" t="s">
        <v>8477</v>
      </c>
      <c r="AL163" t="s">
        <v>11675</v>
      </c>
      <c r="AM163" t="s">
        <v>11676</v>
      </c>
      <c r="AQ163" t="s">
        <v>11677</v>
      </c>
      <c r="AS163" t="s">
        <v>11678</v>
      </c>
      <c r="AT163">
        <v>9</v>
      </c>
      <c r="AU163" t="s">
        <v>8552</v>
      </c>
      <c r="AV163" t="s">
        <v>8478</v>
      </c>
      <c r="AW163">
        <v>57</v>
      </c>
      <c r="AX163" t="s">
        <v>10302</v>
      </c>
      <c r="AY163" t="s">
        <v>11679</v>
      </c>
      <c r="AZ163" t="s">
        <v>11112</v>
      </c>
      <c r="BA163" t="s">
        <v>11680</v>
      </c>
    </row>
    <row r="164" spans="1:53" x14ac:dyDescent="0.25">
      <c r="A164" t="s">
        <v>11681</v>
      </c>
      <c r="B164" t="s">
        <v>11682</v>
      </c>
      <c r="C164" t="s">
        <v>8234</v>
      </c>
      <c r="D164" t="s">
        <v>11683</v>
      </c>
      <c r="E164" t="s">
        <v>11686</v>
      </c>
      <c r="F164">
        <v>578</v>
      </c>
      <c r="G164" t="s">
        <v>8254</v>
      </c>
      <c r="H164" t="s">
        <v>11687</v>
      </c>
      <c r="I164">
        <v>2</v>
      </c>
      <c r="J164" t="s">
        <v>9077</v>
      </c>
      <c r="K164">
        <v>578</v>
      </c>
      <c r="L164">
        <v>578</v>
      </c>
      <c r="M164" t="s">
        <v>11688</v>
      </c>
      <c r="N164" t="s">
        <v>11681</v>
      </c>
      <c r="O164" t="s">
        <v>11689</v>
      </c>
      <c r="P164" t="s">
        <v>11682</v>
      </c>
      <c r="Q164" t="s">
        <v>11690</v>
      </c>
      <c r="R164" t="s">
        <v>11683</v>
      </c>
      <c r="S164" t="s">
        <v>11691</v>
      </c>
      <c r="T164" t="s">
        <v>11692</v>
      </c>
      <c r="U164" t="s">
        <v>11693</v>
      </c>
      <c r="V164" t="s">
        <v>11685</v>
      </c>
      <c r="W164" t="s">
        <v>11694</v>
      </c>
      <c r="X164" t="s">
        <v>11684</v>
      </c>
      <c r="Y164" t="s">
        <v>11683</v>
      </c>
      <c r="Z164" t="s">
        <v>11695</v>
      </c>
      <c r="AA164" t="s">
        <v>8501</v>
      </c>
      <c r="AB164" t="s">
        <v>11696</v>
      </c>
      <c r="AC164" t="s">
        <v>8502</v>
      </c>
      <c r="AD164">
        <v>47</v>
      </c>
      <c r="AE164" t="s">
        <v>11697</v>
      </c>
      <c r="AF164" t="s">
        <v>11686</v>
      </c>
      <c r="AG164" t="s">
        <v>8234</v>
      </c>
      <c r="AH164">
        <v>186</v>
      </c>
      <c r="AI164">
        <v>3144096</v>
      </c>
      <c r="AJ164" t="b">
        <v>1</v>
      </c>
      <c r="AK164" t="s">
        <v>8477</v>
      </c>
      <c r="AL164" t="s">
        <v>11686</v>
      </c>
      <c r="AM164" t="s">
        <v>11686</v>
      </c>
      <c r="AQ164" t="s">
        <v>11698</v>
      </c>
      <c r="AS164" t="s">
        <v>11699</v>
      </c>
      <c r="AT164">
        <v>150</v>
      </c>
      <c r="AU164" t="s">
        <v>8506</v>
      </c>
      <c r="AW164">
        <v>154</v>
      </c>
      <c r="AX164" t="s">
        <v>9757</v>
      </c>
      <c r="AY164" t="s">
        <v>11700</v>
      </c>
      <c r="AZ164" t="s">
        <v>8234</v>
      </c>
      <c r="BA164" t="s">
        <v>8456</v>
      </c>
    </row>
    <row r="165" spans="1:53" x14ac:dyDescent="0.25">
      <c r="A165" t="s">
        <v>11701</v>
      </c>
      <c r="B165" t="s">
        <v>11702</v>
      </c>
      <c r="C165" t="s">
        <v>11706</v>
      </c>
      <c r="D165" t="s">
        <v>11703</v>
      </c>
      <c r="E165" t="s">
        <v>11707</v>
      </c>
      <c r="F165">
        <v>512</v>
      </c>
      <c r="G165" t="s">
        <v>11708</v>
      </c>
      <c r="H165" t="s">
        <v>11709</v>
      </c>
      <c r="I165">
        <v>3</v>
      </c>
      <c r="J165" t="s">
        <v>11710</v>
      </c>
      <c r="K165">
        <v>512</v>
      </c>
      <c r="L165">
        <v>512</v>
      </c>
      <c r="M165" t="s">
        <v>11711</v>
      </c>
      <c r="N165" t="s">
        <v>11701</v>
      </c>
      <c r="O165" t="s">
        <v>11712</v>
      </c>
      <c r="P165" t="s">
        <v>11702</v>
      </c>
      <c r="Q165" t="s">
        <v>11713</v>
      </c>
      <c r="R165" t="s">
        <v>11703</v>
      </c>
      <c r="S165" t="s">
        <v>11714</v>
      </c>
      <c r="T165" t="s">
        <v>11715</v>
      </c>
      <c r="U165" t="s">
        <v>11716</v>
      </c>
      <c r="V165" t="s">
        <v>11705</v>
      </c>
      <c r="W165" t="s">
        <v>11717</v>
      </c>
      <c r="X165" t="s">
        <v>11704</v>
      </c>
      <c r="Y165" t="s">
        <v>11703</v>
      </c>
      <c r="Z165" t="s">
        <v>11718</v>
      </c>
      <c r="AA165" t="s">
        <v>8454</v>
      </c>
      <c r="AB165" t="s">
        <v>8455</v>
      </c>
      <c r="AC165" t="s">
        <v>8475</v>
      </c>
      <c r="AD165">
        <v>968</v>
      </c>
      <c r="AE165" t="s">
        <v>11719</v>
      </c>
      <c r="AF165" t="s">
        <v>11720</v>
      </c>
      <c r="AG165" t="s">
        <v>9426</v>
      </c>
      <c r="AH165">
        <v>187</v>
      </c>
      <c r="AI165">
        <v>286963</v>
      </c>
      <c r="AJ165" t="b">
        <v>1</v>
      </c>
      <c r="AK165" t="s">
        <v>8477</v>
      </c>
      <c r="AL165" t="s">
        <v>11720</v>
      </c>
      <c r="AM165" t="s">
        <v>11720</v>
      </c>
      <c r="AQ165" t="s">
        <v>11721</v>
      </c>
      <c r="AS165" t="s">
        <v>11722</v>
      </c>
      <c r="AT165">
        <v>142</v>
      </c>
      <c r="AU165" t="s">
        <v>8481</v>
      </c>
      <c r="AW165">
        <v>145</v>
      </c>
      <c r="AX165" t="s">
        <v>8697</v>
      </c>
      <c r="AY165" t="s">
        <v>11723</v>
      </c>
      <c r="AZ165" t="s">
        <v>11706</v>
      </c>
      <c r="BA165" t="s">
        <v>8456</v>
      </c>
    </row>
    <row r="166" spans="1:53" x14ac:dyDescent="0.25">
      <c r="A166" t="s">
        <v>11724</v>
      </c>
      <c r="B166" t="s">
        <v>11725</v>
      </c>
      <c r="C166" t="s">
        <v>11728</v>
      </c>
      <c r="D166" t="s">
        <v>11726</v>
      </c>
      <c r="E166" t="s">
        <v>11729</v>
      </c>
      <c r="F166">
        <v>586</v>
      </c>
      <c r="G166" t="s">
        <v>11730</v>
      </c>
      <c r="H166" t="s">
        <v>11731</v>
      </c>
      <c r="I166">
        <v>2</v>
      </c>
      <c r="J166" t="s">
        <v>11732</v>
      </c>
      <c r="K166">
        <v>586</v>
      </c>
      <c r="L166">
        <v>586</v>
      </c>
      <c r="M166" t="s">
        <v>11733</v>
      </c>
      <c r="N166" t="s">
        <v>11724</v>
      </c>
      <c r="O166" t="s">
        <v>11734</v>
      </c>
      <c r="P166" t="s">
        <v>11725</v>
      </c>
      <c r="Q166" t="s">
        <v>11735</v>
      </c>
      <c r="R166" t="s">
        <v>11726</v>
      </c>
      <c r="S166" t="s">
        <v>11736</v>
      </c>
      <c r="T166" t="s">
        <v>11737</v>
      </c>
      <c r="U166" t="s">
        <v>11738</v>
      </c>
      <c r="V166" t="s">
        <v>11727</v>
      </c>
      <c r="W166" t="s">
        <v>11739</v>
      </c>
      <c r="X166" t="s">
        <v>11740</v>
      </c>
      <c r="Y166" t="s">
        <v>11726</v>
      </c>
      <c r="Z166" t="s">
        <v>11741</v>
      </c>
      <c r="AA166" t="s">
        <v>8454</v>
      </c>
      <c r="AB166" t="s">
        <v>11728</v>
      </c>
      <c r="AC166" t="s">
        <v>8475</v>
      </c>
      <c r="AD166">
        <v>92</v>
      </c>
      <c r="AE166" t="s">
        <v>11742</v>
      </c>
      <c r="AF166" t="s">
        <v>11729</v>
      </c>
      <c r="AG166" t="s">
        <v>11728</v>
      </c>
      <c r="AH166">
        <v>188</v>
      </c>
      <c r="AI166">
        <v>1168579</v>
      </c>
      <c r="AJ166" t="b">
        <v>1</v>
      </c>
      <c r="AK166" t="s">
        <v>8477</v>
      </c>
      <c r="AL166" t="s">
        <v>11729</v>
      </c>
      <c r="AM166" t="s">
        <v>11729</v>
      </c>
      <c r="AQ166" t="s">
        <v>11743</v>
      </c>
      <c r="AS166" t="s">
        <v>11744</v>
      </c>
      <c r="AT166">
        <v>142</v>
      </c>
      <c r="AU166" t="s">
        <v>8481</v>
      </c>
      <c r="AW166">
        <v>34</v>
      </c>
      <c r="AX166" t="s">
        <v>8482</v>
      </c>
      <c r="AY166" t="s">
        <v>11745</v>
      </c>
      <c r="AZ166" t="s">
        <v>11728</v>
      </c>
      <c r="BA166" t="s">
        <v>8456</v>
      </c>
    </row>
    <row r="167" spans="1:53" x14ac:dyDescent="0.25">
      <c r="A167" t="s">
        <v>11746</v>
      </c>
      <c r="B167" t="s">
        <v>11747</v>
      </c>
      <c r="C167" t="s">
        <v>11750</v>
      </c>
      <c r="D167" t="s">
        <v>11748</v>
      </c>
      <c r="E167" t="s">
        <v>11751</v>
      </c>
      <c r="F167">
        <v>585</v>
      </c>
      <c r="G167" t="s">
        <v>8246</v>
      </c>
      <c r="H167" t="s">
        <v>11752</v>
      </c>
      <c r="I167">
        <v>2</v>
      </c>
      <c r="J167" t="s">
        <v>8541</v>
      </c>
      <c r="K167">
        <v>840</v>
      </c>
      <c r="L167">
        <v>585</v>
      </c>
      <c r="M167" t="s">
        <v>11753</v>
      </c>
      <c r="N167" t="s">
        <v>11746</v>
      </c>
      <c r="O167" t="s">
        <v>11754</v>
      </c>
      <c r="P167" t="s">
        <v>11747</v>
      </c>
      <c r="Q167" t="s">
        <v>11755</v>
      </c>
      <c r="R167" t="s">
        <v>11748</v>
      </c>
      <c r="S167" t="s">
        <v>11756</v>
      </c>
      <c r="T167" t="s">
        <v>11757</v>
      </c>
      <c r="U167" t="s">
        <v>11758</v>
      </c>
      <c r="V167" t="s">
        <v>11749</v>
      </c>
      <c r="W167" t="s">
        <v>11759</v>
      </c>
      <c r="X167" t="s">
        <v>11748</v>
      </c>
      <c r="Y167" t="s">
        <v>11748</v>
      </c>
      <c r="Z167" t="s">
        <v>11760</v>
      </c>
      <c r="AA167" t="s">
        <v>8543</v>
      </c>
      <c r="AB167" t="s">
        <v>8455</v>
      </c>
      <c r="AC167" t="s">
        <v>8475</v>
      </c>
      <c r="AD167">
        <v>680</v>
      </c>
      <c r="AE167" t="s">
        <v>11761</v>
      </c>
      <c r="AF167" t="s">
        <v>11751</v>
      </c>
      <c r="AG167" t="s">
        <v>11762</v>
      </c>
      <c r="AH167">
        <v>189</v>
      </c>
      <c r="AI167">
        <v>1559582</v>
      </c>
      <c r="AJ167" t="b">
        <v>1</v>
      </c>
      <c r="AK167" t="s">
        <v>8477</v>
      </c>
      <c r="AL167" t="s">
        <v>11751</v>
      </c>
      <c r="AM167" t="s">
        <v>11751</v>
      </c>
      <c r="AQ167" t="s">
        <v>11763</v>
      </c>
      <c r="AS167" t="s">
        <v>11764</v>
      </c>
      <c r="AT167">
        <v>9</v>
      </c>
      <c r="AU167" t="s">
        <v>8552</v>
      </c>
      <c r="AV167" t="s">
        <v>8478</v>
      </c>
      <c r="AW167">
        <v>57</v>
      </c>
      <c r="AX167" t="s">
        <v>10302</v>
      </c>
      <c r="AY167" t="s">
        <v>11765</v>
      </c>
      <c r="AZ167" t="s">
        <v>8455</v>
      </c>
      <c r="BA167" t="s">
        <v>8456</v>
      </c>
    </row>
    <row r="168" spans="1:53" x14ac:dyDescent="0.25">
      <c r="A168" t="s">
        <v>11766</v>
      </c>
      <c r="B168" t="s">
        <v>11767</v>
      </c>
      <c r="C168" t="s">
        <v>11771</v>
      </c>
      <c r="D168" t="s">
        <v>11768</v>
      </c>
      <c r="E168" t="s">
        <v>11772</v>
      </c>
      <c r="F168">
        <v>591</v>
      </c>
      <c r="G168" t="s">
        <v>11773</v>
      </c>
      <c r="H168" t="s">
        <v>11774</v>
      </c>
      <c r="I168" t="s">
        <v>8981</v>
      </c>
      <c r="J168" t="s">
        <v>11775</v>
      </c>
      <c r="K168" s="20">
        <v>590840</v>
      </c>
      <c r="L168">
        <v>591</v>
      </c>
      <c r="M168" t="s">
        <v>11776</v>
      </c>
      <c r="N168" t="s">
        <v>11766</v>
      </c>
      <c r="O168" t="s">
        <v>11777</v>
      </c>
      <c r="P168" t="s">
        <v>11767</v>
      </c>
      <c r="Q168" t="s">
        <v>11778</v>
      </c>
      <c r="R168" t="s">
        <v>11768</v>
      </c>
      <c r="S168" t="s">
        <v>11779</v>
      </c>
      <c r="T168" t="s">
        <v>11780</v>
      </c>
      <c r="U168" t="s">
        <v>11781</v>
      </c>
      <c r="V168" t="s">
        <v>11770</v>
      </c>
      <c r="W168" t="s">
        <v>11782</v>
      </c>
      <c r="X168" t="s">
        <v>11769</v>
      </c>
      <c r="Y168" t="s">
        <v>11768</v>
      </c>
      <c r="Z168" t="s">
        <v>11783</v>
      </c>
      <c r="AA168" t="s">
        <v>8611</v>
      </c>
      <c r="AB168" t="s">
        <v>11771</v>
      </c>
      <c r="AC168" t="s">
        <v>8475</v>
      </c>
      <c r="AD168">
        <v>507</v>
      </c>
      <c r="AE168" t="s">
        <v>11784</v>
      </c>
      <c r="AF168" t="s">
        <v>11772</v>
      </c>
      <c r="AG168" t="s">
        <v>11785</v>
      </c>
      <c r="AH168">
        <v>191</v>
      </c>
      <c r="AI168">
        <v>3703430</v>
      </c>
      <c r="AJ168" t="b">
        <v>1</v>
      </c>
      <c r="AK168" t="s">
        <v>8477</v>
      </c>
      <c r="AL168" t="s">
        <v>11772</v>
      </c>
      <c r="AM168" t="s">
        <v>11786</v>
      </c>
      <c r="AN168">
        <v>13</v>
      </c>
      <c r="AO168" t="s">
        <v>8929</v>
      </c>
      <c r="AQ168" t="s">
        <v>11787</v>
      </c>
      <c r="AS168" t="s">
        <v>11788</v>
      </c>
      <c r="AT168">
        <v>19</v>
      </c>
      <c r="AU168" t="s">
        <v>8618</v>
      </c>
      <c r="AW168">
        <v>419</v>
      </c>
      <c r="AX168" t="s">
        <v>8619</v>
      </c>
      <c r="AY168" t="s">
        <v>11789</v>
      </c>
      <c r="AZ168" t="s">
        <v>11785</v>
      </c>
      <c r="BA168" t="s">
        <v>8456</v>
      </c>
    </row>
    <row r="169" spans="1:53" x14ac:dyDescent="0.25">
      <c r="A169" t="s">
        <v>11790</v>
      </c>
      <c r="B169" t="s">
        <v>11791</v>
      </c>
      <c r="C169" t="s">
        <v>11795</v>
      </c>
      <c r="D169" t="s">
        <v>11792</v>
      </c>
      <c r="E169" t="s">
        <v>11796</v>
      </c>
      <c r="F169">
        <v>598</v>
      </c>
      <c r="G169" t="s">
        <v>11797</v>
      </c>
      <c r="H169" t="s">
        <v>11798</v>
      </c>
      <c r="I169">
        <v>2</v>
      </c>
      <c r="J169" t="s">
        <v>11799</v>
      </c>
      <c r="K169">
        <v>598</v>
      </c>
      <c r="L169">
        <v>598</v>
      </c>
      <c r="M169" t="s">
        <v>11800</v>
      </c>
      <c r="N169" t="s">
        <v>11790</v>
      </c>
      <c r="O169" t="s">
        <v>11801</v>
      </c>
      <c r="P169" t="s">
        <v>11791</v>
      </c>
      <c r="Q169" t="s">
        <v>11802</v>
      </c>
      <c r="R169" t="s">
        <v>11792</v>
      </c>
      <c r="S169" t="s">
        <v>11803</v>
      </c>
      <c r="T169" t="s">
        <v>11804</v>
      </c>
      <c r="U169" t="s">
        <v>11805</v>
      </c>
      <c r="V169" t="s">
        <v>11794</v>
      </c>
      <c r="W169" t="s">
        <v>11806</v>
      </c>
      <c r="X169" t="s">
        <v>11793</v>
      </c>
      <c r="Y169" t="s">
        <v>11792</v>
      </c>
      <c r="Z169" t="s">
        <v>11807</v>
      </c>
      <c r="AA169" t="s">
        <v>8543</v>
      </c>
      <c r="AB169" t="s">
        <v>11796</v>
      </c>
      <c r="AC169" t="s">
        <v>8475</v>
      </c>
      <c r="AD169">
        <v>675</v>
      </c>
      <c r="AE169" t="s">
        <v>11808</v>
      </c>
      <c r="AF169" t="s">
        <v>11796</v>
      </c>
      <c r="AG169" t="s">
        <v>11809</v>
      </c>
      <c r="AH169">
        <v>192</v>
      </c>
      <c r="AI169">
        <v>2088628</v>
      </c>
      <c r="AJ169" t="b">
        <v>1</v>
      </c>
      <c r="AK169" t="s">
        <v>8477</v>
      </c>
      <c r="AL169" t="s">
        <v>11796</v>
      </c>
      <c r="AM169" t="s">
        <v>11796</v>
      </c>
      <c r="AQ169" t="s">
        <v>11810</v>
      </c>
      <c r="AS169" t="s">
        <v>11811</v>
      </c>
      <c r="AT169">
        <v>9</v>
      </c>
      <c r="AU169" t="s">
        <v>8552</v>
      </c>
      <c r="AV169" t="s">
        <v>8478</v>
      </c>
      <c r="AW169">
        <v>54</v>
      </c>
      <c r="AX169" t="s">
        <v>10024</v>
      </c>
      <c r="AY169" t="s">
        <v>11812</v>
      </c>
      <c r="AZ169" t="s">
        <v>11611</v>
      </c>
      <c r="BA169" t="s">
        <v>8456</v>
      </c>
    </row>
    <row r="170" spans="1:53" x14ac:dyDescent="0.25">
      <c r="A170" t="s">
        <v>11813</v>
      </c>
      <c r="B170" t="s">
        <v>11814</v>
      </c>
      <c r="C170" t="s">
        <v>11817</v>
      </c>
      <c r="D170" t="s">
        <v>11815</v>
      </c>
      <c r="E170" t="s">
        <v>11818</v>
      </c>
      <c r="F170">
        <v>600</v>
      </c>
      <c r="G170" t="s">
        <v>11819</v>
      </c>
      <c r="H170" t="s">
        <v>11820</v>
      </c>
      <c r="I170">
        <v>0</v>
      </c>
      <c r="J170" t="s">
        <v>11821</v>
      </c>
      <c r="K170">
        <v>600</v>
      </c>
      <c r="L170">
        <v>600</v>
      </c>
      <c r="M170" t="s">
        <v>11822</v>
      </c>
      <c r="N170" t="s">
        <v>11813</v>
      </c>
      <c r="O170" t="s">
        <v>11823</v>
      </c>
      <c r="P170" t="s">
        <v>11814</v>
      </c>
      <c r="Q170" t="s">
        <v>11824</v>
      </c>
      <c r="R170" t="s">
        <v>11815</v>
      </c>
      <c r="S170" t="s">
        <v>11825</v>
      </c>
      <c r="T170" t="s">
        <v>11826</v>
      </c>
      <c r="U170" t="s">
        <v>11827</v>
      </c>
      <c r="V170" t="s">
        <v>11816</v>
      </c>
      <c r="W170" t="s">
        <v>11828</v>
      </c>
      <c r="X170" t="s">
        <v>11829</v>
      </c>
      <c r="Y170" t="s">
        <v>11815</v>
      </c>
      <c r="Z170" t="s">
        <v>11830</v>
      </c>
      <c r="AA170" t="s">
        <v>8670</v>
      </c>
      <c r="AB170" t="s">
        <v>11817</v>
      </c>
      <c r="AC170" t="s">
        <v>8475</v>
      </c>
      <c r="AD170">
        <v>595</v>
      </c>
      <c r="AE170" t="s">
        <v>11831</v>
      </c>
      <c r="AF170" t="s">
        <v>11832</v>
      </c>
      <c r="AG170" t="s">
        <v>11771</v>
      </c>
      <c r="AH170">
        <v>194</v>
      </c>
      <c r="AI170">
        <v>3437598</v>
      </c>
      <c r="AJ170" t="b">
        <v>1</v>
      </c>
      <c r="AK170" t="s">
        <v>8477</v>
      </c>
      <c r="AL170" t="s">
        <v>11832</v>
      </c>
      <c r="AM170" t="s">
        <v>11833</v>
      </c>
      <c r="AN170">
        <v>5</v>
      </c>
      <c r="AO170" t="s">
        <v>8673</v>
      </c>
      <c r="AP170" t="s">
        <v>8478</v>
      </c>
      <c r="AQ170" t="s">
        <v>11834</v>
      </c>
      <c r="AS170" t="s">
        <v>11835</v>
      </c>
      <c r="AT170">
        <v>19</v>
      </c>
      <c r="AU170" t="s">
        <v>8618</v>
      </c>
      <c r="AW170">
        <v>419</v>
      </c>
      <c r="AX170" t="s">
        <v>8619</v>
      </c>
      <c r="AY170" t="s">
        <v>11836</v>
      </c>
      <c r="AZ170" t="s">
        <v>11817</v>
      </c>
      <c r="BA170" t="s">
        <v>8456</v>
      </c>
    </row>
    <row r="171" spans="1:53" x14ac:dyDescent="0.25">
      <c r="A171" t="s">
        <v>11837</v>
      </c>
      <c r="B171" t="s">
        <v>11838</v>
      </c>
      <c r="C171" t="s">
        <v>11841</v>
      </c>
      <c r="D171" t="s">
        <v>11839</v>
      </c>
      <c r="E171" t="s">
        <v>11842</v>
      </c>
      <c r="F171">
        <v>604</v>
      </c>
      <c r="G171" t="s">
        <v>11843</v>
      </c>
      <c r="H171" t="s">
        <v>11844</v>
      </c>
      <c r="I171">
        <v>2</v>
      </c>
      <c r="J171" t="s">
        <v>11845</v>
      </c>
      <c r="K171">
        <v>604</v>
      </c>
      <c r="L171">
        <v>604</v>
      </c>
      <c r="M171" t="s">
        <v>11846</v>
      </c>
      <c r="N171" t="s">
        <v>11837</v>
      </c>
      <c r="O171" t="s">
        <v>11847</v>
      </c>
      <c r="P171" t="s">
        <v>11838</v>
      </c>
      <c r="Q171" t="s">
        <v>11848</v>
      </c>
      <c r="R171" t="s">
        <v>11839</v>
      </c>
      <c r="S171" t="s">
        <v>11849</v>
      </c>
      <c r="T171" t="s">
        <v>11850</v>
      </c>
      <c r="U171" t="s">
        <v>11851</v>
      </c>
      <c r="V171" t="s">
        <v>11840</v>
      </c>
      <c r="W171" t="s">
        <v>11852</v>
      </c>
      <c r="X171" t="s">
        <v>11853</v>
      </c>
      <c r="Y171" t="s">
        <v>11839</v>
      </c>
      <c r="Z171" t="s">
        <v>11854</v>
      </c>
      <c r="AA171" t="s">
        <v>8670</v>
      </c>
      <c r="AB171" t="s">
        <v>11841</v>
      </c>
      <c r="AC171" t="s">
        <v>8475</v>
      </c>
      <c r="AD171">
        <v>51</v>
      </c>
      <c r="AE171" t="s">
        <v>11855</v>
      </c>
      <c r="AF171" t="s">
        <v>11842</v>
      </c>
      <c r="AG171" t="s">
        <v>11841</v>
      </c>
      <c r="AH171">
        <v>195</v>
      </c>
      <c r="AI171">
        <v>3932488</v>
      </c>
      <c r="AJ171" t="b">
        <v>1</v>
      </c>
      <c r="AK171" t="s">
        <v>8477</v>
      </c>
      <c r="AL171" t="s">
        <v>11842</v>
      </c>
      <c r="AM171" t="s">
        <v>11856</v>
      </c>
      <c r="AN171">
        <v>5</v>
      </c>
      <c r="AO171" t="s">
        <v>8673</v>
      </c>
      <c r="AQ171" t="s">
        <v>11857</v>
      </c>
      <c r="AS171" t="s">
        <v>11858</v>
      </c>
      <c r="AT171">
        <v>19</v>
      </c>
      <c r="AU171" t="s">
        <v>8618</v>
      </c>
      <c r="AW171">
        <v>419</v>
      </c>
      <c r="AX171" t="s">
        <v>8619</v>
      </c>
      <c r="AY171" t="s">
        <v>11859</v>
      </c>
      <c r="AZ171" t="s">
        <v>11860</v>
      </c>
      <c r="BA171" t="s">
        <v>8456</v>
      </c>
    </row>
    <row r="172" spans="1:53" x14ac:dyDescent="0.25">
      <c r="A172" t="s">
        <v>11861</v>
      </c>
      <c r="B172" t="s">
        <v>11862</v>
      </c>
      <c r="C172" t="s">
        <v>11866</v>
      </c>
      <c r="D172" t="s">
        <v>11863</v>
      </c>
      <c r="E172" t="s">
        <v>11867</v>
      </c>
      <c r="F172">
        <v>608</v>
      </c>
      <c r="G172" t="s">
        <v>11868</v>
      </c>
      <c r="H172" t="s">
        <v>11869</v>
      </c>
      <c r="I172">
        <v>2</v>
      </c>
      <c r="J172" t="s">
        <v>11870</v>
      </c>
      <c r="K172">
        <v>608</v>
      </c>
      <c r="L172">
        <v>608</v>
      </c>
      <c r="M172" t="s">
        <v>11871</v>
      </c>
      <c r="N172" t="s">
        <v>11861</v>
      </c>
      <c r="O172" t="s">
        <v>11872</v>
      </c>
      <c r="P172" t="s">
        <v>11862</v>
      </c>
      <c r="Q172" t="s">
        <v>11873</v>
      </c>
      <c r="R172" t="s">
        <v>11874</v>
      </c>
      <c r="S172" t="s">
        <v>11875</v>
      </c>
      <c r="T172" t="s">
        <v>11876</v>
      </c>
      <c r="U172" t="s">
        <v>11877</v>
      </c>
      <c r="V172" t="s">
        <v>11865</v>
      </c>
      <c r="W172" t="s">
        <v>11878</v>
      </c>
      <c r="X172" t="s">
        <v>11864</v>
      </c>
      <c r="Y172" t="s">
        <v>11863</v>
      </c>
      <c r="Z172" t="s">
        <v>11879</v>
      </c>
      <c r="AA172" t="s">
        <v>8454</v>
      </c>
      <c r="AB172" t="s">
        <v>11880</v>
      </c>
      <c r="AC172" t="s">
        <v>8475</v>
      </c>
      <c r="AD172">
        <v>63</v>
      </c>
      <c r="AE172" t="s">
        <v>11881</v>
      </c>
      <c r="AF172" t="s">
        <v>11882</v>
      </c>
      <c r="AG172" t="s">
        <v>11880</v>
      </c>
      <c r="AH172">
        <v>196</v>
      </c>
      <c r="AI172">
        <v>1694008</v>
      </c>
      <c r="AJ172" t="b">
        <v>1</v>
      </c>
      <c r="AK172" t="s">
        <v>8477</v>
      </c>
      <c r="AL172" t="s">
        <v>11882</v>
      </c>
      <c r="AM172" t="s">
        <v>11867</v>
      </c>
      <c r="AQ172" t="s">
        <v>11883</v>
      </c>
      <c r="AS172" t="s">
        <v>11884</v>
      </c>
      <c r="AT172">
        <v>142</v>
      </c>
      <c r="AU172" t="s">
        <v>8481</v>
      </c>
      <c r="AW172">
        <v>35</v>
      </c>
      <c r="AX172" t="s">
        <v>9146</v>
      </c>
      <c r="AY172" t="s">
        <v>11885</v>
      </c>
      <c r="AZ172" t="s">
        <v>11866</v>
      </c>
      <c r="BA172" t="s">
        <v>8456</v>
      </c>
    </row>
    <row r="173" spans="1:53" x14ac:dyDescent="0.25">
      <c r="A173" t="s">
        <v>11886</v>
      </c>
      <c r="B173" t="s">
        <v>11887</v>
      </c>
      <c r="C173" t="s">
        <v>11889</v>
      </c>
      <c r="D173" t="s">
        <v>11888</v>
      </c>
      <c r="E173" t="s">
        <v>11890</v>
      </c>
      <c r="F173">
        <v>612</v>
      </c>
      <c r="G173" t="s">
        <v>8250</v>
      </c>
      <c r="H173" t="s">
        <v>11891</v>
      </c>
      <c r="I173">
        <v>2</v>
      </c>
      <c r="J173" t="s">
        <v>9532</v>
      </c>
      <c r="K173">
        <v>554</v>
      </c>
      <c r="L173">
        <v>612</v>
      </c>
      <c r="Y173" t="s">
        <v>11892</v>
      </c>
      <c r="Z173" t="s">
        <v>11893</v>
      </c>
      <c r="AA173" t="s">
        <v>8543</v>
      </c>
      <c r="AB173" t="s">
        <v>8455</v>
      </c>
      <c r="AC173" t="s">
        <v>8475</v>
      </c>
      <c r="AD173">
        <v>870</v>
      </c>
      <c r="AE173" t="s">
        <v>11894</v>
      </c>
      <c r="AF173" t="s">
        <v>11890</v>
      </c>
      <c r="AG173" t="s">
        <v>11895</v>
      </c>
      <c r="AH173">
        <v>197</v>
      </c>
      <c r="AI173">
        <v>4030699</v>
      </c>
      <c r="AJ173" t="b">
        <v>1</v>
      </c>
      <c r="AK173" t="s">
        <v>8477</v>
      </c>
      <c r="AL173" t="s">
        <v>8455</v>
      </c>
      <c r="AM173" t="s">
        <v>11896</v>
      </c>
      <c r="AQ173" t="s">
        <v>11897</v>
      </c>
      <c r="AS173" t="s">
        <v>11898</v>
      </c>
      <c r="AT173">
        <v>9</v>
      </c>
      <c r="AU173" t="s">
        <v>8552</v>
      </c>
      <c r="AW173">
        <v>61</v>
      </c>
      <c r="AX173" t="s">
        <v>8553</v>
      </c>
      <c r="AY173" t="s">
        <v>11899</v>
      </c>
      <c r="AZ173" t="s">
        <v>11900</v>
      </c>
      <c r="BA173" t="s">
        <v>8621</v>
      </c>
    </row>
    <row r="174" spans="1:53" x14ac:dyDescent="0.25">
      <c r="A174" t="s">
        <v>11901</v>
      </c>
      <c r="B174" t="s">
        <v>11902</v>
      </c>
      <c r="C174" t="s">
        <v>11906</v>
      </c>
      <c r="D174" t="s">
        <v>11903</v>
      </c>
      <c r="E174" t="s">
        <v>11907</v>
      </c>
      <c r="F174">
        <v>616</v>
      </c>
      <c r="G174" t="s">
        <v>11908</v>
      </c>
      <c r="H174" t="s">
        <v>11909</v>
      </c>
      <c r="I174">
        <v>2</v>
      </c>
      <c r="J174" t="s">
        <v>11910</v>
      </c>
      <c r="K174">
        <v>985</v>
      </c>
      <c r="L174">
        <v>616</v>
      </c>
      <c r="M174" t="s">
        <v>11911</v>
      </c>
      <c r="N174" t="s">
        <v>11901</v>
      </c>
      <c r="O174" t="s">
        <v>11912</v>
      </c>
      <c r="P174" t="s">
        <v>11902</v>
      </c>
      <c r="Q174" t="s">
        <v>11913</v>
      </c>
      <c r="R174" t="s">
        <v>11903</v>
      </c>
      <c r="S174" t="s">
        <v>11914</v>
      </c>
      <c r="T174" t="s">
        <v>11915</v>
      </c>
      <c r="U174" t="s">
        <v>11916</v>
      </c>
      <c r="V174" t="s">
        <v>11905</v>
      </c>
      <c r="W174" t="s">
        <v>11917</v>
      </c>
      <c r="X174" t="s">
        <v>11904</v>
      </c>
      <c r="Y174" t="s">
        <v>11903</v>
      </c>
      <c r="Z174" t="s">
        <v>11918</v>
      </c>
      <c r="AA174" t="s">
        <v>8501</v>
      </c>
      <c r="AB174" t="s">
        <v>11906</v>
      </c>
      <c r="AC174" t="s">
        <v>8502</v>
      </c>
      <c r="AD174">
        <v>48</v>
      </c>
      <c r="AE174" t="s">
        <v>11919</v>
      </c>
      <c r="AF174" t="s">
        <v>11907</v>
      </c>
      <c r="AG174" t="s">
        <v>11906</v>
      </c>
      <c r="AH174">
        <v>198</v>
      </c>
      <c r="AI174">
        <v>798544</v>
      </c>
      <c r="AJ174" t="b">
        <v>1</v>
      </c>
      <c r="AK174" t="s">
        <v>8477</v>
      </c>
      <c r="AL174" t="s">
        <v>11907</v>
      </c>
      <c r="AM174" t="s">
        <v>11907</v>
      </c>
      <c r="AQ174" t="s">
        <v>11920</v>
      </c>
      <c r="AS174" t="s">
        <v>11920</v>
      </c>
      <c r="AT174">
        <v>150</v>
      </c>
      <c r="AU174" t="s">
        <v>8506</v>
      </c>
      <c r="AW174">
        <v>151</v>
      </c>
      <c r="AX174" t="s">
        <v>8891</v>
      </c>
      <c r="AY174" t="s">
        <v>11921</v>
      </c>
      <c r="AZ174" t="s">
        <v>11906</v>
      </c>
      <c r="BA174" t="s">
        <v>8456</v>
      </c>
    </row>
    <row r="175" spans="1:53" x14ac:dyDescent="0.25">
      <c r="A175" t="s">
        <v>11922</v>
      </c>
      <c r="B175" t="s">
        <v>11923</v>
      </c>
      <c r="C175" t="s">
        <v>11900</v>
      </c>
      <c r="D175" t="s">
        <v>11924</v>
      </c>
      <c r="E175" t="s">
        <v>11926</v>
      </c>
      <c r="F175">
        <v>620</v>
      </c>
      <c r="G175" t="s">
        <v>8249</v>
      </c>
      <c r="H175" t="s">
        <v>11927</v>
      </c>
      <c r="I175">
        <v>2</v>
      </c>
      <c r="J175" t="s">
        <v>8563</v>
      </c>
      <c r="K175">
        <v>978</v>
      </c>
      <c r="L175">
        <v>620</v>
      </c>
      <c r="M175" t="s">
        <v>11928</v>
      </c>
      <c r="N175" t="s">
        <v>11922</v>
      </c>
      <c r="O175" t="s">
        <v>11929</v>
      </c>
      <c r="P175" t="s">
        <v>11923</v>
      </c>
      <c r="Q175" t="s">
        <v>11930</v>
      </c>
      <c r="R175" t="s">
        <v>11924</v>
      </c>
      <c r="S175" t="s">
        <v>11931</v>
      </c>
      <c r="T175" t="s">
        <v>11932</v>
      </c>
      <c r="U175" t="s">
        <v>11933</v>
      </c>
      <c r="V175" t="s">
        <v>11925</v>
      </c>
      <c r="W175" t="s">
        <v>11934</v>
      </c>
      <c r="X175" t="s">
        <v>11924</v>
      </c>
      <c r="Y175" t="s">
        <v>11924</v>
      </c>
      <c r="Z175" t="s">
        <v>11935</v>
      </c>
      <c r="AA175" t="s">
        <v>8501</v>
      </c>
      <c r="AB175" t="s">
        <v>11936</v>
      </c>
      <c r="AC175" t="s">
        <v>8502</v>
      </c>
      <c r="AD175">
        <v>351</v>
      </c>
      <c r="AE175" t="s">
        <v>11937</v>
      </c>
      <c r="AF175" t="s">
        <v>11938</v>
      </c>
      <c r="AG175" t="s">
        <v>11939</v>
      </c>
      <c r="AH175">
        <v>199</v>
      </c>
      <c r="AI175">
        <v>2264397</v>
      </c>
      <c r="AJ175" t="b">
        <v>1</v>
      </c>
      <c r="AK175" t="s">
        <v>8477</v>
      </c>
      <c r="AL175" t="s">
        <v>11938</v>
      </c>
      <c r="AM175" t="s">
        <v>11938</v>
      </c>
      <c r="AQ175" t="s">
        <v>11940</v>
      </c>
      <c r="AS175" t="s">
        <v>11941</v>
      </c>
      <c r="AT175">
        <v>150</v>
      </c>
      <c r="AU175" t="s">
        <v>8506</v>
      </c>
      <c r="AW175">
        <v>39</v>
      </c>
      <c r="AX175" t="s">
        <v>8507</v>
      </c>
      <c r="AY175" t="s">
        <v>11942</v>
      </c>
      <c r="AZ175" t="s">
        <v>11939</v>
      </c>
      <c r="BA175" t="s">
        <v>8456</v>
      </c>
    </row>
    <row r="176" spans="1:53" x14ac:dyDescent="0.25">
      <c r="A176" t="s">
        <v>11943</v>
      </c>
      <c r="B176" t="s">
        <v>11944</v>
      </c>
      <c r="C176" t="s">
        <v>11860</v>
      </c>
      <c r="D176" t="s">
        <v>11945</v>
      </c>
      <c r="E176" t="s">
        <v>11946</v>
      </c>
      <c r="F176">
        <v>630</v>
      </c>
      <c r="G176" t="s">
        <v>8246</v>
      </c>
      <c r="H176" t="s">
        <v>11947</v>
      </c>
      <c r="I176">
        <v>2</v>
      </c>
      <c r="J176" t="s">
        <v>8541</v>
      </c>
      <c r="K176">
        <v>840</v>
      </c>
      <c r="L176">
        <v>630</v>
      </c>
      <c r="Y176" t="s">
        <v>11945</v>
      </c>
      <c r="Z176" t="s">
        <v>11948</v>
      </c>
      <c r="AA176" t="s">
        <v>8611</v>
      </c>
      <c r="AB176" t="s">
        <v>8544</v>
      </c>
      <c r="AC176" t="s">
        <v>8475</v>
      </c>
      <c r="AD176">
        <v>1</v>
      </c>
      <c r="AE176" t="s">
        <v>11860</v>
      </c>
      <c r="AF176" t="s">
        <v>11949</v>
      </c>
      <c r="AG176" t="s">
        <v>11950</v>
      </c>
      <c r="AH176">
        <v>200</v>
      </c>
      <c r="AI176">
        <v>4566966</v>
      </c>
      <c r="AJ176" t="b">
        <v>1</v>
      </c>
      <c r="AK176" t="s">
        <v>8477</v>
      </c>
      <c r="AL176" t="s">
        <v>11949</v>
      </c>
      <c r="AM176" t="s">
        <v>11951</v>
      </c>
      <c r="AN176">
        <v>29</v>
      </c>
      <c r="AO176" t="s">
        <v>8615</v>
      </c>
      <c r="AQ176" t="s">
        <v>11952</v>
      </c>
      <c r="AS176" t="s">
        <v>11953</v>
      </c>
      <c r="AT176">
        <v>19</v>
      </c>
      <c r="AU176" t="s">
        <v>8618</v>
      </c>
      <c r="AV176" t="s">
        <v>8478</v>
      </c>
      <c r="AW176">
        <v>419</v>
      </c>
      <c r="AX176" t="s">
        <v>8619</v>
      </c>
      <c r="AY176" t="s">
        <v>11954</v>
      </c>
      <c r="AZ176" t="s">
        <v>10382</v>
      </c>
      <c r="BA176" t="s">
        <v>11680</v>
      </c>
    </row>
    <row r="177" spans="1:53" x14ac:dyDescent="0.25">
      <c r="A177" t="s">
        <v>11955</v>
      </c>
      <c r="B177" t="s">
        <v>11956</v>
      </c>
      <c r="C177" t="s">
        <v>11959</v>
      </c>
      <c r="D177" t="s">
        <v>11957</v>
      </c>
      <c r="E177" t="s">
        <v>11960</v>
      </c>
      <c r="F177">
        <v>634</v>
      </c>
      <c r="G177" t="s">
        <v>11961</v>
      </c>
      <c r="H177" t="s">
        <v>11962</v>
      </c>
      <c r="I177">
        <v>2</v>
      </c>
      <c r="J177" t="s">
        <v>11963</v>
      </c>
      <c r="K177">
        <v>634</v>
      </c>
      <c r="L177">
        <v>634</v>
      </c>
      <c r="M177" t="s">
        <v>11964</v>
      </c>
      <c r="N177" t="s">
        <v>11955</v>
      </c>
      <c r="O177" t="s">
        <v>11965</v>
      </c>
      <c r="P177" t="s">
        <v>11956</v>
      </c>
      <c r="Q177" t="s">
        <v>11966</v>
      </c>
      <c r="R177" t="s">
        <v>11957</v>
      </c>
      <c r="S177" t="s">
        <v>11967</v>
      </c>
      <c r="T177" t="s">
        <v>11968</v>
      </c>
      <c r="U177" t="s">
        <v>11969</v>
      </c>
      <c r="V177" t="s">
        <v>11958</v>
      </c>
      <c r="W177" t="s">
        <v>11970</v>
      </c>
      <c r="X177" t="s">
        <v>11957</v>
      </c>
      <c r="Y177" t="s">
        <v>11957</v>
      </c>
      <c r="Z177" t="s">
        <v>11971</v>
      </c>
      <c r="AA177" t="s">
        <v>8454</v>
      </c>
      <c r="AB177" t="s">
        <v>11972</v>
      </c>
      <c r="AC177" t="s">
        <v>8475</v>
      </c>
      <c r="AD177">
        <v>974</v>
      </c>
      <c r="AE177" t="s">
        <v>11973</v>
      </c>
      <c r="AF177" t="s">
        <v>11960</v>
      </c>
      <c r="AG177" t="s">
        <v>11959</v>
      </c>
      <c r="AH177">
        <v>201</v>
      </c>
      <c r="AI177">
        <v>289688</v>
      </c>
      <c r="AJ177" t="b">
        <v>1</v>
      </c>
      <c r="AK177" t="s">
        <v>8477</v>
      </c>
      <c r="AL177" t="s">
        <v>11960</v>
      </c>
      <c r="AM177" t="s">
        <v>11960</v>
      </c>
      <c r="AQ177" t="s">
        <v>11974</v>
      </c>
      <c r="AS177" t="s">
        <v>11975</v>
      </c>
      <c r="AT177">
        <v>142</v>
      </c>
      <c r="AU177" t="s">
        <v>8481</v>
      </c>
      <c r="AW177">
        <v>145</v>
      </c>
      <c r="AX177" t="s">
        <v>8697</v>
      </c>
      <c r="AY177" t="s">
        <v>11976</v>
      </c>
      <c r="AZ177" t="s">
        <v>11977</v>
      </c>
      <c r="BA177" t="s">
        <v>8456</v>
      </c>
    </row>
    <row r="178" spans="1:53" x14ac:dyDescent="0.25">
      <c r="A178" t="s">
        <v>11978</v>
      </c>
      <c r="B178" t="s">
        <v>11979</v>
      </c>
      <c r="C178" t="s">
        <v>9714</v>
      </c>
      <c r="D178" t="s">
        <v>11980</v>
      </c>
      <c r="E178" t="s">
        <v>11982</v>
      </c>
      <c r="F178">
        <v>410</v>
      </c>
      <c r="G178" t="s">
        <v>11983</v>
      </c>
      <c r="H178" t="s">
        <v>11984</v>
      </c>
      <c r="I178">
        <v>0</v>
      </c>
      <c r="J178" t="s">
        <v>11985</v>
      </c>
      <c r="K178">
        <v>410</v>
      </c>
      <c r="L178">
        <v>410</v>
      </c>
      <c r="M178" t="s">
        <v>11978</v>
      </c>
      <c r="N178" t="s">
        <v>11978</v>
      </c>
      <c r="O178" t="s">
        <v>11979</v>
      </c>
      <c r="P178" t="s">
        <v>11979</v>
      </c>
      <c r="Q178" t="s">
        <v>11986</v>
      </c>
      <c r="R178" t="s">
        <v>11987</v>
      </c>
      <c r="S178" t="s">
        <v>11988</v>
      </c>
      <c r="T178" t="s">
        <v>11989</v>
      </c>
      <c r="U178" t="s">
        <v>11981</v>
      </c>
      <c r="V178" t="s">
        <v>11981</v>
      </c>
      <c r="W178" t="s">
        <v>11990</v>
      </c>
      <c r="X178" t="s">
        <v>11991</v>
      </c>
      <c r="Y178" t="s">
        <v>11992</v>
      </c>
      <c r="Z178" t="s">
        <v>11993</v>
      </c>
      <c r="AA178" t="s">
        <v>8454</v>
      </c>
      <c r="AB178" t="s">
        <v>11994</v>
      </c>
      <c r="AC178" t="s">
        <v>8475</v>
      </c>
      <c r="AD178">
        <v>82</v>
      </c>
      <c r="AF178" t="s">
        <v>11982</v>
      </c>
      <c r="AG178" t="s">
        <v>10866</v>
      </c>
      <c r="AH178">
        <v>202</v>
      </c>
      <c r="AI178">
        <v>1835841</v>
      </c>
      <c r="AJ178" t="b">
        <v>1</v>
      </c>
      <c r="AK178" t="s">
        <v>8477</v>
      </c>
      <c r="AL178" t="s">
        <v>11982</v>
      </c>
      <c r="AM178" t="s">
        <v>11982</v>
      </c>
      <c r="AQ178" t="s">
        <v>11995</v>
      </c>
      <c r="AS178" t="s">
        <v>11996</v>
      </c>
      <c r="AT178">
        <v>142</v>
      </c>
      <c r="AU178" t="s">
        <v>8481</v>
      </c>
      <c r="AW178">
        <v>30</v>
      </c>
      <c r="AX178" t="s">
        <v>9401</v>
      </c>
      <c r="AY178" t="s">
        <v>11997</v>
      </c>
      <c r="AZ178" t="s">
        <v>11998</v>
      </c>
      <c r="BA178" t="s">
        <v>8456</v>
      </c>
    </row>
    <row r="179" spans="1:53" x14ac:dyDescent="0.25">
      <c r="A179" t="s">
        <v>11999</v>
      </c>
      <c r="B179" t="s">
        <v>12000</v>
      </c>
      <c r="C179" t="s">
        <v>12003</v>
      </c>
      <c r="D179" t="s">
        <v>12001</v>
      </c>
      <c r="E179" t="s">
        <v>12004</v>
      </c>
      <c r="F179">
        <v>498</v>
      </c>
      <c r="G179" t="s">
        <v>12005</v>
      </c>
      <c r="H179" t="s">
        <v>12006</v>
      </c>
      <c r="I179">
        <v>2</v>
      </c>
      <c r="J179" t="s">
        <v>12007</v>
      </c>
      <c r="K179">
        <v>498</v>
      </c>
      <c r="L179">
        <v>498</v>
      </c>
      <c r="M179" t="s">
        <v>11999</v>
      </c>
      <c r="N179" t="s">
        <v>11999</v>
      </c>
      <c r="O179" t="s">
        <v>12000</v>
      </c>
      <c r="P179" t="s">
        <v>12000</v>
      </c>
      <c r="Q179" t="s">
        <v>12008</v>
      </c>
      <c r="R179" t="s">
        <v>12009</v>
      </c>
      <c r="S179" t="s">
        <v>12010</v>
      </c>
      <c r="T179" t="s">
        <v>12011</v>
      </c>
      <c r="U179" t="s">
        <v>12002</v>
      </c>
      <c r="V179" t="s">
        <v>12002</v>
      </c>
      <c r="W179" t="s">
        <v>12012</v>
      </c>
      <c r="X179" t="s">
        <v>12012</v>
      </c>
      <c r="Y179" t="s">
        <v>12013</v>
      </c>
      <c r="Z179" t="s">
        <v>12014</v>
      </c>
      <c r="AA179" t="s">
        <v>8501</v>
      </c>
      <c r="AB179" t="s">
        <v>12003</v>
      </c>
      <c r="AC179" t="s">
        <v>8502</v>
      </c>
      <c r="AD179">
        <v>373</v>
      </c>
      <c r="AF179" t="s">
        <v>12004</v>
      </c>
      <c r="AG179" t="s">
        <v>12003</v>
      </c>
      <c r="AH179">
        <v>165</v>
      </c>
      <c r="AI179">
        <v>617790</v>
      </c>
      <c r="AJ179" t="b">
        <v>1</v>
      </c>
      <c r="AK179" t="s">
        <v>8477</v>
      </c>
      <c r="AL179" t="s">
        <v>12004</v>
      </c>
      <c r="AM179" t="s">
        <v>12004</v>
      </c>
      <c r="AP179" t="s">
        <v>8478</v>
      </c>
      <c r="AQ179" t="s">
        <v>12015</v>
      </c>
      <c r="AS179" t="s">
        <v>12016</v>
      </c>
      <c r="AT179">
        <v>150</v>
      </c>
      <c r="AU179" t="s">
        <v>8506</v>
      </c>
      <c r="AW179">
        <v>151</v>
      </c>
      <c r="AX179" t="s">
        <v>8891</v>
      </c>
      <c r="AY179" t="s">
        <v>12017</v>
      </c>
      <c r="AZ179" t="s">
        <v>11077</v>
      </c>
      <c r="BA179" t="s">
        <v>8456</v>
      </c>
    </row>
    <row r="180" spans="1:53" x14ac:dyDescent="0.25">
      <c r="A180" t="s">
        <v>12018</v>
      </c>
      <c r="B180" t="s">
        <v>12019</v>
      </c>
      <c r="C180" t="s">
        <v>12023</v>
      </c>
      <c r="D180" t="s">
        <v>12020</v>
      </c>
      <c r="E180" t="s">
        <v>12024</v>
      </c>
      <c r="F180">
        <v>642</v>
      </c>
      <c r="G180" t="s">
        <v>12025</v>
      </c>
      <c r="H180" t="s">
        <v>12026</v>
      </c>
      <c r="I180">
        <v>2</v>
      </c>
      <c r="J180" t="s">
        <v>12027</v>
      </c>
      <c r="K180">
        <v>946</v>
      </c>
      <c r="L180">
        <v>642</v>
      </c>
      <c r="M180" t="s">
        <v>12018</v>
      </c>
      <c r="N180" t="s">
        <v>12018</v>
      </c>
      <c r="O180" t="s">
        <v>12019</v>
      </c>
      <c r="P180" t="s">
        <v>12019</v>
      </c>
      <c r="Q180" t="s">
        <v>12020</v>
      </c>
      <c r="R180" t="s">
        <v>12020</v>
      </c>
      <c r="S180" t="s">
        <v>12028</v>
      </c>
      <c r="T180" t="s">
        <v>12029</v>
      </c>
      <c r="U180" t="s">
        <v>12022</v>
      </c>
      <c r="V180" t="s">
        <v>12022</v>
      </c>
      <c r="W180" t="s">
        <v>12021</v>
      </c>
      <c r="X180" t="s">
        <v>12021</v>
      </c>
      <c r="Y180" t="s">
        <v>12020</v>
      </c>
      <c r="Z180" t="s">
        <v>12030</v>
      </c>
      <c r="AA180" t="s">
        <v>8501</v>
      </c>
      <c r="AB180" t="s">
        <v>12023</v>
      </c>
      <c r="AC180" t="s">
        <v>8502</v>
      </c>
      <c r="AD180">
        <v>40</v>
      </c>
      <c r="AE180" t="s">
        <v>12031</v>
      </c>
      <c r="AF180" t="s">
        <v>12024</v>
      </c>
      <c r="AG180" t="s">
        <v>12023</v>
      </c>
      <c r="AH180">
        <v>203</v>
      </c>
      <c r="AI180">
        <v>798549</v>
      </c>
      <c r="AJ180" t="b">
        <v>1</v>
      </c>
      <c r="AK180" t="s">
        <v>8477</v>
      </c>
      <c r="AL180" t="s">
        <v>12024</v>
      </c>
      <c r="AM180" t="s">
        <v>12024</v>
      </c>
      <c r="AQ180" t="s">
        <v>12032</v>
      </c>
      <c r="AS180" t="s">
        <v>12033</v>
      </c>
      <c r="AT180">
        <v>150</v>
      </c>
      <c r="AU180" t="s">
        <v>8506</v>
      </c>
      <c r="AW180">
        <v>151</v>
      </c>
      <c r="AX180" t="s">
        <v>8891</v>
      </c>
      <c r="AY180" t="s">
        <v>12034</v>
      </c>
      <c r="AZ180" t="s">
        <v>12023</v>
      </c>
      <c r="BA180" t="s">
        <v>8456</v>
      </c>
    </row>
    <row r="181" spans="1:53" x14ac:dyDescent="0.25">
      <c r="A181" t="s">
        <v>12035</v>
      </c>
      <c r="B181" t="s">
        <v>12036</v>
      </c>
      <c r="C181" t="s">
        <v>9203</v>
      </c>
      <c r="D181" t="s">
        <v>12037</v>
      </c>
      <c r="E181" t="s">
        <v>12039</v>
      </c>
      <c r="F181">
        <v>643</v>
      </c>
      <c r="G181" t="s">
        <v>12040</v>
      </c>
      <c r="H181" t="s">
        <v>12041</v>
      </c>
      <c r="I181">
        <v>2</v>
      </c>
      <c r="J181" t="s">
        <v>12042</v>
      </c>
      <c r="K181">
        <v>643</v>
      </c>
      <c r="L181">
        <v>643</v>
      </c>
      <c r="M181" t="s">
        <v>12035</v>
      </c>
      <c r="N181" t="s">
        <v>12035</v>
      </c>
      <c r="O181" t="s">
        <v>12036</v>
      </c>
      <c r="P181" t="s">
        <v>12036</v>
      </c>
      <c r="Q181" t="s">
        <v>12043</v>
      </c>
      <c r="R181" t="s">
        <v>12044</v>
      </c>
      <c r="S181" t="s">
        <v>12045</v>
      </c>
      <c r="T181" t="s">
        <v>12046</v>
      </c>
      <c r="U181" t="s">
        <v>12038</v>
      </c>
      <c r="V181" t="s">
        <v>12038</v>
      </c>
      <c r="W181" t="s">
        <v>12047</v>
      </c>
      <c r="X181" t="s">
        <v>12048</v>
      </c>
      <c r="Y181" t="s">
        <v>12049</v>
      </c>
      <c r="Z181" t="s">
        <v>12050</v>
      </c>
      <c r="AA181" t="s">
        <v>8501</v>
      </c>
      <c r="AB181" t="s">
        <v>12039</v>
      </c>
      <c r="AC181" t="s">
        <v>8502</v>
      </c>
      <c r="AD181">
        <v>7</v>
      </c>
      <c r="AE181" t="s">
        <v>12051</v>
      </c>
      <c r="AF181" t="s">
        <v>12039</v>
      </c>
      <c r="AG181" t="s">
        <v>12052</v>
      </c>
      <c r="AH181">
        <v>204</v>
      </c>
      <c r="AI181">
        <v>2017370</v>
      </c>
      <c r="AJ181" t="b">
        <v>1</v>
      </c>
      <c r="AK181" t="s">
        <v>8477</v>
      </c>
      <c r="AL181" t="s">
        <v>12039</v>
      </c>
      <c r="AM181" t="s">
        <v>12039</v>
      </c>
      <c r="AQ181" t="s">
        <v>12053</v>
      </c>
      <c r="AS181" t="s">
        <v>12054</v>
      </c>
      <c r="AT181">
        <v>150</v>
      </c>
      <c r="AU181" t="s">
        <v>8506</v>
      </c>
      <c r="AW181">
        <v>151</v>
      </c>
      <c r="AX181" t="s">
        <v>8891</v>
      </c>
      <c r="AY181" t="s">
        <v>12055</v>
      </c>
      <c r="AZ181" t="s">
        <v>12052</v>
      </c>
      <c r="BA181" t="s">
        <v>8456</v>
      </c>
    </row>
    <row r="182" spans="1:53" x14ac:dyDescent="0.25">
      <c r="A182" t="s">
        <v>12056</v>
      </c>
      <c r="B182" t="s">
        <v>12057</v>
      </c>
      <c r="C182" t="s">
        <v>12060</v>
      </c>
      <c r="D182" t="s">
        <v>12058</v>
      </c>
      <c r="E182" t="s">
        <v>12061</v>
      </c>
      <c r="F182">
        <v>646</v>
      </c>
      <c r="G182" t="s">
        <v>12062</v>
      </c>
      <c r="H182" t="s">
        <v>12063</v>
      </c>
      <c r="I182">
        <v>0</v>
      </c>
      <c r="J182" t="s">
        <v>12064</v>
      </c>
      <c r="K182">
        <v>646</v>
      </c>
      <c r="L182">
        <v>646</v>
      </c>
      <c r="M182" t="s">
        <v>12065</v>
      </c>
      <c r="N182" t="s">
        <v>12056</v>
      </c>
      <c r="O182" t="s">
        <v>12066</v>
      </c>
      <c r="P182" t="s">
        <v>12057</v>
      </c>
      <c r="Q182" t="s">
        <v>12067</v>
      </c>
      <c r="R182" t="s">
        <v>12058</v>
      </c>
      <c r="S182" t="s">
        <v>12068</v>
      </c>
      <c r="T182" t="s">
        <v>12069</v>
      </c>
      <c r="U182" t="s">
        <v>12070</v>
      </c>
      <c r="V182" t="s">
        <v>12059</v>
      </c>
      <c r="W182" t="s">
        <v>12071</v>
      </c>
      <c r="X182" t="s">
        <v>12058</v>
      </c>
      <c r="Y182" t="s">
        <v>12058</v>
      </c>
      <c r="Z182" t="s">
        <v>12072</v>
      </c>
      <c r="AA182" t="s">
        <v>8461</v>
      </c>
      <c r="AB182" t="s">
        <v>12061</v>
      </c>
      <c r="AC182" t="s">
        <v>8475</v>
      </c>
      <c r="AD182">
        <v>250</v>
      </c>
      <c r="AE182" t="s">
        <v>12073</v>
      </c>
      <c r="AF182" t="s">
        <v>12061</v>
      </c>
      <c r="AG182" t="s">
        <v>12060</v>
      </c>
      <c r="AH182">
        <v>205</v>
      </c>
      <c r="AI182">
        <v>49518</v>
      </c>
      <c r="AJ182" t="b">
        <v>1</v>
      </c>
      <c r="AK182" t="s">
        <v>8477</v>
      </c>
      <c r="AL182" t="s">
        <v>12061</v>
      </c>
      <c r="AM182" t="s">
        <v>12074</v>
      </c>
      <c r="AN182">
        <v>14</v>
      </c>
      <c r="AO182" t="s">
        <v>9112</v>
      </c>
      <c r="AP182" t="s">
        <v>8478</v>
      </c>
      <c r="AQ182" t="s">
        <v>12075</v>
      </c>
      <c r="AR182" t="s">
        <v>8478</v>
      </c>
      <c r="AS182" t="s">
        <v>12076</v>
      </c>
      <c r="AT182">
        <v>2</v>
      </c>
      <c r="AU182" t="s">
        <v>8533</v>
      </c>
      <c r="AW182">
        <v>202</v>
      </c>
      <c r="AX182" t="s">
        <v>8600</v>
      </c>
      <c r="AY182" t="s">
        <v>12077</v>
      </c>
      <c r="AZ182" t="s">
        <v>12060</v>
      </c>
      <c r="BA182" t="s">
        <v>8456</v>
      </c>
    </row>
    <row r="183" spans="1:53" x14ac:dyDescent="0.25">
      <c r="A183" t="s">
        <v>12078</v>
      </c>
      <c r="B183" t="s">
        <v>12079</v>
      </c>
      <c r="C183" t="s">
        <v>12081</v>
      </c>
      <c r="D183" t="s">
        <v>12080</v>
      </c>
      <c r="E183" t="s">
        <v>12082</v>
      </c>
      <c r="F183">
        <v>638</v>
      </c>
      <c r="G183" t="s">
        <v>8249</v>
      </c>
      <c r="H183" t="s">
        <v>12083</v>
      </c>
      <c r="I183">
        <v>2</v>
      </c>
      <c r="J183" t="s">
        <v>8563</v>
      </c>
      <c r="K183">
        <v>978</v>
      </c>
      <c r="L183">
        <v>638</v>
      </c>
      <c r="Y183" t="s">
        <v>12080</v>
      </c>
      <c r="Z183" t="s">
        <v>12084</v>
      </c>
      <c r="AA183" t="s">
        <v>8461</v>
      </c>
      <c r="AB183" t="s">
        <v>9776</v>
      </c>
      <c r="AC183" t="s">
        <v>8475</v>
      </c>
      <c r="AD183">
        <v>262</v>
      </c>
      <c r="AF183" t="s">
        <v>12082</v>
      </c>
      <c r="AG183" t="s">
        <v>12081</v>
      </c>
      <c r="AH183">
        <v>206</v>
      </c>
      <c r="AI183">
        <v>935317</v>
      </c>
      <c r="AJ183" t="b">
        <v>1</v>
      </c>
      <c r="AK183" t="s">
        <v>8477</v>
      </c>
      <c r="AL183" t="s">
        <v>12082</v>
      </c>
      <c r="AM183" t="s">
        <v>12082</v>
      </c>
      <c r="AN183">
        <v>14</v>
      </c>
      <c r="AO183" t="s">
        <v>9112</v>
      </c>
      <c r="AQ183" t="s">
        <v>12085</v>
      </c>
      <c r="AS183" t="s">
        <v>12086</v>
      </c>
      <c r="AT183">
        <v>2</v>
      </c>
      <c r="AU183" t="s">
        <v>8533</v>
      </c>
      <c r="AW183">
        <v>202</v>
      </c>
      <c r="AX183" t="s">
        <v>8600</v>
      </c>
      <c r="AY183" t="s">
        <v>12087</v>
      </c>
      <c r="AZ183" t="s">
        <v>12081</v>
      </c>
      <c r="BA183" t="s">
        <v>10078</v>
      </c>
    </row>
    <row r="184" spans="1:53" x14ac:dyDescent="0.25">
      <c r="A184" t="s">
        <v>12088</v>
      </c>
      <c r="B184" t="s">
        <v>12089</v>
      </c>
      <c r="C184" t="s">
        <v>9015</v>
      </c>
      <c r="D184" t="s">
        <v>12090</v>
      </c>
      <c r="E184" t="s">
        <v>12091</v>
      </c>
      <c r="F184">
        <v>652</v>
      </c>
      <c r="G184" t="s">
        <v>8249</v>
      </c>
      <c r="H184" t="s">
        <v>12092</v>
      </c>
      <c r="I184">
        <v>2</v>
      </c>
      <c r="J184" t="s">
        <v>8563</v>
      </c>
      <c r="K184">
        <v>978</v>
      </c>
      <c r="L184">
        <v>652</v>
      </c>
      <c r="Y184" t="s">
        <v>12093</v>
      </c>
      <c r="Z184" t="s">
        <v>12094</v>
      </c>
      <c r="AA184" t="s">
        <v>8611</v>
      </c>
      <c r="AB184" t="s">
        <v>8455</v>
      </c>
      <c r="AC184" t="s">
        <v>8475</v>
      </c>
      <c r="AD184">
        <v>590</v>
      </c>
      <c r="AF184" t="s">
        <v>8455</v>
      </c>
      <c r="AG184" t="s">
        <v>12095</v>
      </c>
      <c r="AI184">
        <v>3578476</v>
      </c>
      <c r="AJ184" t="b">
        <v>1</v>
      </c>
      <c r="AK184" t="s">
        <v>8477</v>
      </c>
      <c r="AL184" t="s">
        <v>8455</v>
      </c>
      <c r="AM184" t="s">
        <v>8455</v>
      </c>
      <c r="AN184">
        <v>29</v>
      </c>
      <c r="AO184" t="s">
        <v>8615</v>
      </c>
      <c r="AQ184" t="s">
        <v>10063</v>
      </c>
      <c r="AS184" t="s">
        <v>12096</v>
      </c>
      <c r="AT184">
        <v>19</v>
      </c>
      <c r="AU184" t="s">
        <v>8618</v>
      </c>
      <c r="AW184">
        <v>419</v>
      </c>
      <c r="AX184" t="s">
        <v>8619</v>
      </c>
      <c r="AY184" t="s">
        <v>10290</v>
      </c>
      <c r="AZ184" t="s">
        <v>8455</v>
      </c>
      <c r="BA184" t="s">
        <v>10078</v>
      </c>
    </row>
    <row r="185" spans="1:53" x14ac:dyDescent="0.25">
      <c r="A185" t="s">
        <v>12097</v>
      </c>
      <c r="B185" t="s">
        <v>12098</v>
      </c>
      <c r="C185" t="s">
        <v>12100</v>
      </c>
      <c r="D185" t="s">
        <v>12099</v>
      </c>
      <c r="E185" t="s">
        <v>12101</v>
      </c>
      <c r="F185">
        <v>654</v>
      </c>
      <c r="G185" t="s">
        <v>12102</v>
      </c>
      <c r="H185" t="s">
        <v>12103</v>
      </c>
      <c r="I185">
        <v>2</v>
      </c>
      <c r="J185" t="s">
        <v>12104</v>
      </c>
      <c r="K185">
        <v>654</v>
      </c>
      <c r="L185">
        <v>654</v>
      </c>
      <c r="Y185" t="s">
        <v>12105</v>
      </c>
      <c r="Z185" t="s">
        <v>12106</v>
      </c>
      <c r="AA185" t="s">
        <v>8461</v>
      </c>
      <c r="AB185" t="s">
        <v>12100</v>
      </c>
      <c r="AC185" t="s">
        <v>8475</v>
      </c>
      <c r="AD185">
        <v>290</v>
      </c>
      <c r="AF185" t="s">
        <v>12101</v>
      </c>
      <c r="AG185" t="s">
        <v>12100</v>
      </c>
      <c r="AH185">
        <v>207</v>
      </c>
      <c r="AI185">
        <v>3370751</v>
      </c>
      <c r="AJ185" t="b">
        <v>1</v>
      </c>
      <c r="AK185" t="s">
        <v>8477</v>
      </c>
      <c r="AL185" t="s">
        <v>12107</v>
      </c>
      <c r="AM185" t="s">
        <v>12101</v>
      </c>
      <c r="AN185">
        <v>11</v>
      </c>
      <c r="AO185" t="s">
        <v>8952</v>
      </c>
      <c r="AQ185" t="s">
        <v>12108</v>
      </c>
      <c r="AS185" t="s">
        <v>12109</v>
      </c>
      <c r="AT185">
        <v>2</v>
      </c>
      <c r="AU185" t="s">
        <v>8533</v>
      </c>
      <c r="AW185">
        <v>202</v>
      </c>
      <c r="AX185" t="s">
        <v>8600</v>
      </c>
      <c r="AY185" t="s">
        <v>12110</v>
      </c>
      <c r="AZ185" t="s">
        <v>12111</v>
      </c>
      <c r="BA185" t="s">
        <v>8621</v>
      </c>
    </row>
    <row r="186" spans="1:53" x14ac:dyDescent="0.25">
      <c r="A186" t="s">
        <v>12112</v>
      </c>
      <c r="B186" t="s">
        <v>12113</v>
      </c>
      <c r="C186" t="s">
        <v>9709</v>
      </c>
      <c r="D186" t="s">
        <v>12114</v>
      </c>
      <c r="E186" t="s">
        <v>12117</v>
      </c>
      <c r="F186">
        <v>659</v>
      </c>
      <c r="G186" t="s">
        <v>8607</v>
      </c>
      <c r="H186" t="s">
        <v>12118</v>
      </c>
      <c r="I186">
        <v>2</v>
      </c>
      <c r="J186" t="s">
        <v>8609</v>
      </c>
      <c r="K186">
        <v>951</v>
      </c>
      <c r="L186">
        <v>659</v>
      </c>
      <c r="M186" t="s">
        <v>12112</v>
      </c>
      <c r="N186" t="s">
        <v>12112</v>
      </c>
      <c r="O186" t="s">
        <v>12113</v>
      </c>
      <c r="P186" t="s">
        <v>12113</v>
      </c>
      <c r="Q186" t="s">
        <v>12114</v>
      </c>
      <c r="R186" t="s">
        <v>12114</v>
      </c>
      <c r="S186" t="s">
        <v>12119</v>
      </c>
      <c r="T186" t="s">
        <v>12119</v>
      </c>
      <c r="U186" t="s">
        <v>12116</v>
      </c>
      <c r="V186" t="s">
        <v>12116</v>
      </c>
      <c r="W186" t="s">
        <v>12115</v>
      </c>
      <c r="X186" t="s">
        <v>12115</v>
      </c>
      <c r="Y186" t="s">
        <v>12120</v>
      </c>
      <c r="Z186" t="s">
        <v>12121</v>
      </c>
      <c r="AA186" t="s">
        <v>8611</v>
      </c>
      <c r="AB186" t="s">
        <v>9709</v>
      </c>
      <c r="AC186" t="s">
        <v>8475</v>
      </c>
      <c r="AD186" t="s">
        <v>12122</v>
      </c>
      <c r="AE186" t="s">
        <v>12123</v>
      </c>
      <c r="AF186" t="s">
        <v>12124</v>
      </c>
      <c r="AG186" t="s">
        <v>12125</v>
      </c>
      <c r="AH186">
        <v>208</v>
      </c>
      <c r="AI186">
        <v>3575174</v>
      </c>
      <c r="AJ186" t="b">
        <v>1</v>
      </c>
      <c r="AK186" t="s">
        <v>8477</v>
      </c>
      <c r="AL186" t="s">
        <v>12124</v>
      </c>
      <c r="AM186" t="s">
        <v>12117</v>
      </c>
      <c r="AN186">
        <v>29</v>
      </c>
      <c r="AO186" t="s">
        <v>8615</v>
      </c>
      <c r="AQ186" t="s">
        <v>12126</v>
      </c>
      <c r="AS186" t="s">
        <v>12127</v>
      </c>
      <c r="AT186">
        <v>19</v>
      </c>
      <c r="AU186" t="s">
        <v>8618</v>
      </c>
      <c r="AV186" t="s">
        <v>8478</v>
      </c>
      <c r="AW186">
        <v>419</v>
      </c>
      <c r="AX186" t="s">
        <v>8619</v>
      </c>
      <c r="AY186" t="s">
        <v>12128</v>
      </c>
      <c r="AZ186" t="s">
        <v>8239</v>
      </c>
      <c r="BA186" t="s">
        <v>8456</v>
      </c>
    </row>
    <row r="187" spans="1:53" x14ac:dyDescent="0.25">
      <c r="A187" t="s">
        <v>12129</v>
      </c>
      <c r="B187" t="s">
        <v>12130</v>
      </c>
      <c r="C187" t="s">
        <v>12134</v>
      </c>
      <c r="D187" t="s">
        <v>12131</v>
      </c>
      <c r="E187" t="s">
        <v>12135</v>
      </c>
      <c r="F187">
        <v>662</v>
      </c>
      <c r="G187" t="s">
        <v>8607</v>
      </c>
      <c r="H187" t="s">
        <v>12136</v>
      </c>
      <c r="I187">
        <v>2</v>
      </c>
      <c r="J187" t="s">
        <v>8609</v>
      </c>
      <c r="K187">
        <v>951</v>
      </c>
      <c r="L187">
        <v>662</v>
      </c>
      <c r="M187" t="s">
        <v>12129</v>
      </c>
      <c r="N187" t="s">
        <v>12129</v>
      </c>
      <c r="O187" t="s">
        <v>12130</v>
      </c>
      <c r="P187" t="s">
        <v>12130</v>
      </c>
      <c r="Q187" t="s">
        <v>12131</v>
      </c>
      <c r="R187" t="s">
        <v>12131</v>
      </c>
      <c r="S187" t="s">
        <v>12137</v>
      </c>
      <c r="T187" t="s">
        <v>12137</v>
      </c>
      <c r="U187" t="s">
        <v>12133</v>
      </c>
      <c r="V187" t="s">
        <v>12133</v>
      </c>
      <c r="W187" t="s">
        <v>12132</v>
      </c>
      <c r="X187" t="s">
        <v>12132</v>
      </c>
      <c r="Y187" t="s">
        <v>12138</v>
      </c>
      <c r="Z187" t="s">
        <v>12139</v>
      </c>
      <c r="AA187" t="s">
        <v>8611</v>
      </c>
      <c r="AB187" t="s">
        <v>12140</v>
      </c>
      <c r="AC187" t="s">
        <v>8475</v>
      </c>
      <c r="AD187" t="s">
        <v>12141</v>
      </c>
      <c r="AE187" t="s">
        <v>12142</v>
      </c>
      <c r="AF187" t="s">
        <v>12135</v>
      </c>
      <c r="AG187" t="s">
        <v>12143</v>
      </c>
      <c r="AH187">
        <v>209</v>
      </c>
      <c r="AI187">
        <v>3576468</v>
      </c>
      <c r="AJ187" t="b">
        <v>1</v>
      </c>
      <c r="AK187" t="s">
        <v>8477</v>
      </c>
      <c r="AL187" t="s">
        <v>12135</v>
      </c>
      <c r="AM187" t="s">
        <v>12135</v>
      </c>
      <c r="AN187">
        <v>29</v>
      </c>
      <c r="AO187" t="s">
        <v>8615</v>
      </c>
      <c r="AQ187" t="s">
        <v>12144</v>
      </c>
      <c r="AS187" t="s">
        <v>12145</v>
      </c>
      <c r="AT187">
        <v>19</v>
      </c>
      <c r="AU187" t="s">
        <v>8618</v>
      </c>
      <c r="AV187" t="s">
        <v>8478</v>
      </c>
      <c r="AW187">
        <v>419</v>
      </c>
      <c r="AX187" t="s">
        <v>8619</v>
      </c>
      <c r="AY187" t="s">
        <v>12146</v>
      </c>
      <c r="AZ187" t="s">
        <v>12134</v>
      </c>
      <c r="BA187" t="s">
        <v>8456</v>
      </c>
    </row>
    <row r="188" spans="1:53" x14ac:dyDescent="0.25">
      <c r="A188" t="s">
        <v>12147</v>
      </c>
      <c r="B188" t="s">
        <v>12148</v>
      </c>
      <c r="C188" t="s">
        <v>10291</v>
      </c>
      <c r="D188" t="s">
        <v>12149</v>
      </c>
      <c r="E188" t="s">
        <v>12150</v>
      </c>
      <c r="F188">
        <v>663</v>
      </c>
      <c r="G188" t="s">
        <v>8249</v>
      </c>
      <c r="H188" t="s">
        <v>12151</v>
      </c>
      <c r="I188">
        <v>2</v>
      </c>
      <c r="J188" t="s">
        <v>8563</v>
      </c>
      <c r="K188">
        <v>978</v>
      </c>
      <c r="L188">
        <v>663</v>
      </c>
      <c r="Y188" t="s">
        <v>12152</v>
      </c>
      <c r="Z188" t="s">
        <v>12153</v>
      </c>
      <c r="AA188" t="s">
        <v>8611</v>
      </c>
      <c r="AB188" t="s">
        <v>8455</v>
      </c>
      <c r="AC188" t="s">
        <v>8475</v>
      </c>
      <c r="AD188">
        <v>590</v>
      </c>
      <c r="AF188" t="s">
        <v>8455</v>
      </c>
      <c r="AG188" t="s">
        <v>11608</v>
      </c>
      <c r="AI188">
        <v>3578421</v>
      </c>
      <c r="AJ188" t="b">
        <v>1</v>
      </c>
      <c r="AK188" t="s">
        <v>8477</v>
      </c>
      <c r="AL188" t="s">
        <v>8455</v>
      </c>
      <c r="AM188" t="s">
        <v>8455</v>
      </c>
      <c r="AN188">
        <v>29</v>
      </c>
      <c r="AO188" t="s">
        <v>8615</v>
      </c>
      <c r="AQ188" t="s">
        <v>10063</v>
      </c>
      <c r="AS188" t="s">
        <v>12154</v>
      </c>
      <c r="AT188">
        <v>19</v>
      </c>
      <c r="AU188" t="s">
        <v>8618</v>
      </c>
      <c r="AW188">
        <v>419</v>
      </c>
      <c r="AX188" t="s">
        <v>8619</v>
      </c>
      <c r="AY188" t="s">
        <v>10290</v>
      </c>
      <c r="AZ188" t="s">
        <v>8455</v>
      </c>
      <c r="BA188" t="s">
        <v>10078</v>
      </c>
    </row>
    <row r="189" spans="1:53" x14ac:dyDescent="0.25">
      <c r="A189" t="s">
        <v>12155</v>
      </c>
      <c r="B189" t="s">
        <v>12156</v>
      </c>
      <c r="C189" t="s">
        <v>11785</v>
      </c>
      <c r="D189" t="s">
        <v>12157</v>
      </c>
      <c r="E189" t="s">
        <v>12158</v>
      </c>
      <c r="F189">
        <v>666</v>
      </c>
      <c r="G189" t="s">
        <v>8249</v>
      </c>
      <c r="H189" t="s">
        <v>12159</v>
      </c>
      <c r="I189">
        <v>2</v>
      </c>
      <c r="J189" t="s">
        <v>8563</v>
      </c>
      <c r="K189">
        <v>978</v>
      </c>
      <c r="L189">
        <v>666</v>
      </c>
      <c r="Y189" t="s">
        <v>12160</v>
      </c>
      <c r="Z189" t="s">
        <v>12161</v>
      </c>
      <c r="AA189" t="s">
        <v>8611</v>
      </c>
      <c r="AB189" t="s">
        <v>9776</v>
      </c>
      <c r="AC189" t="s">
        <v>8502</v>
      </c>
      <c r="AD189">
        <v>508</v>
      </c>
      <c r="AE189" t="s">
        <v>12162</v>
      </c>
      <c r="AF189" t="s">
        <v>12158</v>
      </c>
      <c r="AG189" t="s">
        <v>12163</v>
      </c>
      <c r="AH189">
        <v>210</v>
      </c>
      <c r="AI189">
        <v>3424932</v>
      </c>
      <c r="AJ189" t="b">
        <v>1</v>
      </c>
      <c r="AK189" t="s">
        <v>8477</v>
      </c>
      <c r="AL189" t="s">
        <v>12158</v>
      </c>
      <c r="AM189" t="s">
        <v>12158</v>
      </c>
      <c r="AQ189" t="s">
        <v>12164</v>
      </c>
      <c r="AS189" t="s">
        <v>12165</v>
      </c>
      <c r="AT189">
        <v>19</v>
      </c>
      <c r="AU189" t="s">
        <v>8618</v>
      </c>
      <c r="AW189">
        <v>21</v>
      </c>
      <c r="AX189" t="s">
        <v>8970</v>
      </c>
      <c r="AY189" t="s">
        <v>12166</v>
      </c>
      <c r="AZ189" t="s">
        <v>10090</v>
      </c>
      <c r="BA189" t="s">
        <v>10078</v>
      </c>
    </row>
    <row r="190" spans="1:53" x14ac:dyDescent="0.25">
      <c r="A190" t="s">
        <v>12167</v>
      </c>
      <c r="B190" t="s">
        <v>12168</v>
      </c>
      <c r="C190" t="s">
        <v>12172</v>
      </c>
      <c r="D190" t="s">
        <v>12169</v>
      </c>
      <c r="E190" t="s">
        <v>12173</v>
      </c>
      <c r="F190">
        <v>670</v>
      </c>
      <c r="G190" t="s">
        <v>8607</v>
      </c>
      <c r="H190" t="s">
        <v>12174</v>
      </c>
      <c r="I190">
        <v>2</v>
      </c>
      <c r="J190" t="s">
        <v>8609</v>
      </c>
      <c r="K190">
        <v>951</v>
      </c>
      <c r="L190">
        <v>670</v>
      </c>
      <c r="M190" t="s">
        <v>12167</v>
      </c>
      <c r="N190" t="s">
        <v>12167</v>
      </c>
      <c r="O190" t="s">
        <v>12168</v>
      </c>
      <c r="P190" t="s">
        <v>12168</v>
      </c>
      <c r="Q190" t="s">
        <v>12169</v>
      </c>
      <c r="R190" t="s">
        <v>12169</v>
      </c>
      <c r="S190" t="s">
        <v>12175</v>
      </c>
      <c r="T190" t="s">
        <v>12175</v>
      </c>
      <c r="U190" t="s">
        <v>12171</v>
      </c>
      <c r="V190" t="s">
        <v>12171</v>
      </c>
      <c r="W190" t="s">
        <v>12170</v>
      </c>
      <c r="X190" t="s">
        <v>12170</v>
      </c>
      <c r="Y190" t="s">
        <v>12176</v>
      </c>
      <c r="Z190" t="s">
        <v>12177</v>
      </c>
      <c r="AA190" t="s">
        <v>8611</v>
      </c>
      <c r="AB190" t="s">
        <v>12178</v>
      </c>
      <c r="AC190" t="s">
        <v>8475</v>
      </c>
      <c r="AD190" t="s">
        <v>12179</v>
      </c>
      <c r="AE190" t="s">
        <v>12180</v>
      </c>
      <c r="AF190" t="s">
        <v>12181</v>
      </c>
      <c r="AG190" t="s">
        <v>12172</v>
      </c>
      <c r="AH190">
        <v>211</v>
      </c>
      <c r="AI190">
        <v>3577815</v>
      </c>
      <c r="AJ190" t="b">
        <v>1</v>
      </c>
      <c r="AK190" t="s">
        <v>8477</v>
      </c>
      <c r="AL190" t="s">
        <v>12181</v>
      </c>
      <c r="AM190" t="s">
        <v>12173</v>
      </c>
      <c r="AN190">
        <v>29</v>
      </c>
      <c r="AO190" t="s">
        <v>8615</v>
      </c>
      <c r="AQ190" t="s">
        <v>12182</v>
      </c>
      <c r="AS190" t="s">
        <v>12183</v>
      </c>
      <c r="AT190">
        <v>19</v>
      </c>
      <c r="AU190" t="s">
        <v>8618</v>
      </c>
      <c r="AV190" t="s">
        <v>8478</v>
      </c>
      <c r="AW190">
        <v>419</v>
      </c>
      <c r="AX190" t="s">
        <v>8619</v>
      </c>
      <c r="AY190" t="s">
        <v>12184</v>
      </c>
      <c r="AZ190" t="s">
        <v>9119</v>
      </c>
      <c r="BA190" t="s">
        <v>8456</v>
      </c>
    </row>
    <row r="191" spans="1:53" x14ac:dyDescent="0.25">
      <c r="A191" t="s">
        <v>12185</v>
      </c>
      <c r="B191" t="s">
        <v>12186</v>
      </c>
      <c r="C191" t="s">
        <v>12189</v>
      </c>
      <c r="D191" t="s">
        <v>12187</v>
      </c>
      <c r="E191" t="s">
        <v>12190</v>
      </c>
      <c r="F191">
        <v>882</v>
      </c>
      <c r="G191" t="s">
        <v>12191</v>
      </c>
      <c r="H191" t="s">
        <v>12192</v>
      </c>
      <c r="I191">
        <v>2</v>
      </c>
      <c r="J191" t="s">
        <v>12193</v>
      </c>
      <c r="K191">
        <v>882</v>
      </c>
      <c r="L191">
        <v>882</v>
      </c>
      <c r="M191" t="s">
        <v>12194</v>
      </c>
      <c r="N191" t="s">
        <v>12185</v>
      </c>
      <c r="O191" t="s">
        <v>12195</v>
      </c>
      <c r="P191" t="s">
        <v>12186</v>
      </c>
      <c r="Q191" t="s">
        <v>12196</v>
      </c>
      <c r="R191" t="s">
        <v>12187</v>
      </c>
      <c r="S191" t="s">
        <v>12197</v>
      </c>
      <c r="T191" t="s">
        <v>12198</v>
      </c>
      <c r="U191" t="s">
        <v>12199</v>
      </c>
      <c r="V191" t="s">
        <v>12188</v>
      </c>
      <c r="W191" t="s">
        <v>12200</v>
      </c>
      <c r="X191" t="s">
        <v>12187</v>
      </c>
      <c r="Y191" t="s">
        <v>12187</v>
      </c>
      <c r="Z191" t="s">
        <v>12201</v>
      </c>
      <c r="AA191" t="s">
        <v>8543</v>
      </c>
      <c r="AB191" t="s">
        <v>12189</v>
      </c>
      <c r="AC191" t="s">
        <v>8475</v>
      </c>
      <c r="AD191">
        <v>685</v>
      </c>
      <c r="AE191" t="s">
        <v>12202</v>
      </c>
      <c r="AF191" t="s">
        <v>12203</v>
      </c>
      <c r="AG191" t="s">
        <v>12189</v>
      </c>
      <c r="AH191">
        <v>212</v>
      </c>
      <c r="AI191">
        <v>4034894</v>
      </c>
      <c r="AJ191" t="b">
        <v>1</v>
      </c>
      <c r="AK191" t="s">
        <v>8477</v>
      </c>
      <c r="AL191" t="s">
        <v>12203</v>
      </c>
      <c r="AM191" t="s">
        <v>12204</v>
      </c>
      <c r="AQ191" t="s">
        <v>12205</v>
      </c>
      <c r="AS191" t="s">
        <v>12206</v>
      </c>
      <c r="AT191">
        <v>9</v>
      </c>
      <c r="AU191" t="s">
        <v>8552</v>
      </c>
      <c r="AV191" t="s">
        <v>8478</v>
      </c>
      <c r="AW191">
        <v>61</v>
      </c>
      <c r="AX191" t="s">
        <v>8553</v>
      </c>
      <c r="AY191" t="s">
        <v>12207</v>
      </c>
      <c r="AZ191" t="s">
        <v>12208</v>
      </c>
      <c r="BA191" t="s">
        <v>8456</v>
      </c>
    </row>
    <row r="192" spans="1:53" x14ac:dyDescent="0.25">
      <c r="A192" t="s">
        <v>12209</v>
      </c>
      <c r="B192" t="s">
        <v>12210</v>
      </c>
      <c r="C192" t="s">
        <v>12213</v>
      </c>
      <c r="D192" t="s">
        <v>12211</v>
      </c>
      <c r="E192" t="s">
        <v>12214</v>
      </c>
      <c r="F192">
        <v>674</v>
      </c>
      <c r="G192" t="s">
        <v>8249</v>
      </c>
      <c r="H192" t="s">
        <v>12215</v>
      </c>
      <c r="I192">
        <v>2</v>
      </c>
      <c r="J192" t="s">
        <v>8563</v>
      </c>
      <c r="K192">
        <v>978</v>
      </c>
      <c r="L192">
        <v>674</v>
      </c>
      <c r="M192" t="s">
        <v>12216</v>
      </c>
      <c r="N192" t="s">
        <v>12209</v>
      </c>
      <c r="O192" t="s">
        <v>12217</v>
      </c>
      <c r="P192" t="s">
        <v>12210</v>
      </c>
      <c r="Q192" t="s">
        <v>12218</v>
      </c>
      <c r="R192" t="s">
        <v>12211</v>
      </c>
      <c r="S192" t="s">
        <v>12219</v>
      </c>
      <c r="T192" t="s">
        <v>12220</v>
      </c>
      <c r="U192" t="s">
        <v>12221</v>
      </c>
      <c r="V192" t="s">
        <v>12212</v>
      </c>
      <c r="W192" t="s">
        <v>12222</v>
      </c>
      <c r="X192" t="s">
        <v>12211</v>
      </c>
      <c r="Y192" t="s">
        <v>12211</v>
      </c>
      <c r="Z192" t="s">
        <v>12211</v>
      </c>
      <c r="AA192" t="s">
        <v>8501</v>
      </c>
      <c r="AB192" t="s">
        <v>12223</v>
      </c>
      <c r="AC192" t="s">
        <v>8502</v>
      </c>
      <c r="AD192">
        <v>378</v>
      </c>
      <c r="AE192" t="s">
        <v>12224</v>
      </c>
      <c r="AF192" t="s">
        <v>12214</v>
      </c>
      <c r="AG192" t="s">
        <v>12213</v>
      </c>
      <c r="AH192">
        <v>213</v>
      </c>
      <c r="AI192">
        <v>3168068</v>
      </c>
      <c r="AJ192" t="b">
        <v>1</v>
      </c>
      <c r="AK192" t="s">
        <v>8477</v>
      </c>
      <c r="AL192" t="s">
        <v>12214</v>
      </c>
      <c r="AM192" t="s">
        <v>12214</v>
      </c>
      <c r="AQ192" t="s">
        <v>12225</v>
      </c>
      <c r="AS192" t="s">
        <v>12226</v>
      </c>
      <c r="AT192">
        <v>150</v>
      </c>
      <c r="AU192" t="s">
        <v>8506</v>
      </c>
      <c r="AW192">
        <v>39</v>
      </c>
      <c r="AX192" t="s">
        <v>8507</v>
      </c>
      <c r="AY192" t="s">
        <v>12227</v>
      </c>
      <c r="AZ192" t="s">
        <v>8455</v>
      </c>
      <c r="BA192" t="s">
        <v>8456</v>
      </c>
    </row>
    <row r="193" spans="1:53" x14ac:dyDescent="0.25">
      <c r="A193" t="s">
        <v>12228</v>
      </c>
      <c r="B193" t="s">
        <v>12229</v>
      </c>
      <c r="C193" t="s">
        <v>12143</v>
      </c>
      <c r="D193" t="s">
        <v>12230</v>
      </c>
      <c r="E193" t="s">
        <v>12233</v>
      </c>
      <c r="F193">
        <v>678</v>
      </c>
      <c r="G193" t="s">
        <v>12234</v>
      </c>
      <c r="H193" t="s">
        <v>12235</v>
      </c>
      <c r="I193">
        <v>2</v>
      </c>
      <c r="J193" t="s">
        <v>12236</v>
      </c>
      <c r="K193">
        <v>678</v>
      </c>
      <c r="L193">
        <v>678</v>
      </c>
      <c r="M193" t="s">
        <v>12237</v>
      </c>
      <c r="N193" t="s">
        <v>12228</v>
      </c>
      <c r="O193" t="s">
        <v>12238</v>
      </c>
      <c r="P193" t="s">
        <v>12229</v>
      </c>
      <c r="Q193" t="s">
        <v>12239</v>
      </c>
      <c r="R193" t="s">
        <v>12230</v>
      </c>
      <c r="S193" t="s">
        <v>12240</v>
      </c>
      <c r="T193" t="s">
        <v>12241</v>
      </c>
      <c r="U193" t="s">
        <v>12242</v>
      </c>
      <c r="V193" t="s">
        <v>12232</v>
      </c>
      <c r="W193" t="s">
        <v>12243</v>
      </c>
      <c r="X193" t="s">
        <v>12231</v>
      </c>
      <c r="Y193" t="s">
        <v>12244</v>
      </c>
      <c r="Z193" t="s">
        <v>12245</v>
      </c>
      <c r="AA193" t="s">
        <v>8461</v>
      </c>
      <c r="AB193" t="s">
        <v>12143</v>
      </c>
      <c r="AC193" t="s">
        <v>8475</v>
      </c>
      <c r="AD193">
        <v>239</v>
      </c>
      <c r="AE193" t="s">
        <v>12246</v>
      </c>
      <c r="AF193" t="s">
        <v>12233</v>
      </c>
      <c r="AG193" t="s">
        <v>12247</v>
      </c>
      <c r="AH193">
        <v>214</v>
      </c>
      <c r="AI193">
        <v>2410758</v>
      </c>
      <c r="AJ193" t="b">
        <v>1</v>
      </c>
      <c r="AK193" t="s">
        <v>8477</v>
      </c>
      <c r="AL193" t="s">
        <v>12233</v>
      </c>
      <c r="AM193" t="s">
        <v>12233</v>
      </c>
      <c r="AN193">
        <v>17</v>
      </c>
      <c r="AO193" t="s">
        <v>8597</v>
      </c>
      <c r="AQ193" t="s">
        <v>12248</v>
      </c>
      <c r="AR193" t="s">
        <v>8478</v>
      </c>
      <c r="AS193" t="s">
        <v>12249</v>
      </c>
      <c r="AT193">
        <v>2</v>
      </c>
      <c r="AU193" t="s">
        <v>8533</v>
      </c>
      <c r="AV193" t="s">
        <v>8478</v>
      </c>
      <c r="AW193">
        <v>202</v>
      </c>
      <c r="AX193" t="s">
        <v>8600</v>
      </c>
      <c r="AY193" t="s">
        <v>12250</v>
      </c>
      <c r="AZ193" t="s">
        <v>12247</v>
      </c>
      <c r="BA193" t="s">
        <v>8456</v>
      </c>
    </row>
    <row r="194" spans="1:53" x14ac:dyDescent="0.25">
      <c r="A194" t="s">
        <v>12251</v>
      </c>
      <c r="B194" t="s">
        <v>12252</v>
      </c>
      <c r="D194" t="s">
        <v>12253</v>
      </c>
      <c r="L194">
        <v>680</v>
      </c>
      <c r="AC194" t="s">
        <v>8502</v>
      </c>
      <c r="AJ194" t="b">
        <v>1</v>
      </c>
      <c r="AK194" t="s">
        <v>8477</v>
      </c>
      <c r="AN194">
        <v>830</v>
      </c>
      <c r="AO194" t="s">
        <v>10337</v>
      </c>
      <c r="AT194">
        <v>150</v>
      </c>
      <c r="AU194" t="s">
        <v>8506</v>
      </c>
      <c r="AW194">
        <v>154</v>
      </c>
      <c r="AX194" t="s">
        <v>9757</v>
      </c>
    </row>
    <row r="195" spans="1:53" x14ac:dyDescent="0.25">
      <c r="A195" t="s">
        <v>12254</v>
      </c>
      <c r="B195" t="s">
        <v>12255</v>
      </c>
      <c r="C195" t="s">
        <v>8670</v>
      </c>
      <c r="D195" t="s">
        <v>12256</v>
      </c>
      <c r="E195" t="s">
        <v>12258</v>
      </c>
      <c r="F195">
        <v>682</v>
      </c>
      <c r="G195" t="s">
        <v>12259</v>
      </c>
      <c r="H195" t="s">
        <v>12260</v>
      </c>
      <c r="I195">
        <v>2</v>
      </c>
      <c r="J195" t="s">
        <v>12261</v>
      </c>
      <c r="K195">
        <v>682</v>
      </c>
      <c r="L195">
        <v>682</v>
      </c>
      <c r="M195" t="s">
        <v>12254</v>
      </c>
      <c r="N195" t="s">
        <v>12254</v>
      </c>
      <c r="O195" t="s">
        <v>12262</v>
      </c>
      <c r="P195" t="s">
        <v>12255</v>
      </c>
      <c r="Q195" t="s">
        <v>12263</v>
      </c>
      <c r="R195" t="s">
        <v>12256</v>
      </c>
      <c r="S195" t="s">
        <v>12264</v>
      </c>
      <c r="T195" t="s">
        <v>12265</v>
      </c>
      <c r="U195" t="s">
        <v>12266</v>
      </c>
      <c r="V195" t="s">
        <v>12257</v>
      </c>
      <c r="W195" t="s">
        <v>12267</v>
      </c>
      <c r="X195" t="s">
        <v>12268</v>
      </c>
      <c r="Y195" t="s">
        <v>12256</v>
      </c>
      <c r="Z195" t="s">
        <v>12269</v>
      </c>
      <c r="AA195" t="s">
        <v>8454</v>
      </c>
      <c r="AB195" t="s">
        <v>8670</v>
      </c>
      <c r="AC195" t="s">
        <v>8475</v>
      </c>
      <c r="AD195">
        <v>966</v>
      </c>
      <c r="AE195" t="s">
        <v>12270</v>
      </c>
      <c r="AF195" t="s">
        <v>12271</v>
      </c>
      <c r="AG195" t="s">
        <v>8670</v>
      </c>
      <c r="AH195">
        <v>215</v>
      </c>
      <c r="AI195">
        <v>102358</v>
      </c>
      <c r="AJ195" t="b">
        <v>1</v>
      </c>
      <c r="AK195" t="s">
        <v>8477</v>
      </c>
      <c r="AL195" t="s">
        <v>12271</v>
      </c>
      <c r="AM195" t="s">
        <v>8658</v>
      </c>
      <c r="AQ195" t="s">
        <v>12272</v>
      </c>
      <c r="AS195" t="s">
        <v>12273</v>
      </c>
      <c r="AT195">
        <v>142</v>
      </c>
      <c r="AU195" t="s">
        <v>8481</v>
      </c>
      <c r="AW195">
        <v>145</v>
      </c>
      <c r="AX195" t="s">
        <v>8697</v>
      </c>
      <c r="AY195" t="s">
        <v>12274</v>
      </c>
      <c r="AZ195" t="s">
        <v>12275</v>
      </c>
      <c r="BA195" t="s">
        <v>8456</v>
      </c>
    </row>
    <row r="196" spans="1:53" x14ac:dyDescent="0.25">
      <c r="A196" t="s">
        <v>12276</v>
      </c>
      <c r="B196" t="s">
        <v>12277</v>
      </c>
      <c r="C196" t="s">
        <v>12280</v>
      </c>
      <c r="D196" t="s">
        <v>12278</v>
      </c>
      <c r="E196" t="s">
        <v>12281</v>
      </c>
      <c r="F196">
        <v>686</v>
      </c>
      <c r="G196" t="s">
        <v>8939</v>
      </c>
      <c r="H196" t="s">
        <v>12282</v>
      </c>
      <c r="I196">
        <v>0</v>
      </c>
      <c r="J196" t="s">
        <v>8941</v>
      </c>
      <c r="K196">
        <v>952</v>
      </c>
      <c r="L196">
        <v>686</v>
      </c>
      <c r="M196" t="s">
        <v>12283</v>
      </c>
      <c r="N196" t="s">
        <v>12276</v>
      </c>
      <c r="O196" t="s">
        <v>12284</v>
      </c>
      <c r="P196" t="s">
        <v>12277</v>
      </c>
      <c r="Q196" t="s">
        <v>12285</v>
      </c>
      <c r="R196" t="s">
        <v>12278</v>
      </c>
      <c r="S196" t="s">
        <v>12286</v>
      </c>
      <c r="T196" t="s">
        <v>12287</v>
      </c>
      <c r="U196" t="s">
        <v>12288</v>
      </c>
      <c r="V196" t="s">
        <v>12279</v>
      </c>
      <c r="W196" t="s">
        <v>12289</v>
      </c>
      <c r="X196" t="s">
        <v>12290</v>
      </c>
      <c r="Y196" t="s">
        <v>12278</v>
      </c>
      <c r="Z196" t="s">
        <v>12291</v>
      </c>
      <c r="AA196" t="s">
        <v>8461</v>
      </c>
      <c r="AB196" t="s">
        <v>12280</v>
      </c>
      <c r="AC196" t="s">
        <v>8475</v>
      </c>
      <c r="AD196">
        <v>221</v>
      </c>
      <c r="AE196" t="s">
        <v>12292</v>
      </c>
      <c r="AF196" t="s">
        <v>12281</v>
      </c>
      <c r="AG196" t="s">
        <v>8244</v>
      </c>
      <c r="AH196">
        <v>217</v>
      </c>
      <c r="AI196">
        <v>2245662</v>
      </c>
      <c r="AJ196" t="b">
        <v>1</v>
      </c>
      <c r="AK196" t="s">
        <v>8477</v>
      </c>
      <c r="AL196" t="s">
        <v>12281</v>
      </c>
      <c r="AM196" t="s">
        <v>12281</v>
      </c>
      <c r="AN196">
        <v>11</v>
      </c>
      <c r="AO196" t="s">
        <v>8952</v>
      </c>
      <c r="AQ196" t="s">
        <v>12293</v>
      </c>
      <c r="AR196" t="s">
        <v>8478</v>
      </c>
      <c r="AS196" t="s">
        <v>12294</v>
      </c>
      <c r="AT196">
        <v>2</v>
      </c>
      <c r="AU196" t="s">
        <v>8533</v>
      </c>
      <c r="AW196">
        <v>202</v>
      </c>
      <c r="AX196" t="s">
        <v>8600</v>
      </c>
      <c r="AY196" t="s">
        <v>12295</v>
      </c>
      <c r="AZ196" t="s">
        <v>8244</v>
      </c>
      <c r="BA196" t="s">
        <v>8456</v>
      </c>
    </row>
    <row r="197" spans="1:53" x14ac:dyDescent="0.25">
      <c r="A197" t="s">
        <v>12296</v>
      </c>
      <c r="B197" t="s">
        <v>12297</v>
      </c>
      <c r="C197" t="s">
        <v>12052</v>
      </c>
      <c r="D197" t="s">
        <v>12298</v>
      </c>
      <c r="E197" t="s">
        <v>12300</v>
      </c>
      <c r="F197">
        <v>688</v>
      </c>
      <c r="G197" t="s">
        <v>12301</v>
      </c>
      <c r="H197" t="s">
        <v>12302</v>
      </c>
      <c r="I197">
        <v>2</v>
      </c>
      <c r="J197" t="s">
        <v>12303</v>
      </c>
      <c r="K197">
        <v>941</v>
      </c>
      <c r="L197">
        <v>688</v>
      </c>
      <c r="M197" t="s">
        <v>12304</v>
      </c>
      <c r="N197" t="s">
        <v>12296</v>
      </c>
      <c r="O197" t="s">
        <v>12305</v>
      </c>
      <c r="P197" t="s">
        <v>12297</v>
      </c>
      <c r="Q197" t="s">
        <v>12306</v>
      </c>
      <c r="R197" t="s">
        <v>12298</v>
      </c>
      <c r="S197" t="s">
        <v>12307</v>
      </c>
      <c r="T197" t="s">
        <v>12308</v>
      </c>
      <c r="U197" t="s">
        <v>12309</v>
      </c>
      <c r="V197" t="s">
        <v>12299</v>
      </c>
      <c r="W197" t="s">
        <v>12310</v>
      </c>
      <c r="X197" t="s">
        <v>12298</v>
      </c>
      <c r="Y197" t="s">
        <v>12298</v>
      </c>
      <c r="Z197" t="s">
        <v>12311</v>
      </c>
      <c r="AA197" t="s">
        <v>8501</v>
      </c>
      <c r="AB197" t="s">
        <v>12300</v>
      </c>
      <c r="AC197" t="s">
        <v>8502</v>
      </c>
      <c r="AD197">
        <v>381</v>
      </c>
      <c r="AE197" t="s">
        <v>12312</v>
      </c>
      <c r="AF197" t="s">
        <v>12300</v>
      </c>
      <c r="AG197" t="s">
        <v>12313</v>
      </c>
      <c r="AH197">
        <v>2648</v>
      </c>
      <c r="AI197">
        <v>6290252</v>
      </c>
      <c r="AJ197" t="b">
        <v>1</v>
      </c>
      <c r="AK197" t="s">
        <v>8477</v>
      </c>
      <c r="AL197" t="s">
        <v>12300</v>
      </c>
      <c r="AM197" t="s">
        <v>12300</v>
      </c>
      <c r="AQ197" t="s">
        <v>12314</v>
      </c>
      <c r="AS197" t="s">
        <v>12315</v>
      </c>
      <c r="AT197">
        <v>150</v>
      </c>
      <c r="AU197" t="s">
        <v>8506</v>
      </c>
      <c r="AW197">
        <v>39</v>
      </c>
      <c r="AX197" t="s">
        <v>8507</v>
      </c>
      <c r="AY197" t="s">
        <v>12316</v>
      </c>
      <c r="AZ197" t="s">
        <v>12317</v>
      </c>
      <c r="BA197" t="s">
        <v>8456</v>
      </c>
    </row>
    <row r="198" spans="1:53" x14ac:dyDescent="0.25">
      <c r="A198" t="s">
        <v>12318</v>
      </c>
      <c r="B198" t="s">
        <v>12319</v>
      </c>
      <c r="C198" t="s">
        <v>12125</v>
      </c>
      <c r="D198" t="s">
        <v>12320</v>
      </c>
      <c r="E198" t="s">
        <v>12322</v>
      </c>
      <c r="F198">
        <v>690</v>
      </c>
      <c r="G198" t="s">
        <v>12323</v>
      </c>
      <c r="H198" t="s">
        <v>12324</v>
      </c>
      <c r="I198">
        <v>2</v>
      </c>
      <c r="J198" t="s">
        <v>12325</v>
      </c>
      <c r="K198">
        <v>690</v>
      </c>
      <c r="L198">
        <v>690</v>
      </c>
      <c r="M198" t="s">
        <v>12326</v>
      </c>
      <c r="N198" t="s">
        <v>12318</v>
      </c>
      <c r="O198" t="s">
        <v>12327</v>
      </c>
      <c r="P198" t="s">
        <v>12319</v>
      </c>
      <c r="Q198" t="s">
        <v>12328</v>
      </c>
      <c r="R198" t="s">
        <v>12320</v>
      </c>
      <c r="S198" t="s">
        <v>12329</v>
      </c>
      <c r="T198" t="s">
        <v>12330</v>
      </c>
      <c r="U198" t="s">
        <v>12331</v>
      </c>
      <c r="V198" t="s">
        <v>12321</v>
      </c>
      <c r="W198" t="s">
        <v>12332</v>
      </c>
      <c r="X198" t="s">
        <v>12320</v>
      </c>
      <c r="Y198" t="s">
        <v>12320</v>
      </c>
      <c r="Z198" t="s">
        <v>12333</v>
      </c>
      <c r="AA198" t="s">
        <v>8461</v>
      </c>
      <c r="AB198" t="s">
        <v>12334</v>
      </c>
      <c r="AC198" t="s">
        <v>8475</v>
      </c>
      <c r="AD198">
        <v>248</v>
      </c>
      <c r="AE198" t="s">
        <v>12335</v>
      </c>
      <c r="AF198" t="s">
        <v>12336</v>
      </c>
      <c r="AG198" t="s">
        <v>8235</v>
      </c>
      <c r="AH198">
        <v>220</v>
      </c>
      <c r="AI198">
        <v>241170</v>
      </c>
      <c r="AJ198" t="b">
        <v>1</v>
      </c>
      <c r="AK198" t="s">
        <v>8477</v>
      </c>
      <c r="AL198" t="s">
        <v>12336</v>
      </c>
      <c r="AM198" t="s">
        <v>12336</v>
      </c>
      <c r="AN198">
        <v>14</v>
      </c>
      <c r="AO198" t="s">
        <v>9112</v>
      </c>
      <c r="AQ198" t="s">
        <v>12337</v>
      </c>
      <c r="AS198" t="s">
        <v>12338</v>
      </c>
      <c r="AT198">
        <v>2</v>
      </c>
      <c r="AU198" t="s">
        <v>8533</v>
      </c>
      <c r="AV198" t="s">
        <v>8478</v>
      </c>
      <c r="AW198">
        <v>202</v>
      </c>
      <c r="AX198" t="s">
        <v>8600</v>
      </c>
      <c r="AY198" t="s">
        <v>12339</v>
      </c>
      <c r="AZ198" t="s">
        <v>12125</v>
      </c>
      <c r="BA198" t="s">
        <v>8456</v>
      </c>
    </row>
    <row r="199" spans="1:53" x14ac:dyDescent="0.25">
      <c r="A199" t="s">
        <v>12340</v>
      </c>
      <c r="B199" t="s">
        <v>12341</v>
      </c>
      <c r="C199" t="s">
        <v>12345</v>
      </c>
      <c r="D199" t="s">
        <v>12342</v>
      </c>
      <c r="E199" t="s">
        <v>12346</v>
      </c>
      <c r="F199">
        <v>694</v>
      </c>
      <c r="G199" t="s">
        <v>12347</v>
      </c>
      <c r="H199" t="s">
        <v>12348</v>
      </c>
      <c r="I199">
        <v>2</v>
      </c>
      <c r="J199" t="s">
        <v>12349</v>
      </c>
      <c r="K199">
        <v>694</v>
      </c>
      <c r="L199">
        <v>694</v>
      </c>
      <c r="M199" t="s">
        <v>12350</v>
      </c>
      <c r="N199" t="s">
        <v>12340</v>
      </c>
      <c r="O199" t="s">
        <v>12351</v>
      </c>
      <c r="P199" t="s">
        <v>12341</v>
      </c>
      <c r="Q199" t="s">
        <v>12352</v>
      </c>
      <c r="R199" t="s">
        <v>12342</v>
      </c>
      <c r="S199" t="s">
        <v>12353</v>
      </c>
      <c r="T199" t="s">
        <v>12354</v>
      </c>
      <c r="U199" t="s">
        <v>12355</v>
      </c>
      <c r="V199" t="s">
        <v>12344</v>
      </c>
      <c r="W199" t="s">
        <v>12356</v>
      </c>
      <c r="X199" t="s">
        <v>12343</v>
      </c>
      <c r="Y199" t="s">
        <v>12342</v>
      </c>
      <c r="Z199" t="s">
        <v>12357</v>
      </c>
      <c r="AA199" t="s">
        <v>8461</v>
      </c>
      <c r="AB199" t="s">
        <v>12358</v>
      </c>
      <c r="AC199" t="s">
        <v>8475</v>
      </c>
      <c r="AD199">
        <v>232</v>
      </c>
      <c r="AE199" t="s">
        <v>12359</v>
      </c>
      <c r="AF199" t="s">
        <v>12346</v>
      </c>
      <c r="AG199" t="s">
        <v>12345</v>
      </c>
      <c r="AH199">
        <v>221</v>
      </c>
      <c r="AI199">
        <v>2403846</v>
      </c>
      <c r="AJ199" t="b">
        <v>1</v>
      </c>
      <c r="AK199" t="s">
        <v>8477</v>
      </c>
      <c r="AL199" t="s">
        <v>12346</v>
      </c>
      <c r="AM199" t="s">
        <v>12360</v>
      </c>
      <c r="AN199">
        <v>11</v>
      </c>
      <c r="AO199" t="s">
        <v>8952</v>
      </c>
      <c r="AQ199" t="s">
        <v>12361</v>
      </c>
      <c r="AR199" t="s">
        <v>8478</v>
      </c>
      <c r="AS199" t="s">
        <v>12362</v>
      </c>
      <c r="AT199">
        <v>2</v>
      </c>
      <c r="AU199" t="s">
        <v>8533</v>
      </c>
      <c r="AW199">
        <v>202</v>
      </c>
      <c r="AX199" t="s">
        <v>8600</v>
      </c>
      <c r="AY199" t="s">
        <v>12363</v>
      </c>
      <c r="AZ199" t="s">
        <v>12345</v>
      </c>
      <c r="BA199" t="s">
        <v>8456</v>
      </c>
    </row>
    <row r="200" spans="1:53" x14ac:dyDescent="0.25">
      <c r="A200" t="s">
        <v>12364</v>
      </c>
      <c r="B200" t="s">
        <v>12365</v>
      </c>
      <c r="C200" t="s">
        <v>8244</v>
      </c>
      <c r="D200" t="s">
        <v>12366</v>
      </c>
      <c r="E200" t="s">
        <v>12369</v>
      </c>
      <c r="F200">
        <v>702</v>
      </c>
      <c r="G200" t="s">
        <v>8258</v>
      </c>
      <c r="H200" t="s">
        <v>12370</v>
      </c>
      <c r="I200">
        <v>2</v>
      </c>
      <c r="J200" t="s">
        <v>12371</v>
      </c>
      <c r="K200">
        <v>702</v>
      </c>
      <c r="L200">
        <v>702</v>
      </c>
      <c r="M200" t="s">
        <v>12372</v>
      </c>
      <c r="N200" t="s">
        <v>12364</v>
      </c>
      <c r="O200" t="s">
        <v>12373</v>
      </c>
      <c r="P200" t="s">
        <v>12365</v>
      </c>
      <c r="Q200" t="s">
        <v>12374</v>
      </c>
      <c r="R200" t="s">
        <v>12366</v>
      </c>
      <c r="S200" t="s">
        <v>12375</v>
      </c>
      <c r="T200" t="s">
        <v>12376</v>
      </c>
      <c r="U200" t="s">
        <v>12377</v>
      </c>
      <c r="V200" t="s">
        <v>12368</v>
      </c>
      <c r="W200" t="s">
        <v>12378</v>
      </c>
      <c r="X200" t="s">
        <v>12367</v>
      </c>
      <c r="Y200" t="s">
        <v>12366</v>
      </c>
      <c r="Z200" t="s">
        <v>12366</v>
      </c>
      <c r="AA200" t="s">
        <v>8454</v>
      </c>
      <c r="AB200" t="s">
        <v>12369</v>
      </c>
      <c r="AC200" t="s">
        <v>8475</v>
      </c>
      <c r="AD200">
        <v>65</v>
      </c>
      <c r="AE200" t="s">
        <v>12379</v>
      </c>
      <c r="AF200" t="s">
        <v>12380</v>
      </c>
      <c r="AG200" t="s">
        <v>12280</v>
      </c>
      <c r="AH200">
        <v>222</v>
      </c>
      <c r="AI200">
        <v>1880251</v>
      </c>
      <c r="AJ200" t="b">
        <v>1</v>
      </c>
      <c r="AK200" t="s">
        <v>8477</v>
      </c>
      <c r="AL200" t="s">
        <v>12380</v>
      </c>
      <c r="AM200" t="s">
        <v>12381</v>
      </c>
      <c r="AQ200" t="s">
        <v>12382</v>
      </c>
      <c r="AS200" t="s">
        <v>12383</v>
      </c>
      <c r="AT200">
        <v>142</v>
      </c>
      <c r="AU200" t="s">
        <v>8481</v>
      </c>
      <c r="AV200" t="s">
        <v>8478</v>
      </c>
      <c r="AW200">
        <v>35</v>
      </c>
      <c r="AX200" t="s">
        <v>9146</v>
      </c>
      <c r="AY200" t="s">
        <v>12384</v>
      </c>
      <c r="AZ200" t="s">
        <v>12385</v>
      </c>
      <c r="BA200" t="s">
        <v>8456</v>
      </c>
    </row>
    <row r="201" spans="1:53" x14ac:dyDescent="0.25">
      <c r="A201" t="s">
        <v>12386</v>
      </c>
      <c r="B201" t="s">
        <v>12387</v>
      </c>
      <c r="C201" t="s">
        <v>12389</v>
      </c>
      <c r="D201" t="s">
        <v>12388</v>
      </c>
      <c r="E201" t="s">
        <v>12390</v>
      </c>
      <c r="F201">
        <v>534</v>
      </c>
      <c r="G201" t="s">
        <v>8595</v>
      </c>
      <c r="H201" t="s">
        <v>12391</v>
      </c>
      <c r="I201">
        <v>2</v>
      </c>
      <c r="J201" t="s">
        <v>9625</v>
      </c>
      <c r="K201">
        <v>532</v>
      </c>
      <c r="L201">
        <v>534</v>
      </c>
      <c r="Y201" t="s">
        <v>12392</v>
      </c>
      <c r="Z201" t="s">
        <v>12393</v>
      </c>
      <c r="AA201" t="s">
        <v>8611</v>
      </c>
      <c r="AC201" t="s">
        <v>8475</v>
      </c>
      <c r="AD201" t="s">
        <v>12394</v>
      </c>
      <c r="AG201" t="s">
        <v>12395</v>
      </c>
      <c r="AI201">
        <v>7609695</v>
      </c>
      <c r="AJ201" t="b">
        <v>1</v>
      </c>
      <c r="AK201" t="s">
        <v>8477</v>
      </c>
      <c r="AN201">
        <v>29</v>
      </c>
      <c r="AO201" t="s">
        <v>8615</v>
      </c>
      <c r="AQ201" t="s">
        <v>12396</v>
      </c>
      <c r="AS201" t="s">
        <v>12397</v>
      </c>
      <c r="AT201">
        <v>19</v>
      </c>
      <c r="AU201" t="s">
        <v>8618</v>
      </c>
      <c r="AV201" t="s">
        <v>8478</v>
      </c>
      <c r="AW201">
        <v>419</v>
      </c>
      <c r="AX201" t="s">
        <v>8619</v>
      </c>
      <c r="AY201" t="s">
        <v>12398</v>
      </c>
      <c r="BA201" t="s">
        <v>8714</v>
      </c>
    </row>
    <row r="202" spans="1:53" x14ac:dyDescent="0.25">
      <c r="A202" t="s">
        <v>12399</v>
      </c>
      <c r="B202" t="s">
        <v>12400</v>
      </c>
      <c r="C202" t="s">
        <v>12404</v>
      </c>
      <c r="D202" t="s">
        <v>12401</v>
      </c>
      <c r="E202" t="s">
        <v>12405</v>
      </c>
      <c r="F202">
        <v>703</v>
      </c>
      <c r="G202" t="s">
        <v>8249</v>
      </c>
      <c r="H202" t="s">
        <v>12406</v>
      </c>
      <c r="I202">
        <v>2</v>
      </c>
      <c r="J202" t="s">
        <v>8563</v>
      </c>
      <c r="K202">
        <v>978</v>
      </c>
      <c r="L202">
        <v>703</v>
      </c>
      <c r="M202" t="s">
        <v>12407</v>
      </c>
      <c r="N202" t="s">
        <v>12399</v>
      </c>
      <c r="O202" t="s">
        <v>12408</v>
      </c>
      <c r="P202" t="s">
        <v>12400</v>
      </c>
      <c r="Q202" t="s">
        <v>12409</v>
      </c>
      <c r="R202" t="s">
        <v>12401</v>
      </c>
      <c r="S202" t="s">
        <v>12410</v>
      </c>
      <c r="T202" t="s">
        <v>12411</v>
      </c>
      <c r="U202" t="s">
        <v>12412</v>
      </c>
      <c r="V202" t="s">
        <v>12403</v>
      </c>
      <c r="W202" t="s">
        <v>12413</v>
      </c>
      <c r="X202" t="s">
        <v>12402</v>
      </c>
      <c r="Y202" t="s">
        <v>12401</v>
      </c>
      <c r="Z202" t="s">
        <v>12414</v>
      </c>
      <c r="AA202" t="s">
        <v>8501</v>
      </c>
      <c r="AB202" t="s">
        <v>12404</v>
      </c>
      <c r="AC202" t="s">
        <v>8502</v>
      </c>
      <c r="AD202">
        <v>421</v>
      </c>
      <c r="AE202" t="s">
        <v>12415</v>
      </c>
      <c r="AF202" t="s">
        <v>12405</v>
      </c>
      <c r="AG202" t="s">
        <v>12416</v>
      </c>
      <c r="AH202">
        <v>223</v>
      </c>
      <c r="AI202">
        <v>3057568</v>
      </c>
      <c r="AJ202" t="b">
        <v>1</v>
      </c>
      <c r="AK202" t="s">
        <v>8477</v>
      </c>
      <c r="AL202" t="s">
        <v>12405</v>
      </c>
      <c r="AM202" t="s">
        <v>12405</v>
      </c>
      <c r="AQ202" t="s">
        <v>12417</v>
      </c>
      <c r="AS202" t="s">
        <v>12418</v>
      </c>
      <c r="AT202">
        <v>150</v>
      </c>
      <c r="AU202" t="s">
        <v>8506</v>
      </c>
      <c r="AW202">
        <v>151</v>
      </c>
      <c r="AX202" t="s">
        <v>8891</v>
      </c>
      <c r="AY202" t="s">
        <v>12419</v>
      </c>
      <c r="AZ202" t="s">
        <v>12420</v>
      </c>
      <c r="BA202" t="s">
        <v>8456</v>
      </c>
    </row>
    <row r="203" spans="1:53" x14ac:dyDescent="0.25">
      <c r="A203" t="s">
        <v>12421</v>
      </c>
      <c r="B203" t="s">
        <v>12422</v>
      </c>
      <c r="C203" t="s">
        <v>12426</v>
      </c>
      <c r="D203" t="s">
        <v>12423</v>
      </c>
      <c r="E203" t="s">
        <v>12427</v>
      </c>
      <c r="F203">
        <v>705</v>
      </c>
      <c r="G203" t="s">
        <v>8249</v>
      </c>
      <c r="H203" t="s">
        <v>12428</v>
      </c>
      <c r="I203">
        <v>2</v>
      </c>
      <c r="J203" t="s">
        <v>8563</v>
      </c>
      <c r="K203">
        <v>978</v>
      </c>
      <c r="L203">
        <v>705</v>
      </c>
      <c r="M203" t="s">
        <v>12429</v>
      </c>
      <c r="N203" t="s">
        <v>12421</v>
      </c>
      <c r="O203" t="s">
        <v>12430</v>
      </c>
      <c r="P203" t="s">
        <v>12422</v>
      </c>
      <c r="Q203" t="s">
        <v>12431</v>
      </c>
      <c r="R203" t="s">
        <v>12423</v>
      </c>
      <c r="S203" t="s">
        <v>12432</v>
      </c>
      <c r="T203" t="s">
        <v>12433</v>
      </c>
      <c r="U203" t="s">
        <v>12434</v>
      </c>
      <c r="V203" t="s">
        <v>12425</v>
      </c>
      <c r="W203" t="s">
        <v>12435</v>
      </c>
      <c r="X203" t="s">
        <v>12424</v>
      </c>
      <c r="Y203" t="s">
        <v>12423</v>
      </c>
      <c r="Z203" t="s">
        <v>12436</v>
      </c>
      <c r="AA203" t="s">
        <v>8501</v>
      </c>
      <c r="AB203" t="s">
        <v>12437</v>
      </c>
      <c r="AC203" t="s">
        <v>8502</v>
      </c>
      <c r="AD203">
        <v>386</v>
      </c>
      <c r="AE203" t="s">
        <v>12438</v>
      </c>
      <c r="AF203" t="s">
        <v>12427</v>
      </c>
      <c r="AG203" t="s">
        <v>12426</v>
      </c>
      <c r="AH203">
        <v>224</v>
      </c>
      <c r="AI203">
        <v>3190538</v>
      </c>
      <c r="AJ203" t="b">
        <v>1</v>
      </c>
      <c r="AK203" t="s">
        <v>8477</v>
      </c>
      <c r="AL203" t="s">
        <v>12437</v>
      </c>
      <c r="AM203" t="s">
        <v>12427</v>
      </c>
      <c r="AQ203" t="s">
        <v>12439</v>
      </c>
      <c r="AS203" t="s">
        <v>12440</v>
      </c>
      <c r="AT203">
        <v>150</v>
      </c>
      <c r="AU203" t="s">
        <v>8506</v>
      </c>
      <c r="AW203">
        <v>39</v>
      </c>
      <c r="AX203" t="s">
        <v>8507</v>
      </c>
      <c r="AY203" t="s">
        <v>12441</v>
      </c>
      <c r="AZ203" t="s">
        <v>12442</v>
      </c>
      <c r="BA203" t="s">
        <v>8456</v>
      </c>
    </row>
    <row r="204" spans="1:53" x14ac:dyDescent="0.25">
      <c r="A204" t="s">
        <v>12443</v>
      </c>
      <c r="B204" t="s">
        <v>12444</v>
      </c>
      <c r="C204" t="s">
        <v>12163</v>
      </c>
      <c r="D204" t="s">
        <v>12445</v>
      </c>
      <c r="E204" t="s">
        <v>12447</v>
      </c>
      <c r="F204">
        <v>90</v>
      </c>
      <c r="G204" t="s">
        <v>12448</v>
      </c>
      <c r="H204" t="s">
        <v>12449</v>
      </c>
      <c r="I204">
        <v>2</v>
      </c>
      <c r="J204" t="s">
        <v>12450</v>
      </c>
      <c r="K204">
        <v>90</v>
      </c>
      <c r="L204">
        <v>90</v>
      </c>
      <c r="M204" t="s">
        <v>12443</v>
      </c>
      <c r="N204" t="s">
        <v>12443</v>
      </c>
      <c r="O204" t="s">
        <v>12444</v>
      </c>
      <c r="P204" t="s">
        <v>12444</v>
      </c>
      <c r="Q204" t="s">
        <v>12445</v>
      </c>
      <c r="R204" t="s">
        <v>12445</v>
      </c>
      <c r="S204" t="s">
        <v>12451</v>
      </c>
      <c r="T204" t="s">
        <v>12452</v>
      </c>
      <c r="U204" t="s">
        <v>12446</v>
      </c>
      <c r="V204" t="s">
        <v>12446</v>
      </c>
      <c r="W204" t="s">
        <v>12453</v>
      </c>
      <c r="X204" t="s">
        <v>12454</v>
      </c>
      <c r="Y204" t="s">
        <v>12445</v>
      </c>
      <c r="Z204" t="s">
        <v>12455</v>
      </c>
      <c r="AA204" t="s">
        <v>8543</v>
      </c>
      <c r="AB204" t="s">
        <v>12163</v>
      </c>
      <c r="AC204" t="s">
        <v>8475</v>
      </c>
      <c r="AD204">
        <v>677</v>
      </c>
      <c r="AE204" t="s">
        <v>12456</v>
      </c>
      <c r="AF204" t="s">
        <v>12457</v>
      </c>
      <c r="AG204" t="s">
        <v>12458</v>
      </c>
      <c r="AH204">
        <v>225</v>
      </c>
      <c r="AI204">
        <v>2103350</v>
      </c>
      <c r="AJ204" t="b">
        <v>1</v>
      </c>
      <c r="AK204" t="s">
        <v>8477</v>
      </c>
      <c r="AL204" t="s">
        <v>12457</v>
      </c>
      <c r="AM204" t="s">
        <v>12459</v>
      </c>
      <c r="AQ204" t="s">
        <v>12460</v>
      </c>
      <c r="AR204" t="s">
        <v>8478</v>
      </c>
      <c r="AS204" t="s">
        <v>12461</v>
      </c>
      <c r="AT204">
        <v>9</v>
      </c>
      <c r="AU204" t="s">
        <v>8552</v>
      </c>
      <c r="AV204" t="s">
        <v>8478</v>
      </c>
      <c r="AW204">
        <v>54</v>
      </c>
      <c r="AX204" t="s">
        <v>10024</v>
      </c>
      <c r="AY204" t="s">
        <v>12462</v>
      </c>
      <c r="AZ204" t="s">
        <v>12463</v>
      </c>
      <c r="BA204" t="s">
        <v>8456</v>
      </c>
    </row>
    <row r="205" spans="1:53" x14ac:dyDescent="0.25">
      <c r="A205" t="s">
        <v>12464</v>
      </c>
      <c r="B205" t="s">
        <v>12465</v>
      </c>
      <c r="C205" t="s">
        <v>12463</v>
      </c>
      <c r="D205" t="s">
        <v>12466</v>
      </c>
      <c r="E205" t="s">
        <v>12468</v>
      </c>
      <c r="F205">
        <v>706</v>
      </c>
      <c r="G205" t="s">
        <v>12469</v>
      </c>
      <c r="H205" t="s">
        <v>12470</v>
      </c>
      <c r="I205">
        <v>2</v>
      </c>
      <c r="J205" t="s">
        <v>12471</v>
      </c>
      <c r="K205">
        <v>706</v>
      </c>
      <c r="L205">
        <v>706</v>
      </c>
      <c r="M205" t="s">
        <v>12472</v>
      </c>
      <c r="N205" t="s">
        <v>12464</v>
      </c>
      <c r="O205" t="s">
        <v>12473</v>
      </c>
      <c r="P205" t="s">
        <v>12465</v>
      </c>
      <c r="Q205" t="s">
        <v>12474</v>
      </c>
      <c r="R205" t="s">
        <v>12466</v>
      </c>
      <c r="S205" t="s">
        <v>12475</v>
      </c>
      <c r="T205" t="s">
        <v>12476</v>
      </c>
      <c r="U205" t="s">
        <v>12477</v>
      </c>
      <c r="V205" t="s">
        <v>12467</v>
      </c>
      <c r="W205" t="s">
        <v>12478</v>
      </c>
      <c r="X205" t="s">
        <v>12466</v>
      </c>
      <c r="Y205" t="s">
        <v>12466</v>
      </c>
      <c r="Z205" t="s">
        <v>12479</v>
      </c>
      <c r="AA205" t="s">
        <v>8461</v>
      </c>
      <c r="AB205" t="s">
        <v>12463</v>
      </c>
      <c r="AC205" t="s">
        <v>8475</v>
      </c>
      <c r="AD205">
        <v>252</v>
      </c>
      <c r="AE205" t="s">
        <v>12480</v>
      </c>
      <c r="AF205" t="s">
        <v>12468</v>
      </c>
      <c r="AG205" t="s">
        <v>12463</v>
      </c>
      <c r="AH205">
        <v>226</v>
      </c>
      <c r="AI205">
        <v>51537</v>
      </c>
      <c r="AJ205" t="b">
        <v>1</v>
      </c>
      <c r="AK205" t="s">
        <v>8477</v>
      </c>
      <c r="AL205" t="s">
        <v>12468</v>
      </c>
      <c r="AM205" t="s">
        <v>12468</v>
      </c>
      <c r="AN205">
        <v>14</v>
      </c>
      <c r="AO205" t="s">
        <v>9112</v>
      </c>
      <c r="AQ205" t="s">
        <v>12481</v>
      </c>
      <c r="AR205" t="s">
        <v>8478</v>
      </c>
      <c r="AS205" t="s">
        <v>12482</v>
      </c>
      <c r="AT205">
        <v>2</v>
      </c>
      <c r="AU205" t="s">
        <v>8533</v>
      </c>
      <c r="AW205">
        <v>202</v>
      </c>
      <c r="AX205" t="s">
        <v>8600</v>
      </c>
      <c r="AY205" t="s">
        <v>12483</v>
      </c>
      <c r="AZ205" t="s">
        <v>12426</v>
      </c>
      <c r="BA205" t="s">
        <v>8456</v>
      </c>
    </row>
    <row r="206" spans="1:53" x14ac:dyDescent="0.25">
      <c r="A206" t="s">
        <v>12484</v>
      </c>
      <c r="B206" t="s">
        <v>12485</v>
      </c>
      <c r="C206" t="s">
        <v>12489</v>
      </c>
      <c r="D206" t="s">
        <v>12486</v>
      </c>
      <c r="E206" t="s">
        <v>12490</v>
      </c>
      <c r="F206">
        <v>710</v>
      </c>
      <c r="G206" t="s">
        <v>12491</v>
      </c>
      <c r="H206" t="s">
        <v>12492</v>
      </c>
      <c r="I206">
        <v>2</v>
      </c>
      <c r="J206" t="s">
        <v>12493</v>
      </c>
      <c r="K206">
        <v>710</v>
      </c>
      <c r="L206">
        <v>710</v>
      </c>
      <c r="M206" t="s">
        <v>12494</v>
      </c>
      <c r="N206" t="s">
        <v>12484</v>
      </c>
      <c r="O206" t="s">
        <v>12495</v>
      </c>
      <c r="P206" t="s">
        <v>12485</v>
      </c>
      <c r="Q206" t="s">
        <v>12496</v>
      </c>
      <c r="R206" t="s">
        <v>12486</v>
      </c>
      <c r="S206" t="s">
        <v>12497</v>
      </c>
      <c r="T206" t="s">
        <v>12498</v>
      </c>
      <c r="U206" t="s">
        <v>12499</v>
      </c>
      <c r="V206" t="s">
        <v>12488</v>
      </c>
      <c r="W206" t="s">
        <v>12500</v>
      </c>
      <c r="X206" t="s">
        <v>12487</v>
      </c>
      <c r="Y206" t="s">
        <v>12486</v>
      </c>
      <c r="Z206" t="s">
        <v>12501</v>
      </c>
      <c r="AA206" t="s">
        <v>8461</v>
      </c>
      <c r="AB206" t="s">
        <v>12489</v>
      </c>
      <c r="AC206" t="s">
        <v>8475</v>
      </c>
      <c r="AD206">
        <v>27</v>
      </c>
      <c r="AE206" t="s">
        <v>12502</v>
      </c>
      <c r="AF206" t="s">
        <v>12503</v>
      </c>
      <c r="AG206" t="s">
        <v>12504</v>
      </c>
      <c r="AH206">
        <v>227</v>
      </c>
      <c r="AI206">
        <v>953987</v>
      </c>
      <c r="AJ206" t="b">
        <v>1</v>
      </c>
      <c r="AK206" t="s">
        <v>8477</v>
      </c>
      <c r="AL206" t="s">
        <v>12503</v>
      </c>
      <c r="AM206" t="s">
        <v>12505</v>
      </c>
      <c r="AN206">
        <v>18</v>
      </c>
      <c r="AO206" t="s">
        <v>9067</v>
      </c>
      <c r="AQ206" t="s">
        <v>12506</v>
      </c>
      <c r="AS206" t="s">
        <v>12507</v>
      </c>
      <c r="AT206">
        <v>2</v>
      </c>
      <c r="AU206" t="s">
        <v>8533</v>
      </c>
      <c r="AW206">
        <v>202</v>
      </c>
      <c r="AX206" t="s">
        <v>8600</v>
      </c>
      <c r="AY206" t="s">
        <v>12508</v>
      </c>
      <c r="AZ206" t="s">
        <v>12489</v>
      </c>
      <c r="BA206" t="s">
        <v>8456</v>
      </c>
    </row>
    <row r="207" spans="1:53" x14ac:dyDescent="0.25">
      <c r="A207" t="s">
        <v>12509</v>
      </c>
      <c r="B207" t="s">
        <v>12510</v>
      </c>
      <c r="C207" t="s">
        <v>12512</v>
      </c>
      <c r="D207" t="s">
        <v>12511</v>
      </c>
      <c r="E207" t="s">
        <v>12513</v>
      </c>
      <c r="F207">
        <v>239</v>
      </c>
      <c r="H207" t="s">
        <v>12514</v>
      </c>
      <c r="J207" t="s">
        <v>8627</v>
      </c>
      <c r="L207">
        <v>239</v>
      </c>
      <c r="Y207" t="s">
        <v>12515</v>
      </c>
      <c r="Z207" t="s">
        <v>12516</v>
      </c>
      <c r="AA207" t="s">
        <v>8573</v>
      </c>
      <c r="AB207" t="s">
        <v>8455</v>
      </c>
      <c r="AC207" t="s">
        <v>8475</v>
      </c>
      <c r="AD207">
        <v>500</v>
      </c>
      <c r="AE207" t="s">
        <v>12517</v>
      </c>
      <c r="AG207" t="s">
        <v>12389</v>
      </c>
      <c r="AH207">
        <v>228</v>
      </c>
      <c r="AI207">
        <v>3474415</v>
      </c>
      <c r="AJ207" t="b">
        <v>1</v>
      </c>
      <c r="AK207" t="s">
        <v>8477</v>
      </c>
      <c r="AL207" t="s">
        <v>8455</v>
      </c>
      <c r="AM207" t="s">
        <v>8455</v>
      </c>
      <c r="AN207">
        <v>5</v>
      </c>
      <c r="AO207" t="s">
        <v>8673</v>
      </c>
      <c r="AQ207" t="s">
        <v>12518</v>
      </c>
      <c r="AS207" t="s">
        <v>12519</v>
      </c>
      <c r="AT207">
        <v>19</v>
      </c>
      <c r="AU207" t="s">
        <v>8618</v>
      </c>
      <c r="AW207">
        <v>419</v>
      </c>
      <c r="AX207" t="s">
        <v>8619</v>
      </c>
      <c r="AY207" t="s">
        <v>12520</v>
      </c>
      <c r="AZ207" t="s">
        <v>8455</v>
      </c>
      <c r="BA207" t="s">
        <v>8621</v>
      </c>
    </row>
    <row r="208" spans="1:53" x14ac:dyDescent="0.25">
      <c r="A208" t="s">
        <v>12521</v>
      </c>
      <c r="B208" t="s">
        <v>12522</v>
      </c>
      <c r="C208" t="s">
        <v>12526</v>
      </c>
      <c r="D208" t="s">
        <v>12523</v>
      </c>
      <c r="E208" t="s">
        <v>12527</v>
      </c>
      <c r="F208">
        <v>728</v>
      </c>
      <c r="G208" t="s">
        <v>12528</v>
      </c>
      <c r="H208" t="s">
        <v>12529</v>
      </c>
      <c r="I208">
        <v>2</v>
      </c>
      <c r="J208" t="s">
        <v>12530</v>
      </c>
      <c r="K208">
        <v>728</v>
      </c>
      <c r="L208">
        <v>728</v>
      </c>
      <c r="M208" t="s">
        <v>12531</v>
      </c>
      <c r="N208" t="s">
        <v>12521</v>
      </c>
      <c r="O208" t="s">
        <v>12532</v>
      </c>
      <c r="P208" t="s">
        <v>12522</v>
      </c>
      <c r="Q208" t="s">
        <v>12533</v>
      </c>
      <c r="R208" t="s">
        <v>12523</v>
      </c>
      <c r="S208" t="s">
        <v>12534</v>
      </c>
      <c r="T208" t="s">
        <v>12535</v>
      </c>
      <c r="U208" t="s">
        <v>12536</v>
      </c>
      <c r="V208" t="s">
        <v>12525</v>
      </c>
      <c r="W208" t="s">
        <v>12537</v>
      </c>
      <c r="X208" t="s">
        <v>12524</v>
      </c>
      <c r="Y208" t="s">
        <v>12523</v>
      </c>
      <c r="Z208" t="s">
        <v>12538</v>
      </c>
      <c r="AA208" t="s">
        <v>8461</v>
      </c>
      <c r="AC208" t="s">
        <v>8475</v>
      </c>
      <c r="AD208">
        <v>211</v>
      </c>
      <c r="AG208" t="s">
        <v>12539</v>
      </c>
      <c r="AI208">
        <v>7909807</v>
      </c>
      <c r="AJ208" t="b">
        <v>1</v>
      </c>
      <c r="AK208" t="s">
        <v>8477</v>
      </c>
      <c r="AM208" t="s">
        <v>12527</v>
      </c>
      <c r="AN208">
        <v>14</v>
      </c>
      <c r="AO208" t="s">
        <v>9112</v>
      </c>
      <c r="AP208" t="s">
        <v>8478</v>
      </c>
      <c r="AQ208" t="s">
        <v>12518</v>
      </c>
      <c r="AR208" t="s">
        <v>8478</v>
      </c>
      <c r="AS208" t="s">
        <v>12540</v>
      </c>
      <c r="AT208">
        <v>2</v>
      </c>
      <c r="AU208" t="s">
        <v>8533</v>
      </c>
      <c r="AW208">
        <v>202</v>
      </c>
      <c r="AX208" t="s">
        <v>8600</v>
      </c>
      <c r="BA208" t="s">
        <v>8456</v>
      </c>
    </row>
    <row r="209" spans="1:53" x14ac:dyDescent="0.25">
      <c r="A209" t="s">
        <v>12541</v>
      </c>
      <c r="B209" t="s">
        <v>12542</v>
      </c>
      <c r="C209" t="s">
        <v>8227</v>
      </c>
      <c r="D209" t="s">
        <v>12543</v>
      </c>
      <c r="E209" t="s">
        <v>12546</v>
      </c>
      <c r="F209">
        <v>724</v>
      </c>
      <c r="G209" t="s">
        <v>8249</v>
      </c>
      <c r="H209" t="s">
        <v>12547</v>
      </c>
      <c r="I209">
        <v>2</v>
      </c>
      <c r="J209" t="s">
        <v>8563</v>
      </c>
      <c r="K209">
        <v>978</v>
      </c>
      <c r="L209">
        <v>724</v>
      </c>
      <c r="M209" t="s">
        <v>12548</v>
      </c>
      <c r="N209" t="s">
        <v>12541</v>
      </c>
      <c r="O209" t="s">
        <v>12549</v>
      </c>
      <c r="P209" t="s">
        <v>12542</v>
      </c>
      <c r="Q209" t="s">
        <v>12550</v>
      </c>
      <c r="R209" t="s">
        <v>12543</v>
      </c>
      <c r="S209" t="s">
        <v>12551</v>
      </c>
      <c r="T209" t="s">
        <v>12552</v>
      </c>
      <c r="U209" t="s">
        <v>12553</v>
      </c>
      <c r="V209" t="s">
        <v>12545</v>
      </c>
      <c r="W209" t="s">
        <v>12554</v>
      </c>
      <c r="X209" t="s">
        <v>12544</v>
      </c>
      <c r="Y209" t="s">
        <v>12543</v>
      </c>
      <c r="Z209" t="s">
        <v>12555</v>
      </c>
      <c r="AA209" t="s">
        <v>8501</v>
      </c>
      <c r="AB209" t="s">
        <v>12556</v>
      </c>
      <c r="AC209" t="s">
        <v>8502</v>
      </c>
      <c r="AD209">
        <v>34</v>
      </c>
      <c r="AE209" t="s">
        <v>12557</v>
      </c>
      <c r="AF209" t="s">
        <v>12546</v>
      </c>
      <c r="AG209" t="s">
        <v>12558</v>
      </c>
      <c r="AH209">
        <v>229</v>
      </c>
      <c r="AI209">
        <v>2510769</v>
      </c>
      <c r="AJ209" t="b">
        <v>1</v>
      </c>
      <c r="AK209" t="s">
        <v>8477</v>
      </c>
      <c r="AL209" t="s">
        <v>12546</v>
      </c>
      <c r="AM209" t="s">
        <v>12556</v>
      </c>
      <c r="AQ209" t="s">
        <v>12559</v>
      </c>
      <c r="AS209" t="s">
        <v>12560</v>
      </c>
      <c r="AT209">
        <v>150</v>
      </c>
      <c r="AU209" t="s">
        <v>8506</v>
      </c>
      <c r="AW209">
        <v>39</v>
      </c>
      <c r="AX209" t="s">
        <v>8507</v>
      </c>
      <c r="AY209" t="s">
        <v>12561</v>
      </c>
      <c r="AZ209" t="s">
        <v>12558</v>
      </c>
      <c r="BA209" t="s">
        <v>8456</v>
      </c>
    </row>
    <row r="210" spans="1:53" x14ac:dyDescent="0.25">
      <c r="A210" t="s">
        <v>12562</v>
      </c>
      <c r="B210" t="s">
        <v>12563</v>
      </c>
      <c r="C210" t="s">
        <v>12566</v>
      </c>
      <c r="D210" t="s">
        <v>12564</v>
      </c>
      <c r="E210" t="s">
        <v>12567</v>
      </c>
      <c r="F210">
        <v>144</v>
      </c>
      <c r="G210" t="s">
        <v>12568</v>
      </c>
      <c r="H210" t="s">
        <v>12569</v>
      </c>
      <c r="I210">
        <v>2</v>
      </c>
      <c r="J210" t="s">
        <v>12570</v>
      </c>
      <c r="K210">
        <v>144</v>
      </c>
      <c r="L210">
        <v>144</v>
      </c>
      <c r="M210" t="s">
        <v>12571</v>
      </c>
      <c r="N210" t="s">
        <v>12562</v>
      </c>
      <c r="O210" t="s">
        <v>12572</v>
      </c>
      <c r="P210" t="s">
        <v>12563</v>
      </c>
      <c r="Q210" t="s">
        <v>12573</v>
      </c>
      <c r="R210" t="s">
        <v>12564</v>
      </c>
      <c r="S210" t="s">
        <v>12574</v>
      </c>
      <c r="T210" t="s">
        <v>12575</v>
      </c>
      <c r="U210" t="s">
        <v>12576</v>
      </c>
      <c r="V210" t="s">
        <v>12565</v>
      </c>
      <c r="W210" t="s">
        <v>12577</v>
      </c>
      <c r="X210" t="s">
        <v>12564</v>
      </c>
      <c r="Y210" t="s">
        <v>12564</v>
      </c>
      <c r="Z210" t="s">
        <v>12578</v>
      </c>
      <c r="AA210" t="s">
        <v>8454</v>
      </c>
      <c r="AB210" t="s">
        <v>9362</v>
      </c>
      <c r="AC210" t="s">
        <v>8475</v>
      </c>
      <c r="AD210">
        <v>94</v>
      </c>
      <c r="AE210" t="s">
        <v>12579</v>
      </c>
      <c r="AF210" t="s">
        <v>12580</v>
      </c>
      <c r="AG210" t="s">
        <v>9334</v>
      </c>
      <c r="AH210">
        <v>231</v>
      </c>
      <c r="AI210">
        <v>1227603</v>
      </c>
      <c r="AJ210" t="b">
        <v>1</v>
      </c>
      <c r="AK210" t="s">
        <v>8477</v>
      </c>
      <c r="AL210" t="s">
        <v>12580</v>
      </c>
      <c r="AM210" t="s">
        <v>12581</v>
      </c>
      <c r="AQ210" t="s">
        <v>12582</v>
      </c>
      <c r="AS210" t="s">
        <v>12583</v>
      </c>
      <c r="AT210">
        <v>142</v>
      </c>
      <c r="AU210" t="s">
        <v>8481</v>
      </c>
      <c r="AW210">
        <v>34</v>
      </c>
      <c r="AX210" t="s">
        <v>8482</v>
      </c>
      <c r="AY210" t="s">
        <v>12584</v>
      </c>
      <c r="AZ210" t="s">
        <v>12163</v>
      </c>
      <c r="BA210" t="s">
        <v>8456</v>
      </c>
    </row>
    <row r="211" spans="1:53" x14ac:dyDescent="0.25">
      <c r="A211" t="s">
        <v>12585</v>
      </c>
      <c r="B211" t="s">
        <v>12586</v>
      </c>
      <c r="C211" t="s">
        <v>11762</v>
      </c>
      <c r="D211" t="s">
        <v>12587</v>
      </c>
      <c r="E211" t="s">
        <v>12590</v>
      </c>
      <c r="F211">
        <v>275</v>
      </c>
      <c r="H211" t="s">
        <v>12591</v>
      </c>
      <c r="J211" t="s">
        <v>8627</v>
      </c>
      <c r="L211">
        <v>275</v>
      </c>
      <c r="M211" t="s">
        <v>12585</v>
      </c>
      <c r="N211" t="s">
        <v>12592</v>
      </c>
      <c r="O211" t="s">
        <v>12586</v>
      </c>
      <c r="P211" t="s">
        <v>12593</v>
      </c>
      <c r="Q211" t="s">
        <v>12587</v>
      </c>
      <c r="R211" t="s">
        <v>12594</v>
      </c>
      <c r="S211" t="s">
        <v>12588</v>
      </c>
      <c r="T211" t="s">
        <v>12595</v>
      </c>
      <c r="U211" t="s">
        <v>12589</v>
      </c>
      <c r="V211" t="s">
        <v>12596</v>
      </c>
      <c r="W211" t="s">
        <v>12597</v>
      </c>
      <c r="X211" t="s">
        <v>12598</v>
      </c>
      <c r="Y211" t="s">
        <v>12599</v>
      </c>
      <c r="Z211" t="s">
        <v>12600</v>
      </c>
      <c r="AA211" t="s">
        <v>8454</v>
      </c>
      <c r="AB211" t="s">
        <v>8455</v>
      </c>
      <c r="AC211" t="s">
        <v>8475</v>
      </c>
      <c r="AD211">
        <v>970</v>
      </c>
      <c r="AF211" t="s">
        <v>12601</v>
      </c>
      <c r="AG211" t="s">
        <v>12602</v>
      </c>
      <c r="AH211" s="20">
        <v>91267</v>
      </c>
      <c r="AI211">
        <v>6254930</v>
      </c>
      <c r="AJ211" t="b">
        <v>1</v>
      </c>
      <c r="AK211" t="s">
        <v>8477</v>
      </c>
      <c r="AL211" t="s">
        <v>12601</v>
      </c>
      <c r="AM211" t="s">
        <v>8455</v>
      </c>
      <c r="AQ211" t="s">
        <v>12603</v>
      </c>
      <c r="AS211" t="s">
        <v>12604</v>
      </c>
      <c r="AT211">
        <v>142</v>
      </c>
      <c r="AU211" t="s">
        <v>8481</v>
      </c>
      <c r="AW211">
        <v>145</v>
      </c>
      <c r="AX211" t="s">
        <v>8697</v>
      </c>
      <c r="AY211" t="s">
        <v>12605</v>
      </c>
      <c r="AZ211" t="s">
        <v>8455</v>
      </c>
      <c r="BA211" t="s">
        <v>12606</v>
      </c>
    </row>
    <row r="212" spans="1:53" x14ac:dyDescent="0.25">
      <c r="A212" t="s">
        <v>12607</v>
      </c>
      <c r="B212" t="s">
        <v>12608</v>
      </c>
      <c r="C212" t="s">
        <v>12275</v>
      </c>
      <c r="D212" t="s">
        <v>12609</v>
      </c>
      <c r="E212" t="s">
        <v>12611</v>
      </c>
      <c r="F212">
        <v>729</v>
      </c>
      <c r="G212" t="s">
        <v>12612</v>
      </c>
      <c r="H212" t="s">
        <v>12613</v>
      </c>
      <c r="I212">
        <v>2</v>
      </c>
      <c r="J212" t="s">
        <v>12614</v>
      </c>
      <c r="K212">
        <v>938</v>
      </c>
      <c r="L212">
        <v>729</v>
      </c>
      <c r="M212" t="s">
        <v>12615</v>
      </c>
      <c r="N212" t="s">
        <v>12607</v>
      </c>
      <c r="O212" t="s">
        <v>12616</v>
      </c>
      <c r="P212" t="s">
        <v>12608</v>
      </c>
      <c r="Q212" t="s">
        <v>12617</v>
      </c>
      <c r="R212" t="s">
        <v>12618</v>
      </c>
      <c r="S212" t="s">
        <v>12619</v>
      </c>
      <c r="T212" t="s">
        <v>12620</v>
      </c>
      <c r="U212" t="s">
        <v>12621</v>
      </c>
      <c r="V212" t="s">
        <v>12610</v>
      </c>
      <c r="W212" t="s">
        <v>12622</v>
      </c>
      <c r="X212" t="s">
        <v>12623</v>
      </c>
      <c r="Y212" t="s">
        <v>12609</v>
      </c>
      <c r="Z212" t="s">
        <v>12624</v>
      </c>
      <c r="AA212" t="s">
        <v>8461</v>
      </c>
      <c r="AB212" t="s">
        <v>12625</v>
      </c>
      <c r="AC212" t="s">
        <v>8475</v>
      </c>
      <c r="AD212">
        <v>249</v>
      </c>
      <c r="AE212" t="s">
        <v>12626</v>
      </c>
      <c r="AF212" t="s">
        <v>12625</v>
      </c>
      <c r="AG212" t="s">
        <v>12627</v>
      </c>
      <c r="AH212">
        <v>40764</v>
      </c>
      <c r="AI212">
        <v>366755</v>
      </c>
      <c r="AJ212" t="b">
        <v>1</v>
      </c>
      <c r="AK212" t="s">
        <v>8477</v>
      </c>
      <c r="AL212" t="s">
        <v>12625</v>
      </c>
      <c r="AM212" t="s">
        <v>12611</v>
      </c>
      <c r="AQ212" t="s">
        <v>12628</v>
      </c>
      <c r="AR212" t="s">
        <v>8478</v>
      </c>
      <c r="AS212" t="s">
        <v>12629</v>
      </c>
      <c r="AT212">
        <v>2</v>
      </c>
      <c r="AU212" t="s">
        <v>8533</v>
      </c>
      <c r="AW212">
        <v>15</v>
      </c>
      <c r="AX212" t="s">
        <v>8534</v>
      </c>
      <c r="AY212" t="s">
        <v>12630</v>
      </c>
      <c r="AZ212" t="s">
        <v>12627</v>
      </c>
      <c r="BA212" t="s">
        <v>8456</v>
      </c>
    </row>
    <row r="213" spans="1:53" x14ac:dyDescent="0.25">
      <c r="A213" t="s">
        <v>12631</v>
      </c>
      <c r="B213" t="s">
        <v>12632</v>
      </c>
      <c r="C213" t="s">
        <v>12385</v>
      </c>
      <c r="D213" t="s">
        <v>12633</v>
      </c>
      <c r="E213" t="s">
        <v>12635</v>
      </c>
      <c r="F213">
        <v>740</v>
      </c>
      <c r="G213" t="s">
        <v>12636</v>
      </c>
      <c r="H213" t="s">
        <v>12637</v>
      </c>
      <c r="I213">
        <v>2</v>
      </c>
      <c r="J213" t="s">
        <v>12638</v>
      </c>
      <c r="K213">
        <v>968</v>
      </c>
      <c r="L213">
        <v>740</v>
      </c>
      <c r="M213" t="s">
        <v>12639</v>
      </c>
      <c r="N213" t="s">
        <v>12631</v>
      </c>
      <c r="O213" t="s">
        <v>12640</v>
      </c>
      <c r="P213" t="s">
        <v>12632</v>
      </c>
      <c r="Q213" t="s">
        <v>12641</v>
      </c>
      <c r="R213" t="s">
        <v>12633</v>
      </c>
      <c r="S213" t="s">
        <v>12642</v>
      </c>
      <c r="T213" t="s">
        <v>12643</v>
      </c>
      <c r="U213" t="s">
        <v>12644</v>
      </c>
      <c r="V213" t="s">
        <v>12634</v>
      </c>
      <c r="W213" t="s">
        <v>12645</v>
      </c>
      <c r="X213" t="s">
        <v>12633</v>
      </c>
      <c r="Y213" t="s">
        <v>12633</v>
      </c>
      <c r="Z213" t="s">
        <v>12646</v>
      </c>
      <c r="AA213" t="s">
        <v>8670</v>
      </c>
      <c r="AB213" t="s">
        <v>12647</v>
      </c>
      <c r="AC213" t="s">
        <v>8475</v>
      </c>
      <c r="AD213">
        <v>597</v>
      </c>
      <c r="AE213" t="s">
        <v>12648</v>
      </c>
      <c r="AF213" t="s">
        <v>12635</v>
      </c>
      <c r="AG213" t="s">
        <v>12649</v>
      </c>
      <c r="AH213">
        <v>233</v>
      </c>
      <c r="AI213">
        <v>3382998</v>
      </c>
      <c r="AJ213" t="b">
        <v>1</v>
      </c>
      <c r="AK213" t="s">
        <v>8477</v>
      </c>
      <c r="AL213" t="s">
        <v>12635</v>
      </c>
      <c r="AM213" t="s">
        <v>12635</v>
      </c>
      <c r="AN213">
        <v>5</v>
      </c>
      <c r="AO213" t="s">
        <v>8673</v>
      </c>
      <c r="AQ213" t="s">
        <v>12650</v>
      </c>
      <c r="AS213" t="s">
        <v>12651</v>
      </c>
      <c r="AT213">
        <v>19</v>
      </c>
      <c r="AU213" t="s">
        <v>8618</v>
      </c>
      <c r="AV213" t="s">
        <v>8478</v>
      </c>
      <c r="AW213">
        <v>419</v>
      </c>
      <c r="AX213" t="s">
        <v>8619</v>
      </c>
      <c r="AY213" t="s">
        <v>12652</v>
      </c>
      <c r="AZ213" t="s">
        <v>12213</v>
      </c>
      <c r="BA213" t="s">
        <v>8456</v>
      </c>
    </row>
    <row r="214" spans="1:53" x14ac:dyDescent="0.25">
      <c r="A214" t="s">
        <v>12653</v>
      </c>
      <c r="B214" t="s">
        <v>12654</v>
      </c>
      <c r="C214" t="s">
        <v>12656</v>
      </c>
      <c r="D214" t="s">
        <v>12655</v>
      </c>
      <c r="E214" t="s">
        <v>12657</v>
      </c>
      <c r="F214">
        <v>744</v>
      </c>
      <c r="G214" t="s">
        <v>8254</v>
      </c>
      <c r="H214" t="s">
        <v>12658</v>
      </c>
      <c r="I214">
        <v>2</v>
      </c>
      <c r="J214" t="s">
        <v>9077</v>
      </c>
      <c r="K214">
        <v>578</v>
      </c>
      <c r="L214">
        <v>744</v>
      </c>
      <c r="Y214" t="s">
        <v>12659</v>
      </c>
      <c r="Z214" t="s">
        <v>12660</v>
      </c>
      <c r="AA214" t="s">
        <v>8501</v>
      </c>
      <c r="AB214" t="s">
        <v>8455</v>
      </c>
      <c r="AC214" t="s">
        <v>8502</v>
      </c>
      <c r="AD214">
        <v>47</v>
      </c>
      <c r="AE214" t="s">
        <v>12661</v>
      </c>
      <c r="AG214" t="s">
        <v>12662</v>
      </c>
      <c r="AH214">
        <v>234</v>
      </c>
      <c r="AI214">
        <v>607072</v>
      </c>
      <c r="AJ214" t="b">
        <v>1</v>
      </c>
      <c r="AK214" t="s">
        <v>8477</v>
      </c>
      <c r="AL214" t="s">
        <v>8455</v>
      </c>
      <c r="AM214" t="s">
        <v>11686</v>
      </c>
      <c r="AQ214" t="s">
        <v>12663</v>
      </c>
      <c r="AS214" t="s">
        <v>8455</v>
      </c>
      <c r="AT214">
        <v>150</v>
      </c>
      <c r="AU214" t="s">
        <v>8506</v>
      </c>
      <c r="AW214">
        <v>154</v>
      </c>
      <c r="AX214" t="s">
        <v>9757</v>
      </c>
      <c r="AY214" t="s">
        <v>12664</v>
      </c>
      <c r="AZ214" t="s">
        <v>12665</v>
      </c>
      <c r="BA214" t="s">
        <v>9081</v>
      </c>
    </row>
    <row r="215" spans="1:53" x14ac:dyDescent="0.25">
      <c r="A215" t="s">
        <v>12666</v>
      </c>
      <c r="B215" t="s">
        <v>12667</v>
      </c>
      <c r="C215" t="s">
        <v>12665</v>
      </c>
      <c r="D215" t="s">
        <v>12668</v>
      </c>
      <c r="E215" t="s">
        <v>12671</v>
      </c>
      <c r="F215">
        <v>748</v>
      </c>
      <c r="G215" t="s">
        <v>12672</v>
      </c>
      <c r="H215" t="s">
        <v>12673</v>
      </c>
      <c r="I215">
        <v>2</v>
      </c>
      <c r="J215" t="s">
        <v>12674</v>
      </c>
      <c r="K215">
        <v>748</v>
      </c>
      <c r="L215">
        <v>748</v>
      </c>
      <c r="M215" t="s">
        <v>12675</v>
      </c>
      <c r="N215" t="s">
        <v>12666</v>
      </c>
      <c r="O215" t="s">
        <v>12676</v>
      </c>
      <c r="P215" t="s">
        <v>12667</v>
      </c>
      <c r="Q215" t="s">
        <v>12677</v>
      </c>
      <c r="R215" t="s">
        <v>12668</v>
      </c>
      <c r="S215" t="s">
        <v>12678</v>
      </c>
      <c r="T215" t="s">
        <v>12679</v>
      </c>
      <c r="U215" t="s">
        <v>12680</v>
      </c>
      <c r="V215" t="s">
        <v>12670</v>
      </c>
      <c r="W215" t="s">
        <v>12681</v>
      </c>
      <c r="X215" t="s">
        <v>12669</v>
      </c>
      <c r="Y215" t="s">
        <v>12668</v>
      </c>
      <c r="Z215" t="s">
        <v>12682</v>
      </c>
      <c r="AA215" t="s">
        <v>8461</v>
      </c>
      <c r="AB215" t="s">
        <v>12275</v>
      </c>
      <c r="AC215" t="s">
        <v>8475</v>
      </c>
      <c r="AD215">
        <v>268</v>
      </c>
      <c r="AE215" t="s">
        <v>12683</v>
      </c>
      <c r="AF215" t="s">
        <v>12671</v>
      </c>
      <c r="AG215" t="s">
        <v>12684</v>
      </c>
      <c r="AH215">
        <v>235</v>
      </c>
      <c r="AI215">
        <v>934841</v>
      </c>
      <c r="AJ215" t="b">
        <v>1</v>
      </c>
      <c r="AK215" t="s">
        <v>8477</v>
      </c>
      <c r="AL215" t="s">
        <v>12671</v>
      </c>
      <c r="AM215" t="s">
        <v>12671</v>
      </c>
      <c r="AN215">
        <v>18</v>
      </c>
      <c r="AO215" t="s">
        <v>9067</v>
      </c>
      <c r="AP215" t="s">
        <v>8478</v>
      </c>
      <c r="AQ215" t="s">
        <v>12685</v>
      </c>
      <c r="AS215" t="s">
        <v>12686</v>
      </c>
      <c r="AT215">
        <v>2</v>
      </c>
      <c r="AU215" t="s">
        <v>8533</v>
      </c>
      <c r="AW215">
        <v>202</v>
      </c>
      <c r="AX215" t="s">
        <v>8600</v>
      </c>
      <c r="AY215" t="s">
        <v>12687</v>
      </c>
      <c r="AZ215" t="s">
        <v>9874</v>
      </c>
      <c r="BA215" t="s">
        <v>8456</v>
      </c>
    </row>
    <row r="216" spans="1:53" x14ac:dyDescent="0.25">
      <c r="A216" t="s">
        <v>12688</v>
      </c>
      <c r="B216" t="s">
        <v>12689</v>
      </c>
      <c r="C216" t="s">
        <v>8235</v>
      </c>
      <c r="D216" t="s">
        <v>12690</v>
      </c>
      <c r="E216" t="s">
        <v>12693</v>
      </c>
      <c r="F216">
        <v>752</v>
      </c>
      <c r="G216" t="s">
        <v>8255</v>
      </c>
      <c r="H216" t="s">
        <v>12694</v>
      </c>
      <c r="I216">
        <v>2</v>
      </c>
      <c r="J216" t="s">
        <v>12695</v>
      </c>
      <c r="K216">
        <v>752</v>
      </c>
      <c r="L216">
        <v>752</v>
      </c>
      <c r="M216" t="s">
        <v>12696</v>
      </c>
      <c r="N216" t="s">
        <v>12688</v>
      </c>
      <c r="O216" t="s">
        <v>12697</v>
      </c>
      <c r="P216" t="s">
        <v>12689</v>
      </c>
      <c r="Q216" t="s">
        <v>12698</v>
      </c>
      <c r="R216" t="s">
        <v>12690</v>
      </c>
      <c r="S216" t="s">
        <v>12699</v>
      </c>
      <c r="T216" t="s">
        <v>12700</v>
      </c>
      <c r="U216" t="s">
        <v>12701</v>
      </c>
      <c r="V216" t="s">
        <v>12692</v>
      </c>
      <c r="W216" t="s">
        <v>12702</v>
      </c>
      <c r="X216" t="s">
        <v>12691</v>
      </c>
      <c r="Y216" t="s">
        <v>12690</v>
      </c>
      <c r="Z216" t="s">
        <v>12703</v>
      </c>
      <c r="AA216" t="s">
        <v>8501</v>
      </c>
      <c r="AB216" t="s">
        <v>12704</v>
      </c>
      <c r="AC216" t="s">
        <v>8502</v>
      </c>
      <c r="AD216">
        <v>46</v>
      </c>
      <c r="AE216" t="s">
        <v>12705</v>
      </c>
      <c r="AF216" t="s">
        <v>12693</v>
      </c>
      <c r="AG216" t="s">
        <v>12706</v>
      </c>
      <c r="AH216">
        <v>236</v>
      </c>
      <c r="AI216">
        <v>2661886</v>
      </c>
      <c r="AJ216" t="b">
        <v>1</v>
      </c>
      <c r="AK216" t="s">
        <v>8477</v>
      </c>
      <c r="AL216" t="s">
        <v>12693</v>
      </c>
      <c r="AM216" t="s">
        <v>12704</v>
      </c>
      <c r="AQ216" t="s">
        <v>12707</v>
      </c>
      <c r="AS216" t="s">
        <v>12708</v>
      </c>
      <c r="AT216">
        <v>150</v>
      </c>
      <c r="AU216" t="s">
        <v>8506</v>
      </c>
      <c r="AW216">
        <v>154</v>
      </c>
      <c r="AX216" t="s">
        <v>9757</v>
      </c>
      <c r="AY216" t="s">
        <v>12709</v>
      </c>
      <c r="AZ216" t="s">
        <v>12280</v>
      </c>
      <c r="BA216" t="s">
        <v>8456</v>
      </c>
    </row>
    <row r="217" spans="1:53" x14ac:dyDescent="0.25">
      <c r="A217" t="s">
        <v>12710</v>
      </c>
      <c r="B217" t="s">
        <v>12711</v>
      </c>
      <c r="C217" t="s">
        <v>8240</v>
      </c>
      <c r="D217" t="s">
        <v>12712</v>
      </c>
      <c r="E217" t="s">
        <v>12715</v>
      </c>
      <c r="F217">
        <v>756</v>
      </c>
      <c r="G217" t="s">
        <v>8257</v>
      </c>
      <c r="H217" t="s">
        <v>12716</v>
      </c>
      <c r="I217">
        <v>2</v>
      </c>
      <c r="J217" t="s">
        <v>11007</v>
      </c>
      <c r="K217">
        <v>756</v>
      </c>
      <c r="L217">
        <v>756</v>
      </c>
      <c r="M217" t="s">
        <v>12717</v>
      </c>
      <c r="N217" t="s">
        <v>12710</v>
      </c>
      <c r="O217" t="s">
        <v>12718</v>
      </c>
      <c r="P217" t="s">
        <v>12711</v>
      </c>
      <c r="Q217" t="s">
        <v>12719</v>
      </c>
      <c r="R217" t="s">
        <v>12712</v>
      </c>
      <c r="S217" t="s">
        <v>12720</v>
      </c>
      <c r="T217" t="s">
        <v>12721</v>
      </c>
      <c r="U217" t="s">
        <v>12722</v>
      </c>
      <c r="V217" t="s">
        <v>12714</v>
      </c>
      <c r="W217" t="s">
        <v>12723</v>
      </c>
      <c r="X217" t="s">
        <v>12713</v>
      </c>
      <c r="Y217" t="s">
        <v>12712</v>
      </c>
      <c r="Z217" t="s">
        <v>12724</v>
      </c>
      <c r="AA217" t="s">
        <v>8501</v>
      </c>
      <c r="AB217" t="s">
        <v>8240</v>
      </c>
      <c r="AC217" t="s">
        <v>8502</v>
      </c>
      <c r="AD217">
        <v>41</v>
      </c>
      <c r="AE217" t="s">
        <v>12725</v>
      </c>
      <c r="AF217" t="s">
        <v>12726</v>
      </c>
      <c r="AG217" t="s">
        <v>12665</v>
      </c>
      <c r="AH217">
        <v>237</v>
      </c>
      <c r="AI217">
        <v>2658434</v>
      </c>
      <c r="AJ217" t="b">
        <v>1</v>
      </c>
      <c r="AK217" t="s">
        <v>8477</v>
      </c>
      <c r="AL217" t="s">
        <v>12726</v>
      </c>
      <c r="AM217" t="s">
        <v>12726</v>
      </c>
      <c r="AQ217" t="s">
        <v>12727</v>
      </c>
      <c r="AS217" t="s">
        <v>12728</v>
      </c>
      <c r="AT217">
        <v>150</v>
      </c>
      <c r="AU217" t="s">
        <v>8506</v>
      </c>
      <c r="AW217">
        <v>155</v>
      </c>
      <c r="AX217" t="s">
        <v>8748</v>
      </c>
      <c r="AY217" t="s">
        <v>12729</v>
      </c>
      <c r="AZ217" t="s">
        <v>12706</v>
      </c>
      <c r="BA217" t="s">
        <v>8456</v>
      </c>
    </row>
    <row r="218" spans="1:53" x14ac:dyDescent="0.25">
      <c r="A218" t="s">
        <v>12730</v>
      </c>
      <c r="B218" t="s">
        <v>12731</v>
      </c>
      <c r="C218" t="s">
        <v>12334</v>
      </c>
      <c r="D218" t="s">
        <v>12732</v>
      </c>
      <c r="E218" t="s">
        <v>12734</v>
      </c>
      <c r="F218">
        <v>760</v>
      </c>
      <c r="G218" t="s">
        <v>12735</v>
      </c>
      <c r="H218" t="s">
        <v>12736</v>
      </c>
      <c r="I218">
        <v>2</v>
      </c>
      <c r="J218" t="s">
        <v>12737</v>
      </c>
      <c r="K218">
        <v>760</v>
      </c>
      <c r="L218">
        <v>760</v>
      </c>
      <c r="M218" t="s">
        <v>12730</v>
      </c>
      <c r="N218" t="s">
        <v>12730</v>
      </c>
      <c r="O218" t="s">
        <v>12731</v>
      </c>
      <c r="P218" t="s">
        <v>12731</v>
      </c>
      <c r="Q218" t="s">
        <v>12738</v>
      </c>
      <c r="R218" t="s">
        <v>12732</v>
      </c>
      <c r="S218" t="s">
        <v>12739</v>
      </c>
      <c r="T218" t="s">
        <v>12740</v>
      </c>
      <c r="U218" t="s">
        <v>12733</v>
      </c>
      <c r="V218" t="s">
        <v>12733</v>
      </c>
      <c r="W218" t="s">
        <v>12741</v>
      </c>
      <c r="X218" t="s">
        <v>12742</v>
      </c>
      <c r="Y218" t="s">
        <v>12743</v>
      </c>
      <c r="Z218" t="s">
        <v>12744</v>
      </c>
      <c r="AA218" t="s">
        <v>8454</v>
      </c>
      <c r="AB218" t="s">
        <v>12734</v>
      </c>
      <c r="AC218" t="s">
        <v>8475</v>
      </c>
      <c r="AD218">
        <v>963</v>
      </c>
      <c r="AE218" t="s">
        <v>12745</v>
      </c>
      <c r="AF218" t="s">
        <v>12734</v>
      </c>
      <c r="AG218" t="s">
        <v>12334</v>
      </c>
      <c r="AH218">
        <v>238</v>
      </c>
      <c r="AI218">
        <v>163843</v>
      </c>
      <c r="AJ218" t="b">
        <v>1</v>
      </c>
      <c r="AK218" t="s">
        <v>8477</v>
      </c>
      <c r="AL218" t="s">
        <v>12734</v>
      </c>
      <c r="AM218" t="s">
        <v>12734</v>
      </c>
      <c r="AQ218" t="s">
        <v>12746</v>
      </c>
      <c r="AS218" t="s">
        <v>12747</v>
      </c>
      <c r="AT218">
        <v>142</v>
      </c>
      <c r="AU218" t="s">
        <v>8481</v>
      </c>
      <c r="AW218">
        <v>145</v>
      </c>
      <c r="AX218" t="s">
        <v>8697</v>
      </c>
      <c r="AY218" t="s">
        <v>12748</v>
      </c>
      <c r="AZ218" t="s">
        <v>12334</v>
      </c>
      <c r="BA218" t="s">
        <v>8456</v>
      </c>
    </row>
    <row r="219" spans="1:53" x14ac:dyDescent="0.25">
      <c r="A219" t="s">
        <v>12749</v>
      </c>
      <c r="B219" t="s">
        <v>12750</v>
      </c>
      <c r="C219" t="s">
        <v>12754</v>
      </c>
      <c r="D219" t="s">
        <v>12751</v>
      </c>
      <c r="E219" t="s">
        <v>12755</v>
      </c>
      <c r="F219">
        <v>762</v>
      </c>
      <c r="G219" t="s">
        <v>12756</v>
      </c>
      <c r="H219" t="s">
        <v>12757</v>
      </c>
      <c r="I219">
        <v>2</v>
      </c>
      <c r="J219" t="s">
        <v>12758</v>
      </c>
      <c r="K219">
        <v>972</v>
      </c>
      <c r="L219">
        <v>762</v>
      </c>
      <c r="M219" t="s">
        <v>12759</v>
      </c>
      <c r="N219" t="s">
        <v>12749</v>
      </c>
      <c r="O219" t="s">
        <v>12760</v>
      </c>
      <c r="P219" t="s">
        <v>12750</v>
      </c>
      <c r="Q219" t="s">
        <v>12761</v>
      </c>
      <c r="R219" t="s">
        <v>12751</v>
      </c>
      <c r="S219" t="s">
        <v>12762</v>
      </c>
      <c r="T219" t="s">
        <v>12763</v>
      </c>
      <c r="U219" t="s">
        <v>12764</v>
      </c>
      <c r="V219" t="s">
        <v>12753</v>
      </c>
      <c r="W219" t="s">
        <v>12765</v>
      </c>
      <c r="X219" t="s">
        <v>12752</v>
      </c>
      <c r="Y219" t="s">
        <v>12751</v>
      </c>
      <c r="Z219" t="s">
        <v>12766</v>
      </c>
      <c r="AA219" t="s">
        <v>8454</v>
      </c>
      <c r="AB219" t="s">
        <v>12754</v>
      </c>
      <c r="AC219" t="s">
        <v>8475</v>
      </c>
      <c r="AD219">
        <v>992</v>
      </c>
      <c r="AE219" t="s">
        <v>12767</v>
      </c>
      <c r="AF219" t="s">
        <v>12755</v>
      </c>
      <c r="AG219" t="s">
        <v>12768</v>
      </c>
      <c r="AH219">
        <v>239</v>
      </c>
      <c r="AI219">
        <v>1220409</v>
      </c>
      <c r="AJ219" t="b">
        <v>1</v>
      </c>
      <c r="AK219" t="s">
        <v>8477</v>
      </c>
      <c r="AL219" t="s">
        <v>12755</v>
      </c>
      <c r="AM219" t="s">
        <v>12755</v>
      </c>
      <c r="AP219" t="s">
        <v>8478</v>
      </c>
      <c r="AQ219" t="s">
        <v>12769</v>
      </c>
      <c r="AS219" t="s">
        <v>12770</v>
      </c>
      <c r="AT219">
        <v>142</v>
      </c>
      <c r="AU219" t="s">
        <v>8481</v>
      </c>
      <c r="AW219">
        <v>143</v>
      </c>
      <c r="AX219" t="s">
        <v>10783</v>
      </c>
      <c r="AY219" t="s">
        <v>12771</v>
      </c>
      <c r="AZ219" t="s">
        <v>12772</v>
      </c>
      <c r="BA219" t="s">
        <v>8456</v>
      </c>
    </row>
    <row r="220" spans="1:53" x14ac:dyDescent="0.25">
      <c r="A220" t="s">
        <v>12773</v>
      </c>
      <c r="B220" t="s">
        <v>12774</v>
      </c>
      <c r="C220" t="s">
        <v>12778</v>
      </c>
      <c r="D220" t="s">
        <v>12775</v>
      </c>
      <c r="E220" t="s">
        <v>12779</v>
      </c>
      <c r="F220">
        <v>764</v>
      </c>
      <c r="G220" t="s">
        <v>12780</v>
      </c>
      <c r="H220" t="s">
        <v>12781</v>
      </c>
      <c r="I220">
        <v>2</v>
      </c>
      <c r="J220" t="s">
        <v>12782</v>
      </c>
      <c r="K220">
        <v>764</v>
      </c>
      <c r="L220">
        <v>764</v>
      </c>
      <c r="M220" t="s">
        <v>12783</v>
      </c>
      <c r="N220" t="s">
        <v>12773</v>
      </c>
      <c r="O220" t="s">
        <v>12784</v>
      </c>
      <c r="P220" t="s">
        <v>12774</v>
      </c>
      <c r="Q220" t="s">
        <v>12785</v>
      </c>
      <c r="R220" t="s">
        <v>12775</v>
      </c>
      <c r="S220" t="s">
        <v>12786</v>
      </c>
      <c r="T220" t="s">
        <v>12787</v>
      </c>
      <c r="U220" t="s">
        <v>12788</v>
      </c>
      <c r="V220" t="s">
        <v>12777</v>
      </c>
      <c r="W220" t="s">
        <v>12789</v>
      </c>
      <c r="X220" t="s">
        <v>12776</v>
      </c>
      <c r="Y220" t="s">
        <v>12775</v>
      </c>
      <c r="Z220" t="s">
        <v>12790</v>
      </c>
      <c r="AA220" t="s">
        <v>8454</v>
      </c>
      <c r="AB220" t="s">
        <v>12791</v>
      </c>
      <c r="AC220" t="s">
        <v>8475</v>
      </c>
      <c r="AD220">
        <v>66</v>
      </c>
      <c r="AE220" t="s">
        <v>12792</v>
      </c>
      <c r="AF220" t="s">
        <v>12779</v>
      </c>
      <c r="AG220" t="s">
        <v>12778</v>
      </c>
      <c r="AH220">
        <v>240</v>
      </c>
      <c r="AI220">
        <v>1605651</v>
      </c>
      <c r="AJ220" t="b">
        <v>1</v>
      </c>
      <c r="AK220" t="s">
        <v>8477</v>
      </c>
      <c r="AL220" t="s">
        <v>12779</v>
      </c>
      <c r="AM220" t="s">
        <v>12779</v>
      </c>
      <c r="AQ220" t="s">
        <v>12793</v>
      </c>
      <c r="AS220" t="s">
        <v>12794</v>
      </c>
      <c r="AT220">
        <v>142</v>
      </c>
      <c r="AU220" t="s">
        <v>8481</v>
      </c>
      <c r="AW220">
        <v>35</v>
      </c>
      <c r="AX220" t="s">
        <v>9146</v>
      </c>
      <c r="AY220" t="s">
        <v>12795</v>
      </c>
      <c r="AZ220" t="s">
        <v>12778</v>
      </c>
      <c r="BA220" t="s">
        <v>8456</v>
      </c>
    </row>
    <row r="221" spans="1:53" x14ac:dyDescent="0.25">
      <c r="A221" t="s">
        <v>12796</v>
      </c>
      <c r="B221" t="s">
        <v>12797</v>
      </c>
      <c r="C221" t="s">
        <v>12801</v>
      </c>
      <c r="D221" t="s">
        <v>12798</v>
      </c>
      <c r="E221" t="s">
        <v>12802</v>
      </c>
      <c r="F221">
        <v>807</v>
      </c>
      <c r="G221" t="s">
        <v>12802</v>
      </c>
      <c r="H221" t="s">
        <v>12803</v>
      </c>
      <c r="I221">
        <v>2</v>
      </c>
      <c r="J221" t="s">
        <v>12804</v>
      </c>
      <c r="K221">
        <v>807</v>
      </c>
      <c r="L221">
        <v>807</v>
      </c>
      <c r="M221" t="s">
        <v>12796</v>
      </c>
      <c r="N221" t="s">
        <v>12796</v>
      </c>
      <c r="O221" t="s">
        <v>12797</v>
      </c>
      <c r="P221" t="s">
        <v>12797</v>
      </c>
      <c r="Q221" t="s">
        <v>12805</v>
      </c>
      <c r="R221" t="s">
        <v>12805</v>
      </c>
      <c r="S221" t="s">
        <v>12806</v>
      </c>
      <c r="T221" t="s">
        <v>12807</v>
      </c>
      <c r="U221" t="s">
        <v>12800</v>
      </c>
      <c r="V221" t="s">
        <v>12800</v>
      </c>
      <c r="W221" t="s">
        <v>12808</v>
      </c>
      <c r="X221" t="s">
        <v>12799</v>
      </c>
      <c r="Y221" t="s">
        <v>12809</v>
      </c>
      <c r="Z221" t="s">
        <v>12810</v>
      </c>
      <c r="AA221" t="s">
        <v>8501</v>
      </c>
      <c r="AB221" t="s">
        <v>12801</v>
      </c>
      <c r="AC221" t="s">
        <v>8502</v>
      </c>
      <c r="AD221">
        <v>389</v>
      </c>
      <c r="AF221" t="s">
        <v>12802</v>
      </c>
      <c r="AG221" t="s">
        <v>12801</v>
      </c>
      <c r="AH221">
        <v>241</v>
      </c>
      <c r="AI221">
        <v>718075</v>
      </c>
      <c r="AJ221" t="b">
        <v>1</v>
      </c>
      <c r="AK221" t="s">
        <v>8477</v>
      </c>
      <c r="AL221" t="s">
        <v>12802</v>
      </c>
      <c r="AM221" t="s">
        <v>12802</v>
      </c>
      <c r="AP221" t="s">
        <v>8478</v>
      </c>
      <c r="AQ221" t="s">
        <v>12811</v>
      </c>
      <c r="AS221" t="s">
        <v>12812</v>
      </c>
      <c r="AT221">
        <v>150</v>
      </c>
      <c r="AU221" t="s">
        <v>8506</v>
      </c>
      <c r="AW221">
        <v>39</v>
      </c>
      <c r="AX221" t="s">
        <v>8507</v>
      </c>
      <c r="AY221" t="s">
        <v>12813</v>
      </c>
      <c r="AZ221" t="s">
        <v>11373</v>
      </c>
      <c r="BA221" t="s">
        <v>8456</v>
      </c>
    </row>
    <row r="222" spans="1:53" x14ac:dyDescent="0.25">
      <c r="A222" t="s">
        <v>12814</v>
      </c>
      <c r="B222" t="s">
        <v>12815</v>
      </c>
      <c r="C222" t="s">
        <v>12818</v>
      </c>
      <c r="D222" t="s">
        <v>12816</v>
      </c>
      <c r="E222" t="s">
        <v>12819</v>
      </c>
      <c r="F222">
        <v>626</v>
      </c>
      <c r="G222" t="s">
        <v>8246</v>
      </c>
      <c r="H222" t="s">
        <v>12820</v>
      </c>
      <c r="I222">
        <v>2</v>
      </c>
      <c r="J222" t="s">
        <v>8541</v>
      </c>
      <c r="K222">
        <v>840</v>
      </c>
      <c r="L222">
        <v>626</v>
      </c>
      <c r="M222" t="s">
        <v>12821</v>
      </c>
      <c r="N222" t="s">
        <v>12814</v>
      </c>
      <c r="O222" t="s">
        <v>12822</v>
      </c>
      <c r="P222" t="s">
        <v>12815</v>
      </c>
      <c r="Q222" t="s">
        <v>12823</v>
      </c>
      <c r="R222" t="s">
        <v>12816</v>
      </c>
      <c r="S222" t="s">
        <v>12824</v>
      </c>
      <c r="T222" t="s">
        <v>12825</v>
      </c>
      <c r="U222" t="s">
        <v>12826</v>
      </c>
      <c r="V222" t="s">
        <v>12817</v>
      </c>
      <c r="W222" t="s">
        <v>12827</v>
      </c>
      <c r="X222" t="s">
        <v>12816</v>
      </c>
      <c r="Y222" t="s">
        <v>12816</v>
      </c>
      <c r="Z222" t="s">
        <v>12828</v>
      </c>
      <c r="AA222" t="s">
        <v>8543</v>
      </c>
      <c r="AB222" t="s">
        <v>10570</v>
      </c>
      <c r="AC222" t="s">
        <v>8475</v>
      </c>
      <c r="AD222">
        <v>670</v>
      </c>
      <c r="AE222" t="s">
        <v>12829</v>
      </c>
      <c r="AF222" t="s">
        <v>12819</v>
      </c>
      <c r="AG222" t="s">
        <v>12830</v>
      </c>
      <c r="AH222">
        <v>242</v>
      </c>
      <c r="AI222">
        <v>1966436</v>
      </c>
      <c r="AJ222" t="b">
        <v>1</v>
      </c>
      <c r="AK222" t="s">
        <v>8477</v>
      </c>
      <c r="AL222" t="s">
        <v>12819</v>
      </c>
      <c r="AM222" t="s">
        <v>12819</v>
      </c>
      <c r="AQ222" t="s">
        <v>12831</v>
      </c>
      <c r="AR222" t="s">
        <v>8478</v>
      </c>
      <c r="AS222" t="s">
        <v>12832</v>
      </c>
      <c r="AT222">
        <v>142</v>
      </c>
      <c r="AU222" t="s">
        <v>8481</v>
      </c>
      <c r="AV222" t="s">
        <v>8478</v>
      </c>
      <c r="AW222">
        <v>35</v>
      </c>
      <c r="AX222" t="s">
        <v>9146</v>
      </c>
      <c r="AY222" t="s">
        <v>12833</v>
      </c>
      <c r="AZ222" t="s">
        <v>12834</v>
      </c>
      <c r="BA222" t="s">
        <v>8456</v>
      </c>
    </row>
    <row r="223" spans="1:53" x14ac:dyDescent="0.25">
      <c r="A223" t="s">
        <v>12835</v>
      </c>
      <c r="B223" t="s">
        <v>12836</v>
      </c>
      <c r="C223" t="s">
        <v>12839</v>
      </c>
      <c r="D223" t="s">
        <v>12837</v>
      </c>
      <c r="E223" t="s">
        <v>12840</v>
      </c>
      <c r="F223">
        <v>768</v>
      </c>
      <c r="G223" t="s">
        <v>8939</v>
      </c>
      <c r="H223" t="s">
        <v>12841</v>
      </c>
      <c r="I223">
        <v>0</v>
      </c>
      <c r="J223" t="s">
        <v>8941</v>
      </c>
      <c r="K223">
        <v>952</v>
      </c>
      <c r="L223">
        <v>768</v>
      </c>
      <c r="M223" t="s">
        <v>12842</v>
      </c>
      <c r="N223" t="s">
        <v>12835</v>
      </c>
      <c r="O223" t="s">
        <v>12843</v>
      </c>
      <c r="P223" t="s">
        <v>12836</v>
      </c>
      <c r="Q223" t="s">
        <v>12844</v>
      </c>
      <c r="R223" t="s">
        <v>12837</v>
      </c>
      <c r="S223" t="s">
        <v>12845</v>
      </c>
      <c r="T223" t="s">
        <v>12846</v>
      </c>
      <c r="U223" t="s">
        <v>12847</v>
      </c>
      <c r="V223" t="s">
        <v>12838</v>
      </c>
      <c r="W223" t="s">
        <v>12848</v>
      </c>
      <c r="X223" t="s">
        <v>12849</v>
      </c>
      <c r="Y223" t="s">
        <v>12837</v>
      </c>
      <c r="Z223" t="s">
        <v>12850</v>
      </c>
      <c r="AA223" t="s">
        <v>8461</v>
      </c>
      <c r="AB223" t="s">
        <v>12839</v>
      </c>
      <c r="AC223" t="s">
        <v>8475</v>
      </c>
      <c r="AD223">
        <v>228</v>
      </c>
      <c r="AE223" t="s">
        <v>12851</v>
      </c>
      <c r="AF223" t="s">
        <v>12852</v>
      </c>
      <c r="AG223" t="s">
        <v>12853</v>
      </c>
      <c r="AH223">
        <v>243</v>
      </c>
      <c r="AI223">
        <v>2363686</v>
      </c>
      <c r="AJ223" t="b">
        <v>1</v>
      </c>
      <c r="AK223" t="s">
        <v>8477</v>
      </c>
      <c r="AL223" t="s">
        <v>12852</v>
      </c>
      <c r="AM223" t="s">
        <v>12840</v>
      </c>
      <c r="AN223">
        <v>11</v>
      </c>
      <c r="AO223" t="s">
        <v>8952</v>
      </c>
      <c r="AQ223" t="s">
        <v>12854</v>
      </c>
      <c r="AR223" t="s">
        <v>8478</v>
      </c>
      <c r="AS223" t="s">
        <v>12855</v>
      </c>
      <c r="AT223">
        <v>2</v>
      </c>
      <c r="AU223" t="s">
        <v>8533</v>
      </c>
      <c r="AW223">
        <v>202</v>
      </c>
      <c r="AX223" t="s">
        <v>8600</v>
      </c>
      <c r="AY223" t="s">
        <v>12856</v>
      </c>
      <c r="AZ223" t="s">
        <v>12839</v>
      </c>
      <c r="BA223" t="s">
        <v>8456</v>
      </c>
    </row>
    <row r="224" spans="1:53" x14ac:dyDescent="0.25">
      <c r="A224" t="s">
        <v>12857</v>
      </c>
      <c r="B224" t="s">
        <v>12858</v>
      </c>
      <c r="C224" t="s">
        <v>12860</v>
      </c>
      <c r="D224" t="s">
        <v>12859</v>
      </c>
      <c r="E224" t="s">
        <v>12861</v>
      </c>
      <c r="F224">
        <v>772</v>
      </c>
      <c r="G224" t="s">
        <v>8250</v>
      </c>
      <c r="H224" t="s">
        <v>12862</v>
      </c>
      <c r="I224">
        <v>2</v>
      </c>
      <c r="J224" t="s">
        <v>9532</v>
      </c>
      <c r="K224">
        <v>554</v>
      </c>
      <c r="L224">
        <v>772</v>
      </c>
      <c r="Y224" t="s">
        <v>12859</v>
      </c>
      <c r="AA224" t="s">
        <v>8543</v>
      </c>
      <c r="AB224" t="s">
        <v>8228</v>
      </c>
      <c r="AC224" t="s">
        <v>8475</v>
      </c>
      <c r="AD224">
        <v>690</v>
      </c>
      <c r="AE224" t="s">
        <v>12863</v>
      </c>
      <c r="AF224" t="s">
        <v>12861</v>
      </c>
      <c r="AG224" t="s">
        <v>12818</v>
      </c>
      <c r="AH224">
        <v>244</v>
      </c>
      <c r="AI224">
        <v>4031074</v>
      </c>
      <c r="AJ224" t="b">
        <v>1</v>
      </c>
      <c r="AK224" t="s">
        <v>8477</v>
      </c>
      <c r="AL224" t="s">
        <v>8455</v>
      </c>
      <c r="AM224" t="s">
        <v>12861</v>
      </c>
      <c r="AQ224" t="s">
        <v>12864</v>
      </c>
      <c r="AS224" t="s">
        <v>12865</v>
      </c>
      <c r="AT224">
        <v>9</v>
      </c>
      <c r="AU224" t="s">
        <v>8552</v>
      </c>
      <c r="AW224">
        <v>61</v>
      </c>
      <c r="AX224" t="s">
        <v>8553</v>
      </c>
      <c r="AY224" t="s">
        <v>12866</v>
      </c>
      <c r="AZ224" t="s">
        <v>12860</v>
      </c>
      <c r="BA224" t="s">
        <v>12867</v>
      </c>
    </row>
    <row r="225" spans="1:53" x14ac:dyDescent="0.25">
      <c r="A225" t="s">
        <v>12868</v>
      </c>
      <c r="B225" t="s">
        <v>12869</v>
      </c>
      <c r="C225" t="s">
        <v>12853</v>
      </c>
      <c r="D225" t="s">
        <v>12870</v>
      </c>
      <c r="E225" t="s">
        <v>12872</v>
      </c>
      <c r="F225">
        <v>776</v>
      </c>
      <c r="G225" t="s">
        <v>12873</v>
      </c>
      <c r="H225" t="s">
        <v>12874</v>
      </c>
      <c r="I225">
        <v>2</v>
      </c>
      <c r="J225" t="s">
        <v>12875</v>
      </c>
      <c r="K225">
        <v>776</v>
      </c>
      <c r="L225">
        <v>776</v>
      </c>
      <c r="M225" t="s">
        <v>12876</v>
      </c>
      <c r="N225" t="s">
        <v>12868</v>
      </c>
      <c r="O225" t="s">
        <v>12877</v>
      </c>
      <c r="P225" t="s">
        <v>12869</v>
      </c>
      <c r="Q225" t="s">
        <v>12878</v>
      </c>
      <c r="R225" t="s">
        <v>12870</v>
      </c>
      <c r="S225" t="s">
        <v>12879</v>
      </c>
      <c r="T225" t="s">
        <v>12880</v>
      </c>
      <c r="U225" t="s">
        <v>12881</v>
      </c>
      <c r="V225" t="s">
        <v>12871</v>
      </c>
      <c r="W225" t="s">
        <v>12882</v>
      </c>
      <c r="X225" t="s">
        <v>12870</v>
      </c>
      <c r="Y225" t="s">
        <v>12870</v>
      </c>
      <c r="Z225" t="s">
        <v>12883</v>
      </c>
      <c r="AA225" t="s">
        <v>8543</v>
      </c>
      <c r="AB225" t="s">
        <v>12853</v>
      </c>
      <c r="AC225" t="s">
        <v>8475</v>
      </c>
      <c r="AD225">
        <v>676</v>
      </c>
      <c r="AE225" t="s">
        <v>12884</v>
      </c>
      <c r="AF225" t="s">
        <v>12885</v>
      </c>
      <c r="AG225" t="s">
        <v>12886</v>
      </c>
      <c r="AH225">
        <v>245</v>
      </c>
      <c r="AI225">
        <v>4032283</v>
      </c>
      <c r="AJ225" t="b">
        <v>1</v>
      </c>
      <c r="AK225" t="s">
        <v>8477</v>
      </c>
      <c r="AL225" t="s">
        <v>12885</v>
      </c>
      <c r="AM225" t="s">
        <v>12872</v>
      </c>
      <c r="AQ225" t="s">
        <v>12887</v>
      </c>
      <c r="AS225" t="s">
        <v>12888</v>
      </c>
      <c r="AT225">
        <v>9</v>
      </c>
      <c r="AU225" t="s">
        <v>8552</v>
      </c>
      <c r="AV225" t="s">
        <v>8478</v>
      </c>
      <c r="AW225">
        <v>61</v>
      </c>
      <c r="AX225" t="s">
        <v>8553</v>
      </c>
      <c r="AY225" t="s">
        <v>12889</v>
      </c>
      <c r="AZ225" t="s">
        <v>12853</v>
      </c>
      <c r="BA225" t="s">
        <v>8456</v>
      </c>
    </row>
    <row r="226" spans="1:53" x14ac:dyDescent="0.25">
      <c r="A226" t="s">
        <v>12890</v>
      </c>
      <c r="B226" t="s">
        <v>12891</v>
      </c>
      <c r="C226" t="s">
        <v>12830</v>
      </c>
      <c r="D226" t="s">
        <v>12892</v>
      </c>
      <c r="E226" t="s">
        <v>12895</v>
      </c>
      <c r="F226">
        <v>780</v>
      </c>
      <c r="G226" t="s">
        <v>12896</v>
      </c>
      <c r="H226" t="s">
        <v>12897</v>
      </c>
      <c r="I226">
        <v>2</v>
      </c>
      <c r="J226" t="s">
        <v>12898</v>
      </c>
      <c r="K226">
        <v>780</v>
      </c>
      <c r="L226">
        <v>780</v>
      </c>
      <c r="M226" t="s">
        <v>12899</v>
      </c>
      <c r="N226" t="s">
        <v>12890</v>
      </c>
      <c r="O226" t="s">
        <v>12900</v>
      </c>
      <c r="P226" t="s">
        <v>12891</v>
      </c>
      <c r="Q226" t="s">
        <v>12901</v>
      </c>
      <c r="R226" t="s">
        <v>12892</v>
      </c>
      <c r="S226" t="s">
        <v>12902</v>
      </c>
      <c r="T226" t="s">
        <v>12903</v>
      </c>
      <c r="U226" t="s">
        <v>12904</v>
      </c>
      <c r="V226" t="s">
        <v>12894</v>
      </c>
      <c r="W226" t="s">
        <v>12905</v>
      </c>
      <c r="X226" t="s">
        <v>12893</v>
      </c>
      <c r="Y226" t="s">
        <v>12906</v>
      </c>
      <c r="Z226" t="s">
        <v>12907</v>
      </c>
      <c r="AA226" t="s">
        <v>8611</v>
      </c>
      <c r="AB226" t="s">
        <v>12830</v>
      </c>
      <c r="AC226" t="s">
        <v>8475</v>
      </c>
      <c r="AD226" t="s">
        <v>12908</v>
      </c>
      <c r="AE226" t="s">
        <v>12909</v>
      </c>
      <c r="AF226" t="s">
        <v>12910</v>
      </c>
      <c r="AG226" t="s">
        <v>9339</v>
      </c>
      <c r="AH226">
        <v>246</v>
      </c>
      <c r="AI226">
        <v>3573591</v>
      </c>
      <c r="AJ226" t="b">
        <v>1</v>
      </c>
      <c r="AK226" t="s">
        <v>8477</v>
      </c>
      <c r="AL226" t="s">
        <v>12895</v>
      </c>
      <c r="AM226" t="s">
        <v>12911</v>
      </c>
      <c r="AN226">
        <v>29</v>
      </c>
      <c r="AO226" t="s">
        <v>8615</v>
      </c>
      <c r="AQ226" t="s">
        <v>12912</v>
      </c>
      <c r="AS226" t="s">
        <v>12913</v>
      </c>
      <c r="AT226">
        <v>19</v>
      </c>
      <c r="AU226" t="s">
        <v>8618</v>
      </c>
      <c r="AV226" t="s">
        <v>8478</v>
      </c>
      <c r="AW226">
        <v>419</v>
      </c>
      <c r="AX226" t="s">
        <v>8619</v>
      </c>
      <c r="AY226" t="s">
        <v>12914</v>
      </c>
      <c r="AZ226" t="s">
        <v>9339</v>
      </c>
      <c r="BA226" t="s">
        <v>8456</v>
      </c>
    </row>
    <row r="227" spans="1:53" x14ac:dyDescent="0.25">
      <c r="A227" t="s">
        <v>12915</v>
      </c>
      <c r="B227" t="s">
        <v>12916</v>
      </c>
      <c r="C227" t="s">
        <v>12886</v>
      </c>
      <c r="D227" t="s">
        <v>12917</v>
      </c>
      <c r="E227" t="s">
        <v>12920</v>
      </c>
      <c r="F227">
        <v>788</v>
      </c>
      <c r="G227" t="s">
        <v>12921</v>
      </c>
      <c r="H227" t="s">
        <v>12922</v>
      </c>
      <c r="I227">
        <v>3</v>
      </c>
      <c r="J227" t="s">
        <v>12923</v>
      </c>
      <c r="K227">
        <v>788</v>
      </c>
      <c r="L227">
        <v>788</v>
      </c>
      <c r="M227" t="s">
        <v>12924</v>
      </c>
      <c r="N227" t="s">
        <v>12915</v>
      </c>
      <c r="O227" t="s">
        <v>12925</v>
      </c>
      <c r="P227" t="s">
        <v>12916</v>
      </c>
      <c r="Q227" t="s">
        <v>12926</v>
      </c>
      <c r="R227" t="s">
        <v>12917</v>
      </c>
      <c r="S227" t="s">
        <v>12927</v>
      </c>
      <c r="T227" t="s">
        <v>12928</v>
      </c>
      <c r="U227" t="s">
        <v>12929</v>
      </c>
      <c r="V227" t="s">
        <v>12919</v>
      </c>
      <c r="W227" t="s">
        <v>12930</v>
      </c>
      <c r="X227" t="s">
        <v>12918</v>
      </c>
      <c r="Y227" t="s">
        <v>12917</v>
      </c>
      <c r="Z227" t="s">
        <v>12931</v>
      </c>
      <c r="AA227" t="s">
        <v>8461</v>
      </c>
      <c r="AB227" t="s">
        <v>12886</v>
      </c>
      <c r="AC227" t="s">
        <v>8475</v>
      </c>
      <c r="AD227">
        <v>216</v>
      </c>
      <c r="AE227" t="s">
        <v>12932</v>
      </c>
      <c r="AF227" t="s">
        <v>12920</v>
      </c>
      <c r="AG227" t="s">
        <v>12933</v>
      </c>
      <c r="AH227">
        <v>248</v>
      </c>
      <c r="AI227">
        <v>2464461</v>
      </c>
      <c r="AJ227" t="b">
        <v>1</v>
      </c>
      <c r="AK227" t="s">
        <v>8477</v>
      </c>
      <c r="AL227" t="s">
        <v>12920</v>
      </c>
      <c r="AM227" t="s">
        <v>12920</v>
      </c>
      <c r="AQ227" t="s">
        <v>12934</v>
      </c>
      <c r="AS227" t="s">
        <v>12935</v>
      </c>
      <c r="AT227">
        <v>2</v>
      </c>
      <c r="AU227" t="s">
        <v>8533</v>
      </c>
      <c r="AW227">
        <v>15</v>
      </c>
      <c r="AX227" t="s">
        <v>8534</v>
      </c>
      <c r="AY227" t="s">
        <v>12936</v>
      </c>
      <c r="AZ227" t="s">
        <v>12933</v>
      </c>
      <c r="BA227" t="s">
        <v>8456</v>
      </c>
    </row>
    <row r="228" spans="1:53" x14ac:dyDescent="0.25">
      <c r="A228" t="s">
        <v>12937</v>
      </c>
      <c r="B228" t="s">
        <v>12938</v>
      </c>
      <c r="C228" t="s">
        <v>12942</v>
      </c>
      <c r="D228" t="s">
        <v>12939</v>
      </c>
      <c r="E228" t="s">
        <v>12943</v>
      </c>
      <c r="F228">
        <v>792</v>
      </c>
      <c r="G228" t="s">
        <v>12944</v>
      </c>
      <c r="H228" t="s">
        <v>12945</v>
      </c>
      <c r="I228">
        <v>2</v>
      </c>
      <c r="J228" t="s">
        <v>12946</v>
      </c>
      <c r="K228">
        <v>949</v>
      </c>
      <c r="L228">
        <v>792</v>
      </c>
      <c r="M228" t="s">
        <v>12947</v>
      </c>
      <c r="N228" t="s">
        <v>12937</v>
      </c>
      <c r="O228" t="s">
        <v>12948</v>
      </c>
      <c r="P228" t="s">
        <v>12938</v>
      </c>
      <c r="Q228" t="s">
        <v>12949</v>
      </c>
      <c r="R228" t="s">
        <v>12939</v>
      </c>
      <c r="S228" t="s">
        <v>12950</v>
      </c>
      <c r="T228" t="s">
        <v>12951</v>
      </c>
      <c r="U228" t="s">
        <v>12952</v>
      </c>
      <c r="V228" t="s">
        <v>12941</v>
      </c>
      <c r="W228" t="s">
        <v>12953</v>
      </c>
      <c r="X228" t="s">
        <v>12940</v>
      </c>
      <c r="Y228" t="s">
        <v>12939</v>
      </c>
      <c r="Z228" t="s">
        <v>12954</v>
      </c>
      <c r="AA228" t="s">
        <v>8454</v>
      </c>
      <c r="AB228" t="s">
        <v>12942</v>
      </c>
      <c r="AC228" t="s">
        <v>8475</v>
      </c>
      <c r="AD228">
        <v>90</v>
      </c>
      <c r="AE228" t="s">
        <v>12955</v>
      </c>
      <c r="AF228" t="s">
        <v>12943</v>
      </c>
      <c r="AG228" t="s">
        <v>12956</v>
      </c>
      <c r="AH228">
        <v>249</v>
      </c>
      <c r="AI228">
        <v>298795</v>
      </c>
      <c r="AJ228" t="b">
        <v>1</v>
      </c>
      <c r="AK228" t="s">
        <v>8477</v>
      </c>
      <c r="AL228" t="s">
        <v>12943</v>
      </c>
      <c r="AM228" t="s">
        <v>12943</v>
      </c>
      <c r="AQ228" t="s">
        <v>12957</v>
      </c>
      <c r="AS228" t="s">
        <v>12958</v>
      </c>
      <c r="AT228">
        <v>142</v>
      </c>
      <c r="AU228" t="s">
        <v>8481</v>
      </c>
      <c r="AW228">
        <v>145</v>
      </c>
      <c r="AX228" t="s">
        <v>8697</v>
      </c>
      <c r="AY228" t="s">
        <v>12959</v>
      </c>
      <c r="AZ228" t="s">
        <v>12956</v>
      </c>
      <c r="BA228" t="s">
        <v>8456</v>
      </c>
    </row>
    <row r="229" spans="1:53" x14ac:dyDescent="0.25">
      <c r="A229" t="s">
        <v>12960</v>
      </c>
      <c r="B229" t="s">
        <v>12961</v>
      </c>
      <c r="C229" t="s">
        <v>12834</v>
      </c>
      <c r="D229" t="s">
        <v>12962</v>
      </c>
      <c r="E229" t="s">
        <v>12965</v>
      </c>
      <c r="F229">
        <v>795</v>
      </c>
      <c r="G229" t="s">
        <v>12966</v>
      </c>
      <c r="H229" t="s">
        <v>12967</v>
      </c>
      <c r="I229">
        <v>2</v>
      </c>
      <c r="J229" t="s">
        <v>12968</v>
      </c>
      <c r="K229">
        <v>934</v>
      </c>
      <c r="L229">
        <v>795</v>
      </c>
      <c r="M229" t="s">
        <v>12960</v>
      </c>
      <c r="N229" t="s">
        <v>12960</v>
      </c>
      <c r="O229" t="s">
        <v>12961</v>
      </c>
      <c r="P229" t="s">
        <v>12961</v>
      </c>
      <c r="Q229" t="s">
        <v>12962</v>
      </c>
      <c r="R229" t="s">
        <v>12962</v>
      </c>
      <c r="S229" t="s">
        <v>12969</v>
      </c>
      <c r="T229" t="s">
        <v>12970</v>
      </c>
      <c r="U229" t="s">
        <v>12964</v>
      </c>
      <c r="V229" t="s">
        <v>12964</v>
      </c>
      <c r="W229" t="s">
        <v>12963</v>
      </c>
      <c r="X229" t="s">
        <v>12963</v>
      </c>
      <c r="Y229" t="s">
        <v>12962</v>
      </c>
      <c r="Z229" t="s">
        <v>12971</v>
      </c>
      <c r="AA229" t="s">
        <v>8454</v>
      </c>
      <c r="AB229" t="s">
        <v>12834</v>
      </c>
      <c r="AC229" t="s">
        <v>8475</v>
      </c>
      <c r="AD229">
        <v>993</v>
      </c>
      <c r="AE229" t="s">
        <v>12972</v>
      </c>
      <c r="AF229" t="s">
        <v>12965</v>
      </c>
      <c r="AG229" t="s">
        <v>12973</v>
      </c>
      <c r="AH229">
        <v>250</v>
      </c>
      <c r="AI229">
        <v>1218197</v>
      </c>
      <c r="AJ229" t="b">
        <v>1</v>
      </c>
      <c r="AK229" t="s">
        <v>8477</v>
      </c>
      <c r="AL229" t="s">
        <v>12965</v>
      </c>
      <c r="AM229" t="s">
        <v>12965</v>
      </c>
      <c r="AP229" t="s">
        <v>8478</v>
      </c>
      <c r="AQ229" t="s">
        <v>12974</v>
      </c>
      <c r="AS229" t="s">
        <v>12975</v>
      </c>
      <c r="AT229">
        <v>142</v>
      </c>
      <c r="AU229" t="s">
        <v>8481</v>
      </c>
      <c r="AW229">
        <v>143</v>
      </c>
      <c r="AX229" t="s">
        <v>10783</v>
      </c>
      <c r="AY229" t="s">
        <v>12976</v>
      </c>
      <c r="AZ229" t="s">
        <v>12942</v>
      </c>
      <c r="BA229" t="s">
        <v>8456</v>
      </c>
    </row>
    <row r="230" spans="1:53" x14ac:dyDescent="0.25">
      <c r="A230" t="s">
        <v>12977</v>
      </c>
      <c r="B230" t="s">
        <v>12978</v>
      </c>
      <c r="C230" t="s">
        <v>12980</v>
      </c>
      <c r="D230" t="s">
        <v>12979</v>
      </c>
      <c r="E230" t="s">
        <v>12981</v>
      </c>
      <c r="F230">
        <v>796</v>
      </c>
      <c r="G230" t="s">
        <v>8246</v>
      </c>
      <c r="H230" t="s">
        <v>12982</v>
      </c>
      <c r="I230">
        <v>2</v>
      </c>
      <c r="J230" t="s">
        <v>8541</v>
      </c>
      <c r="K230">
        <v>840</v>
      </c>
      <c r="L230">
        <v>796</v>
      </c>
      <c r="Y230" t="s">
        <v>12983</v>
      </c>
      <c r="Z230" t="s">
        <v>12984</v>
      </c>
      <c r="AA230" t="s">
        <v>8611</v>
      </c>
      <c r="AB230" t="s">
        <v>8455</v>
      </c>
      <c r="AC230" t="s">
        <v>8475</v>
      </c>
      <c r="AD230" t="s">
        <v>12985</v>
      </c>
      <c r="AE230" t="s">
        <v>12986</v>
      </c>
      <c r="AF230" t="s">
        <v>12981</v>
      </c>
      <c r="AG230" t="s">
        <v>12860</v>
      </c>
      <c r="AH230">
        <v>251</v>
      </c>
      <c r="AI230">
        <v>3576916</v>
      </c>
      <c r="AJ230" t="b">
        <v>1</v>
      </c>
      <c r="AK230" t="s">
        <v>8477</v>
      </c>
      <c r="AL230" t="s">
        <v>12987</v>
      </c>
      <c r="AM230" t="s">
        <v>12981</v>
      </c>
      <c r="AN230">
        <v>29</v>
      </c>
      <c r="AO230" t="s">
        <v>8615</v>
      </c>
      <c r="AQ230" t="s">
        <v>12988</v>
      </c>
      <c r="AS230" t="s">
        <v>12989</v>
      </c>
      <c r="AT230">
        <v>19</v>
      </c>
      <c r="AU230" t="s">
        <v>8618</v>
      </c>
      <c r="AW230">
        <v>419</v>
      </c>
      <c r="AX230" t="s">
        <v>8619</v>
      </c>
      <c r="AY230" t="s">
        <v>12990</v>
      </c>
      <c r="AZ230" t="s">
        <v>12768</v>
      </c>
      <c r="BA230" t="s">
        <v>8621</v>
      </c>
    </row>
    <row r="231" spans="1:53" x14ac:dyDescent="0.25">
      <c r="A231" t="s">
        <v>12991</v>
      </c>
      <c r="B231" t="s">
        <v>12992</v>
      </c>
      <c r="C231" t="s">
        <v>12995</v>
      </c>
      <c r="D231" t="s">
        <v>12993</v>
      </c>
      <c r="E231" t="s">
        <v>12996</v>
      </c>
      <c r="F231">
        <v>798</v>
      </c>
      <c r="G231" t="s">
        <v>8248</v>
      </c>
      <c r="H231" t="s">
        <v>12997</v>
      </c>
      <c r="I231">
        <v>2</v>
      </c>
      <c r="J231" t="s">
        <v>8721</v>
      </c>
      <c r="K231">
        <v>36</v>
      </c>
      <c r="L231">
        <v>798</v>
      </c>
      <c r="M231" t="s">
        <v>12991</v>
      </c>
      <c r="N231" t="s">
        <v>12991</v>
      </c>
      <c r="O231" t="s">
        <v>12992</v>
      </c>
      <c r="P231" t="s">
        <v>12992</v>
      </c>
      <c r="Q231" t="s">
        <v>12993</v>
      </c>
      <c r="R231" t="s">
        <v>12993</v>
      </c>
      <c r="S231" t="s">
        <v>12998</v>
      </c>
      <c r="T231" t="s">
        <v>12998</v>
      </c>
      <c r="U231" t="s">
        <v>12994</v>
      </c>
      <c r="V231" t="s">
        <v>12994</v>
      </c>
      <c r="W231" t="s">
        <v>12993</v>
      </c>
      <c r="X231" t="s">
        <v>12993</v>
      </c>
      <c r="Y231" t="s">
        <v>12993</v>
      </c>
      <c r="Z231" t="s">
        <v>12999</v>
      </c>
      <c r="AA231" t="s">
        <v>8543</v>
      </c>
      <c r="AB231" t="s">
        <v>12995</v>
      </c>
      <c r="AC231" t="s">
        <v>8475</v>
      </c>
      <c r="AD231">
        <v>688</v>
      </c>
      <c r="AE231" t="s">
        <v>13000</v>
      </c>
      <c r="AF231" t="s">
        <v>12996</v>
      </c>
      <c r="AG231" t="s">
        <v>12995</v>
      </c>
      <c r="AH231">
        <v>252</v>
      </c>
      <c r="AI231">
        <v>2110297</v>
      </c>
      <c r="AJ231" t="b">
        <v>1</v>
      </c>
      <c r="AK231" t="s">
        <v>8477</v>
      </c>
      <c r="AL231" t="s">
        <v>12996</v>
      </c>
      <c r="AM231" t="s">
        <v>12996</v>
      </c>
      <c r="AQ231" t="s">
        <v>13001</v>
      </c>
      <c r="AR231" t="s">
        <v>8478</v>
      </c>
      <c r="AS231" t="s">
        <v>13002</v>
      </c>
      <c r="AT231">
        <v>9</v>
      </c>
      <c r="AU231" t="s">
        <v>8552</v>
      </c>
      <c r="AV231" t="s">
        <v>8478</v>
      </c>
      <c r="AW231">
        <v>61</v>
      </c>
      <c r="AX231" t="s">
        <v>8553</v>
      </c>
      <c r="AY231" t="s">
        <v>13003</v>
      </c>
      <c r="AZ231" t="s">
        <v>12995</v>
      </c>
      <c r="BA231" t="s">
        <v>8456</v>
      </c>
    </row>
    <row r="232" spans="1:53" x14ac:dyDescent="0.25">
      <c r="A232" t="s">
        <v>13004</v>
      </c>
      <c r="B232" t="s">
        <v>13005</v>
      </c>
      <c r="C232" t="s">
        <v>13008</v>
      </c>
      <c r="D232" t="s">
        <v>13006</v>
      </c>
      <c r="E232" t="s">
        <v>13009</v>
      </c>
      <c r="F232">
        <v>800</v>
      </c>
      <c r="G232" t="s">
        <v>13010</v>
      </c>
      <c r="H232" t="s">
        <v>13011</v>
      </c>
      <c r="I232">
        <v>0</v>
      </c>
      <c r="J232" t="s">
        <v>13012</v>
      </c>
      <c r="K232">
        <v>800</v>
      </c>
      <c r="L232">
        <v>800</v>
      </c>
      <c r="M232" t="s">
        <v>13013</v>
      </c>
      <c r="N232" t="s">
        <v>13004</v>
      </c>
      <c r="O232" t="s">
        <v>13014</v>
      </c>
      <c r="P232" t="s">
        <v>13005</v>
      </c>
      <c r="Q232" t="s">
        <v>13015</v>
      </c>
      <c r="R232" t="s">
        <v>13006</v>
      </c>
      <c r="S232" t="s">
        <v>13016</v>
      </c>
      <c r="T232" t="s">
        <v>13017</v>
      </c>
      <c r="U232" t="s">
        <v>13018</v>
      </c>
      <c r="V232" t="s">
        <v>13007</v>
      </c>
      <c r="W232" t="s">
        <v>13019</v>
      </c>
      <c r="X232" t="s">
        <v>13006</v>
      </c>
      <c r="Y232" t="s">
        <v>13006</v>
      </c>
      <c r="Z232" t="s">
        <v>13020</v>
      </c>
      <c r="AA232" t="s">
        <v>8461</v>
      </c>
      <c r="AB232" t="s">
        <v>13021</v>
      </c>
      <c r="AC232" t="s">
        <v>8475</v>
      </c>
      <c r="AD232">
        <v>256</v>
      </c>
      <c r="AE232" t="s">
        <v>13022</v>
      </c>
      <c r="AF232" t="s">
        <v>13009</v>
      </c>
      <c r="AG232" t="s">
        <v>13008</v>
      </c>
      <c r="AH232">
        <v>253</v>
      </c>
      <c r="AI232">
        <v>226074</v>
      </c>
      <c r="AJ232" t="b">
        <v>1</v>
      </c>
      <c r="AK232" t="s">
        <v>8477</v>
      </c>
      <c r="AL232" t="s">
        <v>13009</v>
      </c>
      <c r="AM232" t="s">
        <v>13009</v>
      </c>
      <c r="AN232">
        <v>14</v>
      </c>
      <c r="AO232" t="s">
        <v>9112</v>
      </c>
      <c r="AP232" t="s">
        <v>8478</v>
      </c>
      <c r="AQ232" t="s">
        <v>13023</v>
      </c>
      <c r="AR232" t="s">
        <v>8478</v>
      </c>
      <c r="AS232" t="s">
        <v>13024</v>
      </c>
      <c r="AT232">
        <v>2</v>
      </c>
      <c r="AU232" t="s">
        <v>8533</v>
      </c>
      <c r="AW232">
        <v>202</v>
      </c>
      <c r="AX232" t="s">
        <v>8600</v>
      </c>
      <c r="AY232" t="s">
        <v>13025</v>
      </c>
      <c r="AZ232" t="s">
        <v>13008</v>
      </c>
      <c r="BA232" t="s">
        <v>8456</v>
      </c>
    </row>
    <row r="233" spans="1:53" x14ac:dyDescent="0.25">
      <c r="A233" t="s">
        <v>13026</v>
      </c>
      <c r="B233" t="s">
        <v>13027</v>
      </c>
      <c r="C233" t="s">
        <v>13031</v>
      </c>
      <c r="D233" t="s">
        <v>13028</v>
      </c>
      <c r="E233" t="s">
        <v>13032</v>
      </c>
      <c r="F233">
        <v>804</v>
      </c>
      <c r="G233" t="s">
        <v>13033</v>
      </c>
      <c r="H233" t="s">
        <v>13034</v>
      </c>
      <c r="I233">
        <v>2</v>
      </c>
      <c r="J233" t="s">
        <v>13035</v>
      </c>
      <c r="K233">
        <v>980</v>
      </c>
      <c r="L233">
        <v>804</v>
      </c>
      <c r="M233" t="s">
        <v>13026</v>
      </c>
      <c r="N233" t="s">
        <v>13026</v>
      </c>
      <c r="O233" t="s">
        <v>13027</v>
      </c>
      <c r="P233" t="s">
        <v>13027</v>
      </c>
      <c r="Q233" t="s">
        <v>13028</v>
      </c>
      <c r="R233" t="s">
        <v>13028</v>
      </c>
      <c r="S233" t="s">
        <v>13036</v>
      </c>
      <c r="T233" t="s">
        <v>13037</v>
      </c>
      <c r="U233" t="s">
        <v>13030</v>
      </c>
      <c r="V233" t="s">
        <v>13030</v>
      </c>
      <c r="W233" t="s">
        <v>13029</v>
      </c>
      <c r="X233" t="s">
        <v>13029</v>
      </c>
      <c r="Y233" t="s">
        <v>13028</v>
      </c>
      <c r="Z233" t="s">
        <v>13038</v>
      </c>
      <c r="AA233" t="s">
        <v>8501</v>
      </c>
      <c r="AB233" t="s">
        <v>13031</v>
      </c>
      <c r="AC233" t="s">
        <v>8502</v>
      </c>
      <c r="AD233">
        <v>380</v>
      </c>
      <c r="AE233" t="s">
        <v>13039</v>
      </c>
      <c r="AF233" t="s">
        <v>13032</v>
      </c>
      <c r="AG233" t="s">
        <v>13040</v>
      </c>
      <c r="AH233">
        <v>254</v>
      </c>
      <c r="AI233">
        <v>690791</v>
      </c>
      <c r="AJ233" t="b">
        <v>1</v>
      </c>
      <c r="AK233" t="s">
        <v>8477</v>
      </c>
      <c r="AL233" t="s">
        <v>13032</v>
      </c>
      <c r="AM233" t="s">
        <v>13032</v>
      </c>
      <c r="AQ233" t="s">
        <v>13041</v>
      </c>
      <c r="AS233" t="s">
        <v>13042</v>
      </c>
      <c r="AT233">
        <v>150</v>
      </c>
      <c r="AU233" t="s">
        <v>8506</v>
      </c>
      <c r="AW233">
        <v>151</v>
      </c>
      <c r="AX233" t="s">
        <v>8891</v>
      </c>
      <c r="AY233" t="s">
        <v>13043</v>
      </c>
      <c r="AZ233" t="s">
        <v>13044</v>
      </c>
      <c r="BA233" t="s">
        <v>8456</v>
      </c>
    </row>
    <row r="234" spans="1:53" x14ac:dyDescent="0.25">
      <c r="A234" t="s">
        <v>13045</v>
      </c>
      <c r="B234" t="s">
        <v>13046</v>
      </c>
      <c r="C234" t="s">
        <v>13049</v>
      </c>
      <c r="D234" t="s">
        <v>13047</v>
      </c>
      <c r="E234" t="s">
        <v>13050</v>
      </c>
      <c r="F234">
        <v>784</v>
      </c>
      <c r="G234" t="s">
        <v>13051</v>
      </c>
      <c r="H234" t="s">
        <v>13052</v>
      </c>
      <c r="I234">
        <v>2</v>
      </c>
      <c r="J234" t="s">
        <v>13053</v>
      </c>
      <c r="K234">
        <v>784</v>
      </c>
      <c r="L234">
        <v>784</v>
      </c>
      <c r="M234" t="s">
        <v>13045</v>
      </c>
      <c r="N234" t="s">
        <v>13045</v>
      </c>
      <c r="O234" t="s">
        <v>13046</v>
      </c>
      <c r="P234" t="s">
        <v>13046</v>
      </c>
      <c r="Q234" t="s">
        <v>13054</v>
      </c>
      <c r="R234" t="s">
        <v>13055</v>
      </c>
      <c r="S234" t="s">
        <v>13056</v>
      </c>
      <c r="T234" t="s">
        <v>13057</v>
      </c>
      <c r="U234" t="s">
        <v>13048</v>
      </c>
      <c r="V234" t="s">
        <v>13048</v>
      </c>
      <c r="W234" t="s">
        <v>13058</v>
      </c>
      <c r="X234" t="s">
        <v>13059</v>
      </c>
      <c r="Y234" t="s">
        <v>13047</v>
      </c>
      <c r="Z234" t="s">
        <v>13060</v>
      </c>
      <c r="AA234" t="s">
        <v>8454</v>
      </c>
      <c r="AB234" t="s">
        <v>8455</v>
      </c>
      <c r="AC234" t="s">
        <v>8475</v>
      </c>
      <c r="AD234">
        <v>971</v>
      </c>
      <c r="AE234" t="s">
        <v>13061</v>
      </c>
      <c r="AF234" t="s">
        <v>13062</v>
      </c>
      <c r="AG234" t="s">
        <v>13049</v>
      </c>
      <c r="AH234">
        <v>255</v>
      </c>
      <c r="AI234">
        <v>290557</v>
      </c>
      <c r="AJ234" t="b">
        <v>1</v>
      </c>
      <c r="AK234" t="s">
        <v>8477</v>
      </c>
      <c r="AL234" t="s">
        <v>13062</v>
      </c>
      <c r="AM234" t="s">
        <v>13062</v>
      </c>
      <c r="AQ234" t="s">
        <v>13063</v>
      </c>
      <c r="AS234" t="s">
        <v>13064</v>
      </c>
      <c r="AT234">
        <v>142</v>
      </c>
      <c r="AU234" t="s">
        <v>8481</v>
      </c>
      <c r="AW234">
        <v>145</v>
      </c>
      <c r="AX234" t="s">
        <v>8697</v>
      </c>
      <c r="AY234" t="s">
        <v>13065</v>
      </c>
      <c r="AZ234" t="s">
        <v>9920</v>
      </c>
      <c r="BA234" t="s">
        <v>8456</v>
      </c>
    </row>
    <row r="235" spans="1:53" x14ac:dyDescent="0.25">
      <c r="A235" t="s">
        <v>13066</v>
      </c>
      <c r="B235" t="s">
        <v>13067</v>
      </c>
      <c r="C235" t="s">
        <v>8225</v>
      </c>
      <c r="D235" t="s">
        <v>13376</v>
      </c>
      <c r="E235" t="s">
        <v>13069</v>
      </c>
      <c r="F235">
        <v>826</v>
      </c>
      <c r="G235" t="s">
        <v>8247</v>
      </c>
      <c r="H235" t="s">
        <v>13070</v>
      </c>
      <c r="I235">
        <v>2</v>
      </c>
      <c r="J235" t="s">
        <v>10332</v>
      </c>
      <c r="K235">
        <v>826</v>
      </c>
      <c r="L235">
        <v>826</v>
      </c>
      <c r="M235" t="s">
        <v>13066</v>
      </c>
      <c r="N235" t="s">
        <v>13066</v>
      </c>
      <c r="O235" t="s">
        <v>13067</v>
      </c>
      <c r="P235" t="s">
        <v>13067</v>
      </c>
      <c r="Q235" t="s">
        <v>13071</v>
      </c>
      <c r="R235" t="s">
        <v>13072</v>
      </c>
      <c r="S235" t="s">
        <v>13073</v>
      </c>
      <c r="T235" t="s">
        <v>13074</v>
      </c>
      <c r="U235" t="s">
        <v>13068</v>
      </c>
      <c r="V235" t="s">
        <v>13068</v>
      </c>
      <c r="W235" t="s">
        <v>13075</v>
      </c>
      <c r="X235" t="s">
        <v>13076</v>
      </c>
      <c r="Y235" t="s">
        <v>13077</v>
      </c>
      <c r="Z235" t="s">
        <v>13078</v>
      </c>
      <c r="AA235" t="s">
        <v>8501</v>
      </c>
      <c r="AB235" t="s">
        <v>8225</v>
      </c>
      <c r="AC235" t="s">
        <v>8502</v>
      </c>
      <c r="AD235">
        <v>44</v>
      </c>
      <c r="AF235" t="s">
        <v>13079</v>
      </c>
      <c r="AG235" t="s">
        <v>13077</v>
      </c>
      <c r="AH235">
        <v>256</v>
      </c>
      <c r="AI235">
        <v>2635167</v>
      </c>
      <c r="AJ235" t="b">
        <v>1</v>
      </c>
      <c r="AK235" t="s">
        <v>8477</v>
      </c>
      <c r="AL235" t="s">
        <v>13069</v>
      </c>
      <c r="AM235" t="s">
        <v>10124</v>
      </c>
      <c r="AQ235" t="s">
        <v>13080</v>
      </c>
      <c r="AS235" t="s">
        <v>13081</v>
      </c>
      <c r="AT235">
        <v>150</v>
      </c>
      <c r="AU235" t="s">
        <v>8506</v>
      </c>
      <c r="AW235">
        <v>154</v>
      </c>
      <c r="AX235" t="s">
        <v>9757</v>
      </c>
      <c r="AY235" t="s">
        <v>13082</v>
      </c>
      <c r="AZ235" t="s">
        <v>13077</v>
      </c>
      <c r="BA235" t="s">
        <v>8456</v>
      </c>
    </row>
    <row r="236" spans="1:53" x14ac:dyDescent="0.25">
      <c r="A236" t="s">
        <v>13083</v>
      </c>
      <c r="B236" t="s">
        <v>13084</v>
      </c>
      <c r="C236" t="s">
        <v>13087</v>
      </c>
      <c r="D236" t="s">
        <v>13085</v>
      </c>
      <c r="E236" t="s">
        <v>13088</v>
      </c>
      <c r="F236">
        <v>834</v>
      </c>
      <c r="G236" t="s">
        <v>13089</v>
      </c>
      <c r="H236" t="s">
        <v>13090</v>
      </c>
      <c r="I236">
        <v>2</v>
      </c>
      <c r="J236" t="s">
        <v>13091</v>
      </c>
      <c r="K236">
        <v>834</v>
      </c>
      <c r="L236">
        <v>834</v>
      </c>
      <c r="M236" t="s">
        <v>13083</v>
      </c>
      <c r="N236" t="s">
        <v>13083</v>
      </c>
      <c r="O236" t="s">
        <v>13084</v>
      </c>
      <c r="P236" t="s">
        <v>13084</v>
      </c>
      <c r="Q236" t="s">
        <v>13092</v>
      </c>
      <c r="R236" t="s">
        <v>13093</v>
      </c>
      <c r="S236" t="s">
        <v>13094</v>
      </c>
      <c r="T236" t="s">
        <v>13095</v>
      </c>
      <c r="U236" t="s">
        <v>13086</v>
      </c>
      <c r="V236" t="s">
        <v>13086</v>
      </c>
      <c r="W236" t="s">
        <v>13096</v>
      </c>
      <c r="X236" t="s">
        <v>13097</v>
      </c>
      <c r="Y236" t="s">
        <v>13098</v>
      </c>
      <c r="Z236" t="s">
        <v>13099</v>
      </c>
      <c r="AA236" t="s">
        <v>8461</v>
      </c>
      <c r="AB236" t="s">
        <v>13100</v>
      </c>
      <c r="AC236" t="s">
        <v>8475</v>
      </c>
      <c r="AD236">
        <v>255</v>
      </c>
      <c r="AE236" t="s">
        <v>13101</v>
      </c>
      <c r="AF236" t="s">
        <v>13102</v>
      </c>
      <c r="AG236" t="s">
        <v>13087</v>
      </c>
      <c r="AH236">
        <v>257</v>
      </c>
      <c r="AI236">
        <v>149590</v>
      </c>
      <c r="AJ236" t="b">
        <v>1</v>
      </c>
      <c r="AK236" t="s">
        <v>8477</v>
      </c>
      <c r="AL236" t="s">
        <v>13102</v>
      </c>
      <c r="AM236" t="s">
        <v>13088</v>
      </c>
      <c r="AN236">
        <v>14</v>
      </c>
      <c r="AO236" t="s">
        <v>9112</v>
      </c>
      <c r="AQ236" t="s">
        <v>13103</v>
      </c>
      <c r="AR236" t="s">
        <v>8478</v>
      </c>
      <c r="AS236" t="s">
        <v>13104</v>
      </c>
      <c r="AT236">
        <v>2</v>
      </c>
      <c r="AU236" t="s">
        <v>8533</v>
      </c>
      <c r="AW236">
        <v>202</v>
      </c>
      <c r="AX236" t="s">
        <v>8600</v>
      </c>
      <c r="AY236" t="s">
        <v>13105</v>
      </c>
      <c r="AZ236" t="s">
        <v>12886</v>
      </c>
      <c r="BA236" t="s">
        <v>8456</v>
      </c>
    </row>
    <row r="237" spans="1:53" x14ac:dyDescent="0.25">
      <c r="A237" t="s">
        <v>13106</v>
      </c>
      <c r="B237" t="s">
        <v>13107</v>
      </c>
      <c r="C237" t="s">
        <v>13109</v>
      </c>
      <c r="D237" t="s">
        <v>13108</v>
      </c>
      <c r="E237" t="s">
        <v>13110</v>
      </c>
      <c r="F237">
        <v>581</v>
      </c>
      <c r="G237" t="s">
        <v>8246</v>
      </c>
      <c r="H237" t="s">
        <v>13111</v>
      </c>
      <c r="I237">
        <v>2</v>
      </c>
      <c r="J237" t="s">
        <v>8541</v>
      </c>
      <c r="K237">
        <v>840</v>
      </c>
      <c r="L237">
        <v>581</v>
      </c>
      <c r="Y237" t="s">
        <v>13112</v>
      </c>
      <c r="AA237" t="s">
        <v>8543</v>
      </c>
      <c r="AB237" t="s">
        <v>8544</v>
      </c>
      <c r="AC237" t="s">
        <v>8475</v>
      </c>
      <c r="AD237" t="s">
        <v>8455</v>
      </c>
      <c r="AE237" t="s">
        <v>13113</v>
      </c>
      <c r="AG237" t="s">
        <v>13114</v>
      </c>
      <c r="AI237">
        <v>5854968</v>
      </c>
      <c r="AJ237" t="b">
        <v>1</v>
      </c>
      <c r="AK237" t="s">
        <v>8477</v>
      </c>
      <c r="AL237" t="s">
        <v>8455</v>
      </c>
      <c r="AM237" t="s">
        <v>8455</v>
      </c>
      <c r="AQ237" t="s">
        <v>13115</v>
      </c>
      <c r="AS237" t="s">
        <v>13116</v>
      </c>
      <c r="AT237">
        <v>9</v>
      </c>
      <c r="AU237" t="s">
        <v>8552</v>
      </c>
      <c r="AW237">
        <v>57</v>
      </c>
      <c r="AX237" t="s">
        <v>10302</v>
      </c>
      <c r="AY237" t="s">
        <v>13117</v>
      </c>
      <c r="AZ237" t="s">
        <v>8455</v>
      </c>
      <c r="BA237" t="s">
        <v>13118</v>
      </c>
    </row>
    <row r="238" spans="1:53" x14ac:dyDescent="0.25">
      <c r="A238" t="s">
        <v>13119</v>
      </c>
      <c r="B238" t="s">
        <v>13120</v>
      </c>
      <c r="C238" t="s">
        <v>9125</v>
      </c>
      <c r="D238" t="s">
        <v>13121</v>
      </c>
      <c r="E238" t="s">
        <v>13122</v>
      </c>
      <c r="F238">
        <v>850</v>
      </c>
      <c r="G238" t="s">
        <v>8246</v>
      </c>
      <c r="H238" t="s">
        <v>13123</v>
      </c>
      <c r="I238">
        <v>2</v>
      </c>
      <c r="J238" t="s">
        <v>8541</v>
      </c>
      <c r="K238">
        <v>840</v>
      </c>
      <c r="L238">
        <v>850</v>
      </c>
      <c r="Y238" t="s">
        <v>13124</v>
      </c>
      <c r="Z238" t="s">
        <v>13125</v>
      </c>
      <c r="AA238" t="s">
        <v>8611</v>
      </c>
      <c r="AB238" t="s">
        <v>8544</v>
      </c>
      <c r="AC238" t="s">
        <v>8475</v>
      </c>
      <c r="AD238" t="s">
        <v>13126</v>
      </c>
      <c r="AF238" t="s">
        <v>13122</v>
      </c>
      <c r="AG238" t="s">
        <v>13127</v>
      </c>
      <c r="AH238">
        <v>258</v>
      </c>
      <c r="AI238">
        <v>4796775</v>
      </c>
      <c r="AJ238" t="b">
        <v>1</v>
      </c>
      <c r="AK238" t="s">
        <v>8477</v>
      </c>
      <c r="AL238" t="s">
        <v>13128</v>
      </c>
      <c r="AM238" t="s">
        <v>13122</v>
      </c>
      <c r="AN238">
        <v>29</v>
      </c>
      <c r="AO238" t="s">
        <v>8615</v>
      </c>
      <c r="AQ238" t="s">
        <v>13129</v>
      </c>
      <c r="AS238" t="s">
        <v>13130</v>
      </c>
      <c r="AT238">
        <v>19</v>
      </c>
      <c r="AU238" t="s">
        <v>8618</v>
      </c>
      <c r="AV238" t="s">
        <v>8478</v>
      </c>
      <c r="AW238">
        <v>419</v>
      </c>
      <c r="AX238" t="s">
        <v>8619</v>
      </c>
      <c r="AY238" t="s">
        <v>13131</v>
      </c>
      <c r="AZ238" t="s">
        <v>9125</v>
      </c>
      <c r="BA238" t="s">
        <v>8555</v>
      </c>
    </row>
    <row r="239" spans="1:53" x14ac:dyDescent="0.25">
      <c r="A239" t="s">
        <v>13132</v>
      </c>
      <c r="B239" t="s">
        <v>13133</v>
      </c>
      <c r="C239" t="s">
        <v>8224</v>
      </c>
      <c r="D239" t="s">
        <v>13380</v>
      </c>
      <c r="E239" t="s">
        <v>8544</v>
      </c>
      <c r="F239">
        <v>840</v>
      </c>
      <c r="G239" t="s">
        <v>8246</v>
      </c>
      <c r="H239" t="s">
        <v>13135</v>
      </c>
      <c r="I239">
        <v>2</v>
      </c>
      <c r="J239" t="s">
        <v>8541</v>
      </c>
      <c r="K239">
        <v>840</v>
      </c>
      <c r="L239">
        <v>840</v>
      </c>
      <c r="M239" t="s">
        <v>13132</v>
      </c>
      <c r="N239" t="s">
        <v>13132</v>
      </c>
      <c r="O239" t="s">
        <v>13133</v>
      </c>
      <c r="P239" t="s">
        <v>13133</v>
      </c>
      <c r="Q239" t="s">
        <v>13136</v>
      </c>
      <c r="R239" t="s">
        <v>13137</v>
      </c>
      <c r="S239" t="s">
        <v>13138</v>
      </c>
      <c r="T239" t="s">
        <v>13139</v>
      </c>
      <c r="U239" t="s">
        <v>13134</v>
      </c>
      <c r="V239" t="s">
        <v>13134</v>
      </c>
      <c r="W239" t="s">
        <v>13140</v>
      </c>
      <c r="X239" t="s">
        <v>13141</v>
      </c>
      <c r="Y239" t="s">
        <v>8224</v>
      </c>
      <c r="Z239" t="s">
        <v>13142</v>
      </c>
      <c r="AA239" t="s">
        <v>8611</v>
      </c>
      <c r="AB239" t="s">
        <v>8544</v>
      </c>
      <c r="AC239" t="s">
        <v>8502</v>
      </c>
      <c r="AD239">
        <v>1</v>
      </c>
      <c r="AF239" t="s">
        <v>8544</v>
      </c>
      <c r="AG239" t="s">
        <v>8224</v>
      </c>
      <c r="AH239">
        <v>259</v>
      </c>
      <c r="AI239">
        <v>6252001</v>
      </c>
      <c r="AJ239" t="b">
        <v>1</v>
      </c>
      <c r="AK239" t="s">
        <v>8477</v>
      </c>
      <c r="AL239" t="s">
        <v>8544</v>
      </c>
      <c r="AM239" t="s">
        <v>8544</v>
      </c>
      <c r="AQ239" t="s">
        <v>13143</v>
      </c>
      <c r="AS239" t="s">
        <v>13144</v>
      </c>
      <c r="AT239">
        <v>19</v>
      </c>
      <c r="AU239" t="s">
        <v>8618</v>
      </c>
      <c r="AW239">
        <v>21</v>
      </c>
      <c r="AX239" t="s">
        <v>8970</v>
      </c>
      <c r="AY239" t="s">
        <v>13145</v>
      </c>
      <c r="AZ239" t="s">
        <v>8224</v>
      </c>
      <c r="BA239" t="s">
        <v>8456</v>
      </c>
    </row>
    <row r="240" spans="1:53" x14ac:dyDescent="0.25">
      <c r="A240" t="s">
        <v>13146</v>
      </c>
      <c r="B240" t="s">
        <v>13147</v>
      </c>
      <c r="C240" t="s">
        <v>13150</v>
      </c>
      <c r="D240" t="s">
        <v>13148</v>
      </c>
      <c r="E240" t="s">
        <v>13151</v>
      </c>
      <c r="F240">
        <v>858</v>
      </c>
      <c r="G240" t="s">
        <v>13152</v>
      </c>
      <c r="H240" t="s">
        <v>13153</v>
      </c>
      <c r="I240">
        <v>2</v>
      </c>
      <c r="J240" t="s">
        <v>13154</v>
      </c>
      <c r="K240">
        <v>858</v>
      </c>
      <c r="L240">
        <v>858</v>
      </c>
      <c r="M240" t="s">
        <v>13155</v>
      </c>
      <c r="N240" t="s">
        <v>13146</v>
      </c>
      <c r="O240" t="s">
        <v>13156</v>
      </c>
      <c r="P240" t="s">
        <v>13147</v>
      </c>
      <c r="Q240" t="s">
        <v>13157</v>
      </c>
      <c r="R240" t="s">
        <v>13148</v>
      </c>
      <c r="S240" t="s">
        <v>13158</v>
      </c>
      <c r="T240" t="s">
        <v>13159</v>
      </c>
      <c r="U240" t="s">
        <v>13160</v>
      </c>
      <c r="V240" t="s">
        <v>13149</v>
      </c>
      <c r="W240" t="s">
        <v>13161</v>
      </c>
      <c r="X240" t="s">
        <v>13162</v>
      </c>
      <c r="Y240" t="s">
        <v>13148</v>
      </c>
      <c r="Z240" t="s">
        <v>13163</v>
      </c>
      <c r="AA240" t="s">
        <v>8670</v>
      </c>
      <c r="AB240" t="s">
        <v>12024</v>
      </c>
      <c r="AC240" t="s">
        <v>8475</v>
      </c>
      <c r="AD240">
        <v>598</v>
      </c>
      <c r="AE240" t="s">
        <v>13164</v>
      </c>
      <c r="AF240" t="s">
        <v>13165</v>
      </c>
      <c r="AG240" t="s">
        <v>13150</v>
      </c>
      <c r="AH240">
        <v>260</v>
      </c>
      <c r="AI240">
        <v>3439705</v>
      </c>
      <c r="AJ240" t="b">
        <v>1</v>
      </c>
      <c r="AK240" t="s">
        <v>8477</v>
      </c>
      <c r="AL240" t="s">
        <v>13165</v>
      </c>
      <c r="AM240" t="s">
        <v>13166</v>
      </c>
      <c r="AN240">
        <v>5</v>
      </c>
      <c r="AO240" t="s">
        <v>8673</v>
      </c>
      <c r="AQ240" t="s">
        <v>13167</v>
      </c>
      <c r="AS240" t="s">
        <v>13168</v>
      </c>
      <c r="AT240">
        <v>19</v>
      </c>
      <c r="AU240" t="s">
        <v>8618</v>
      </c>
      <c r="AW240">
        <v>419</v>
      </c>
      <c r="AX240" t="s">
        <v>8619</v>
      </c>
      <c r="AY240" t="s">
        <v>13169</v>
      </c>
      <c r="AZ240" t="s">
        <v>13150</v>
      </c>
      <c r="BA240" t="s">
        <v>8456</v>
      </c>
    </row>
    <row r="241" spans="1:53" x14ac:dyDescent="0.25">
      <c r="A241" t="s">
        <v>13170</v>
      </c>
      <c r="B241" t="s">
        <v>13171</v>
      </c>
      <c r="C241" t="s">
        <v>13175</v>
      </c>
      <c r="D241" t="s">
        <v>13172</v>
      </c>
      <c r="E241" t="s">
        <v>13176</v>
      </c>
      <c r="F241">
        <v>860</v>
      </c>
      <c r="G241" t="s">
        <v>13177</v>
      </c>
      <c r="H241" t="s">
        <v>13178</v>
      </c>
      <c r="I241">
        <v>2</v>
      </c>
      <c r="J241" t="s">
        <v>13179</v>
      </c>
      <c r="K241">
        <v>860</v>
      </c>
      <c r="L241">
        <v>860</v>
      </c>
      <c r="M241" t="s">
        <v>13180</v>
      </c>
      <c r="N241" t="s">
        <v>13170</v>
      </c>
      <c r="O241" t="s">
        <v>13181</v>
      </c>
      <c r="P241" t="s">
        <v>13171</v>
      </c>
      <c r="Q241" t="s">
        <v>13182</v>
      </c>
      <c r="R241" t="s">
        <v>13172</v>
      </c>
      <c r="S241" t="s">
        <v>13183</v>
      </c>
      <c r="T241" t="s">
        <v>13184</v>
      </c>
      <c r="U241" t="s">
        <v>13185</v>
      </c>
      <c r="V241" t="s">
        <v>13174</v>
      </c>
      <c r="W241" t="s">
        <v>13186</v>
      </c>
      <c r="X241" t="s">
        <v>13173</v>
      </c>
      <c r="Y241" t="s">
        <v>13172</v>
      </c>
      <c r="Z241" t="s">
        <v>13187</v>
      </c>
      <c r="AA241" t="s">
        <v>8454</v>
      </c>
      <c r="AB241" t="s">
        <v>13175</v>
      </c>
      <c r="AC241" t="s">
        <v>8475</v>
      </c>
      <c r="AD241">
        <v>998</v>
      </c>
      <c r="AE241" t="s">
        <v>13188</v>
      </c>
      <c r="AF241" t="s">
        <v>13176</v>
      </c>
      <c r="AG241" t="s">
        <v>13175</v>
      </c>
      <c r="AH241">
        <v>261</v>
      </c>
      <c r="AI241">
        <v>1512440</v>
      </c>
      <c r="AJ241" t="b">
        <v>1</v>
      </c>
      <c r="AK241" t="s">
        <v>8477</v>
      </c>
      <c r="AL241" t="s">
        <v>13176</v>
      </c>
      <c r="AM241" t="s">
        <v>13176</v>
      </c>
      <c r="AP241" t="s">
        <v>8478</v>
      </c>
      <c r="AQ241" t="s">
        <v>13189</v>
      </c>
      <c r="AS241" t="s">
        <v>13190</v>
      </c>
      <c r="AT241">
        <v>142</v>
      </c>
      <c r="AU241" t="s">
        <v>8481</v>
      </c>
      <c r="AW241">
        <v>143</v>
      </c>
      <c r="AX241" t="s">
        <v>10783</v>
      </c>
      <c r="AY241" t="s">
        <v>13191</v>
      </c>
      <c r="AZ241" t="s">
        <v>13175</v>
      </c>
      <c r="BA241" t="s">
        <v>8456</v>
      </c>
    </row>
    <row r="242" spans="1:53" x14ac:dyDescent="0.25">
      <c r="A242" t="s">
        <v>13192</v>
      </c>
      <c r="B242" t="s">
        <v>13193</v>
      </c>
      <c r="C242" t="s">
        <v>13196</v>
      </c>
      <c r="D242" t="s">
        <v>13194</v>
      </c>
      <c r="E242" t="s">
        <v>13197</v>
      </c>
      <c r="F242">
        <v>548</v>
      </c>
      <c r="G242" t="s">
        <v>13198</v>
      </c>
      <c r="H242" t="s">
        <v>13199</v>
      </c>
      <c r="I242">
        <v>0</v>
      </c>
      <c r="J242" t="s">
        <v>13200</v>
      </c>
      <c r="K242">
        <v>548</v>
      </c>
      <c r="L242">
        <v>548</v>
      </c>
      <c r="M242" t="s">
        <v>13201</v>
      </c>
      <c r="N242" t="s">
        <v>13192</v>
      </c>
      <c r="O242" t="s">
        <v>13202</v>
      </c>
      <c r="P242" t="s">
        <v>13193</v>
      </c>
      <c r="Q242" t="s">
        <v>13203</v>
      </c>
      <c r="R242" t="s">
        <v>13194</v>
      </c>
      <c r="S242" t="s">
        <v>13204</v>
      </c>
      <c r="T242" t="s">
        <v>13205</v>
      </c>
      <c r="U242" t="s">
        <v>13206</v>
      </c>
      <c r="V242" t="s">
        <v>13195</v>
      </c>
      <c r="W242" t="s">
        <v>13207</v>
      </c>
      <c r="X242" t="s">
        <v>13194</v>
      </c>
      <c r="Y242" t="s">
        <v>13194</v>
      </c>
      <c r="Z242" t="s">
        <v>13208</v>
      </c>
      <c r="AA242" t="s">
        <v>8543</v>
      </c>
      <c r="AB242" t="s">
        <v>13196</v>
      </c>
      <c r="AC242" t="s">
        <v>8475</v>
      </c>
      <c r="AD242">
        <v>678</v>
      </c>
      <c r="AE242" t="s">
        <v>13209</v>
      </c>
      <c r="AF242" t="s">
        <v>13210</v>
      </c>
      <c r="AG242" t="s">
        <v>13211</v>
      </c>
      <c r="AH242">
        <v>262</v>
      </c>
      <c r="AI242">
        <v>2134431</v>
      </c>
      <c r="AJ242" t="b">
        <v>1</v>
      </c>
      <c r="AK242" t="s">
        <v>8477</v>
      </c>
      <c r="AL242" t="s">
        <v>13210</v>
      </c>
      <c r="AM242" t="s">
        <v>13197</v>
      </c>
      <c r="AQ242" t="s">
        <v>13212</v>
      </c>
      <c r="AR242" t="s">
        <v>8478</v>
      </c>
      <c r="AS242" t="s">
        <v>13213</v>
      </c>
      <c r="AT242">
        <v>9</v>
      </c>
      <c r="AU242" t="s">
        <v>8552</v>
      </c>
      <c r="AV242" t="s">
        <v>8478</v>
      </c>
      <c r="AW242">
        <v>54</v>
      </c>
      <c r="AX242" t="s">
        <v>10024</v>
      </c>
      <c r="AY242" t="s">
        <v>13214</v>
      </c>
      <c r="AZ242" t="s">
        <v>13215</v>
      </c>
      <c r="BA242" t="s">
        <v>8456</v>
      </c>
    </row>
    <row r="243" spans="1:53" x14ac:dyDescent="0.25">
      <c r="A243" t="s">
        <v>13216</v>
      </c>
      <c r="B243" t="s">
        <v>13217</v>
      </c>
      <c r="C243" t="s">
        <v>13222</v>
      </c>
      <c r="D243" t="s">
        <v>13218</v>
      </c>
      <c r="E243" t="s">
        <v>13223</v>
      </c>
      <c r="F243">
        <v>862</v>
      </c>
      <c r="G243" t="s">
        <v>13224</v>
      </c>
      <c r="H243" t="s">
        <v>13225</v>
      </c>
      <c r="I243">
        <v>2</v>
      </c>
      <c r="J243" t="s">
        <v>13226</v>
      </c>
      <c r="K243">
        <v>937</v>
      </c>
      <c r="L243">
        <v>862</v>
      </c>
      <c r="M243" t="s">
        <v>13227</v>
      </c>
      <c r="N243" t="s">
        <v>13228</v>
      </c>
      <c r="O243" t="s">
        <v>13229</v>
      </c>
      <c r="P243" t="s">
        <v>13217</v>
      </c>
      <c r="Q243" t="s">
        <v>13230</v>
      </c>
      <c r="R243" t="s">
        <v>13218</v>
      </c>
      <c r="S243" t="s">
        <v>13231</v>
      </c>
      <c r="T243" t="s">
        <v>13220</v>
      </c>
      <c r="U243" t="s">
        <v>13232</v>
      </c>
      <c r="V243" t="s">
        <v>13221</v>
      </c>
      <c r="W243" t="s">
        <v>13233</v>
      </c>
      <c r="X243" t="s">
        <v>13219</v>
      </c>
      <c r="Y243" t="s">
        <v>13234</v>
      </c>
      <c r="Z243" t="s">
        <v>13235</v>
      </c>
      <c r="AA243" t="s">
        <v>8670</v>
      </c>
      <c r="AB243" t="s">
        <v>13236</v>
      </c>
      <c r="AC243" t="s">
        <v>8475</v>
      </c>
      <c r="AD243">
        <v>58</v>
      </c>
      <c r="AF243" t="s">
        <v>13223</v>
      </c>
      <c r="AG243" t="s">
        <v>13222</v>
      </c>
      <c r="AH243">
        <v>263</v>
      </c>
      <c r="AI243">
        <v>3625428</v>
      </c>
      <c r="AJ243" t="b">
        <v>1</v>
      </c>
      <c r="AK243" t="s">
        <v>8477</v>
      </c>
      <c r="AL243" t="s">
        <v>13223</v>
      </c>
      <c r="AM243" t="s">
        <v>13223</v>
      </c>
      <c r="AN243">
        <v>5</v>
      </c>
      <c r="AO243" t="s">
        <v>8673</v>
      </c>
      <c r="AQ243" t="s">
        <v>13237</v>
      </c>
      <c r="AS243" t="s">
        <v>13238</v>
      </c>
      <c r="AT243">
        <v>19</v>
      </c>
      <c r="AU243" t="s">
        <v>8618</v>
      </c>
      <c r="AW243">
        <v>419</v>
      </c>
      <c r="AX243" t="s">
        <v>8619</v>
      </c>
      <c r="AY243" t="s">
        <v>13239</v>
      </c>
      <c r="AZ243" t="s">
        <v>13240</v>
      </c>
      <c r="BA243" t="s">
        <v>8456</v>
      </c>
    </row>
    <row r="244" spans="1:53" x14ac:dyDescent="0.25">
      <c r="A244" t="s">
        <v>13241</v>
      </c>
      <c r="B244" t="s">
        <v>13242</v>
      </c>
      <c r="C244" t="s">
        <v>13240</v>
      </c>
      <c r="D244" t="s">
        <v>13243</v>
      </c>
      <c r="E244" t="s">
        <v>13245</v>
      </c>
      <c r="F244">
        <v>704</v>
      </c>
      <c r="G244" t="s">
        <v>13246</v>
      </c>
      <c r="H244" t="s">
        <v>13247</v>
      </c>
      <c r="I244">
        <v>0</v>
      </c>
      <c r="J244" t="s">
        <v>13248</v>
      </c>
      <c r="K244">
        <v>704</v>
      </c>
      <c r="L244">
        <v>704</v>
      </c>
      <c r="M244" t="s">
        <v>13249</v>
      </c>
      <c r="N244" t="s">
        <v>13241</v>
      </c>
      <c r="O244" t="s">
        <v>13250</v>
      </c>
      <c r="P244" t="s">
        <v>13242</v>
      </c>
      <c r="Q244" t="s">
        <v>13251</v>
      </c>
      <c r="R244" t="s">
        <v>13243</v>
      </c>
      <c r="S244" t="s">
        <v>13252</v>
      </c>
      <c r="T244" t="s">
        <v>13253</v>
      </c>
      <c r="U244" t="s">
        <v>13254</v>
      </c>
      <c r="V244" t="s">
        <v>13244</v>
      </c>
      <c r="W244" t="s">
        <v>13255</v>
      </c>
      <c r="X244" t="s">
        <v>13243</v>
      </c>
      <c r="Y244" t="s">
        <v>13256</v>
      </c>
      <c r="Z244" t="s">
        <v>13257</v>
      </c>
      <c r="AA244" t="s">
        <v>8454</v>
      </c>
      <c r="AB244" t="s">
        <v>13240</v>
      </c>
      <c r="AC244" t="s">
        <v>8475</v>
      </c>
      <c r="AD244">
        <v>84</v>
      </c>
      <c r="AE244" t="s">
        <v>13258</v>
      </c>
      <c r="AF244" t="s">
        <v>13259</v>
      </c>
      <c r="AG244" t="s">
        <v>13260</v>
      </c>
      <c r="AH244">
        <v>264</v>
      </c>
      <c r="AI244">
        <v>1562822</v>
      </c>
      <c r="AJ244" t="b">
        <v>1</v>
      </c>
      <c r="AK244" t="s">
        <v>8477</v>
      </c>
      <c r="AL244" t="s">
        <v>13259</v>
      </c>
      <c r="AM244" t="s">
        <v>13261</v>
      </c>
      <c r="AQ244" t="s">
        <v>13262</v>
      </c>
      <c r="AS244" t="s">
        <v>13263</v>
      </c>
      <c r="AT244">
        <v>142</v>
      </c>
      <c r="AU244" t="s">
        <v>8481</v>
      </c>
      <c r="AW244">
        <v>35</v>
      </c>
      <c r="AX244" t="s">
        <v>9146</v>
      </c>
      <c r="AY244" t="s">
        <v>13264</v>
      </c>
      <c r="AZ244" t="s">
        <v>13265</v>
      </c>
      <c r="BA244" t="s">
        <v>8456</v>
      </c>
    </row>
    <row r="245" spans="1:53" x14ac:dyDescent="0.25">
      <c r="A245" t="s">
        <v>13266</v>
      </c>
      <c r="B245" t="s">
        <v>13267</v>
      </c>
      <c r="C245" t="s">
        <v>13269</v>
      </c>
      <c r="D245" t="s">
        <v>13268</v>
      </c>
      <c r="E245" t="s">
        <v>13270</v>
      </c>
      <c r="F245">
        <v>876</v>
      </c>
      <c r="G245" t="s">
        <v>10084</v>
      </c>
      <c r="H245" t="s">
        <v>13271</v>
      </c>
      <c r="I245">
        <v>0</v>
      </c>
      <c r="J245" t="s">
        <v>10086</v>
      </c>
      <c r="K245">
        <v>953</v>
      </c>
      <c r="L245">
        <v>876</v>
      </c>
      <c r="Y245" t="s">
        <v>13272</v>
      </c>
      <c r="Z245" t="s">
        <v>13273</v>
      </c>
      <c r="AA245" t="s">
        <v>8543</v>
      </c>
      <c r="AB245" t="s">
        <v>9776</v>
      </c>
      <c r="AC245" t="s">
        <v>8475</v>
      </c>
      <c r="AD245">
        <v>681</v>
      </c>
      <c r="AE245" t="s">
        <v>13274</v>
      </c>
      <c r="AF245" t="s">
        <v>13270</v>
      </c>
      <c r="AG245" t="s">
        <v>13269</v>
      </c>
      <c r="AH245">
        <v>266</v>
      </c>
      <c r="AI245">
        <v>4034749</v>
      </c>
      <c r="AJ245" t="b">
        <v>1</v>
      </c>
      <c r="AK245" t="s">
        <v>8477</v>
      </c>
      <c r="AL245" t="s">
        <v>13275</v>
      </c>
      <c r="AM245" t="s">
        <v>12358</v>
      </c>
      <c r="AQ245" t="s">
        <v>13276</v>
      </c>
      <c r="AS245" t="s">
        <v>13277</v>
      </c>
      <c r="AT245">
        <v>9</v>
      </c>
      <c r="AU245" t="s">
        <v>8552</v>
      </c>
      <c r="AW245">
        <v>61</v>
      </c>
      <c r="AX245" t="s">
        <v>8553</v>
      </c>
      <c r="AY245" t="s">
        <v>13278</v>
      </c>
      <c r="AZ245" t="s">
        <v>13279</v>
      </c>
      <c r="BA245" t="s">
        <v>10096</v>
      </c>
    </row>
    <row r="246" spans="1:53" x14ac:dyDescent="0.25">
      <c r="A246" t="s">
        <v>13280</v>
      </c>
      <c r="B246" t="s">
        <v>13281</v>
      </c>
      <c r="C246" t="s">
        <v>13283</v>
      </c>
      <c r="D246" t="s">
        <v>13282</v>
      </c>
      <c r="E246" t="s">
        <v>13284</v>
      </c>
      <c r="F246">
        <v>732</v>
      </c>
      <c r="G246" t="s">
        <v>11079</v>
      </c>
      <c r="H246" t="s">
        <v>13285</v>
      </c>
      <c r="I246">
        <v>2</v>
      </c>
      <c r="J246" t="s">
        <v>11396</v>
      </c>
      <c r="K246">
        <v>504</v>
      </c>
      <c r="L246">
        <v>732</v>
      </c>
      <c r="Y246" t="s">
        <v>13282</v>
      </c>
      <c r="Z246" t="s">
        <v>13286</v>
      </c>
      <c r="AA246" t="s">
        <v>8461</v>
      </c>
      <c r="AB246" t="s">
        <v>8455</v>
      </c>
      <c r="AC246" t="s">
        <v>8475</v>
      </c>
      <c r="AD246">
        <v>212</v>
      </c>
      <c r="AE246" t="s">
        <v>13287</v>
      </c>
      <c r="AF246" t="s">
        <v>13288</v>
      </c>
      <c r="AG246" t="s">
        <v>13289</v>
      </c>
      <c r="AH246">
        <v>268</v>
      </c>
      <c r="AI246">
        <v>2461445</v>
      </c>
      <c r="AJ246" t="b">
        <v>1</v>
      </c>
      <c r="AK246" t="s">
        <v>8477</v>
      </c>
      <c r="AL246" t="s">
        <v>8455</v>
      </c>
      <c r="AM246" t="s">
        <v>13290</v>
      </c>
      <c r="AQ246" t="s">
        <v>13291</v>
      </c>
      <c r="AS246" t="s">
        <v>13292</v>
      </c>
      <c r="AT246">
        <v>2</v>
      </c>
      <c r="AU246" t="s">
        <v>8533</v>
      </c>
      <c r="AW246">
        <v>15</v>
      </c>
      <c r="AX246" t="s">
        <v>8534</v>
      </c>
      <c r="AY246" t="s">
        <v>13293</v>
      </c>
      <c r="AZ246" t="s">
        <v>8455</v>
      </c>
      <c r="BA246" t="s">
        <v>12606</v>
      </c>
    </row>
    <row r="247" spans="1:53" x14ac:dyDescent="0.25">
      <c r="A247" t="s">
        <v>13294</v>
      </c>
      <c r="B247" t="s">
        <v>13295</v>
      </c>
      <c r="C247" t="s">
        <v>13298</v>
      </c>
      <c r="D247" t="s">
        <v>13296</v>
      </c>
      <c r="E247" t="s">
        <v>13299</v>
      </c>
      <c r="F247">
        <v>887</v>
      </c>
      <c r="G247" t="s">
        <v>13300</v>
      </c>
      <c r="H247" t="s">
        <v>13301</v>
      </c>
      <c r="I247">
        <v>2</v>
      </c>
      <c r="J247" t="s">
        <v>13302</v>
      </c>
      <c r="K247">
        <v>886</v>
      </c>
      <c r="L247">
        <v>887</v>
      </c>
      <c r="M247" t="s">
        <v>13303</v>
      </c>
      <c r="N247" t="s">
        <v>13294</v>
      </c>
      <c r="O247" t="s">
        <v>13304</v>
      </c>
      <c r="P247" t="s">
        <v>13295</v>
      </c>
      <c r="Q247" t="s">
        <v>13305</v>
      </c>
      <c r="R247" t="s">
        <v>13296</v>
      </c>
      <c r="S247" t="s">
        <v>13306</v>
      </c>
      <c r="T247" t="s">
        <v>13307</v>
      </c>
      <c r="U247" t="s">
        <v>13308</v>
      </c>
      <c r="V247" t="s">
        <v>13297</v>
      </c>
      <c r="W247" t="s">
        <v>13309</v>
      </c>
      <c r="X247" t="s">
        <v>13310</v>
      </c>
      <c r="Y247" t="s">
        <v>13296</v>
      </c>
      <c r="Z247" t="s">
        <v>13311</v>
      </c>
      <c r="AA247" t="s">
        <v>8454</v>
      </c>
      <c r="AB247" t="s">
        <v>13312</v>
      </c>
      <c r="AC247" t="s">
        <v>8475</v>
      </c>
      <c r="AD247">
        <v>967</v>
      </c>
      <c r="AE247" t="s">
        <v>13313</v>
      </c>
      <c r="AF247" t="s">
        <v>13299</v>
      </c>
      <c r="AG247" t="s">
        <v>13314</v>
      </c>
      <c r="AH247">
        <v>269</v>
      </c>
      <c r="AI247">
        <v>69543</v>
      </c>
      <c r="AJ247" t="b">
        <v>1</v>
      </c>
      <c r="AK247" t="s">
        <v>8477</v>
      </c>
      <c r="AL247" t="s">
        <v>13299</v>
      </c>
      <c r="AM247" t="s">
        <v>13299</v>
      </c>
      <c r="AQ247" t="s">
        <v>13315</v>
      </c>
      <c r="AR247" t="s">
        <v>8478</v>
      </c>
      <c r="AS247" t="s">
        <v>13316</v>
      </c>
      <c r="AT247">
        <v>142</v>
      </c>
      <c r="AU247" t="s">
        <v>8481</v>
      </c>
      <c r="AW247">
        <v>145</v>
      </c>
      <c r="AX247" t="s">
        <v>8697</v>
      </c>
      <c r="AY247" t="s">
        <v>13317</v>
      </c>
      <c r="AZ247" t="s">
        <v>13298</v>
      </c>
      <c r="BA247" t="s">
        <v>8456</v>
      </c>
    </row>
    <row r="248" spans="1:53" x14ac:dyDescent="0.25">
      <c r="A248" t="s">
        <v>13318</v>
      </c>
      <c r="B248" t="s">
        <v>13319</v>
      </c>
      <c r="C248" t="s">
        <v>12208</v>
      </c>
      <c r="D248" t="s">
        <v>13320</v>
      </c>
      <c r="E248" t="s">
        <v>13322</v>
      </c>
      <c r="F248">
        <v>894</v>
      </c>
      <c r="G248" t="s">
        <v>13323</v>
      </c>
      <c r="H248" t="s">
        <v>13324</v>
      </c>
      <c r="I248">
        <v>2</v>
      </c>
      <c r="J248" t="s">
        <v>13325</v>
      </c>
      <c r="K248">
        <v>967</v>
      </c>
      <c r="L248">
        <v>894</v>
      </c>
      <c r="M248" t="s">
        <v>13326</v>
      </c>
      <c r="N248" t="s">
        <v>13318</v>
      </c>
      <c r="O248" t="s">
        <v>13327</v>
      </c>
      <c r="P248" t="s">
        <v>13319</v>
      </c>
      <c r="Q248" t="s">
        <v>13328</v>
      </c>
      <c r="R248" t="s">
        <v>13320</v>
      </c>
      <c r="S248" t="s">
        <v>13329</v>
      </c>
      <c r="T248" t="s">
        <v>13330</v>
      </c>
      <c r="U248" t="s">
        <v>13331</v>
      </c>
      <c r="V248" t="s">
        <v>13321</v>
      </c>
      <c r="W248" t="s">
        <v>13332</v>
      </c>
      <c r="X248" t="s">
        <v>13320</v>
      </c>
      <c r="Y248" t="s">
        <v>13320</v>
      </c>
      <c r="Z248" t="s">
        <v>13333</v>
      </c>
      <c r="AA248" t="s">
        <v>8461</v>
      </c>
      <c r="AB248" t="s">
        <v>13334</v>
      </c>
      <c r="AC248" t="s">
        <v>8475</v>
      </c>
      <c r="AD248">
        <v>260</v>
      </c>
      <c r="AE248" t="s">
        <v>13335</v>
      </c>
      <c r="AF248" t="s">
        <v>13336</v>
      </c>
      <c r="AG248" t="s">
        <v>12489</v>
      </c>
      <c r="AH248">
        <v>270</v>
      </c>
      <c r="AI248">
        <v>895949</v>
      </c>
      <c r="AJ248" t="b">
        <v>1</v>
      </c>
      <c r="AK248" t="s">
        <v>8477</v>
      </c>
      <c r="AL248" t="s">
        <v>13336</v>
      </c>
      <c r="AM248" t="s">
        <v>13322</v>
      </c>
      <c r="AN248">
        <v>14</v>
      </c>
      <c r="AO248" t="s">
        <v>9112</v>
      </c>
      <c r="AP248" t="s">
        <v>8478</v>
      </c>
      <c r="AQ248" t="s">
        <v>13337</v>
      </c>
      <c r="AR248" t="s">
        <v>8478</v>
      </c>
      <c r="AS248" t="s">
        <v>13338</v>
      </c>
      <c r="AT248">
        <v>2</v>
      </c>
      <c r="AU248" t="s">
        <v>8533</v>
      </c>
      <c r="AW248">
        <v>202</v>
      </c>
      <c r="AX248" t="s">
        <v>8600</v>
      </c>
      <c r="AY248" t="s">
        <v>13339</v>
      </c>
      <c r="AZ248" t="s">
        <v>13340</v>
      </c>
      <c r="BA248" t="s">
        <v>8456</v>
      </c>
    </row>
    <row r="249" spans="1:53" x14ac:dyDescent="0.25">
      <c r="A249" t="s">
        <v>13341</v>
      </c>
      <c r="B249" t="s">
        <v>13342</v>
      </c>
      <c r="C249" t="s">
        <v>13345</v>
      </c>
      <c r="D249" t="s">
        <v>13343</v>
      </c>
      <c r="E249" t="s">
        <v>13346</v>
      </c>
      <c r="F249">
        <v>716</v>
      </c>
      <c r="G249" t="s">
        <v>13347</v>
      </c>
      <c r="H249" t="s">
        <v>13348</v>
      </c>
      <c r="I249">
        <v>2</v>
      </c>
      <c r="J249" t="s">
        <v>13349</v>
      </c>
      <c r="K249">
        <v>932</v>
      </c>
      <c r="L249">
        <v>716</v>
      </c>
      <c r="M249" t="s">
        <v>13350</v>
      </c>
      <c r="N249" t="s">
        <v>13341</v>
      </c>
      <c r="O249" t="s">
        <v>13351</v>
      </c>
      <c r="P249" t="s">
        <v>13342</v>
      </c>
      <c r="Q249" t="s">
        <v>13352</v>
      </c>
      <c r="R249" t="s">
        <v>13343</v>
      </c>
      <c r="S249" t="s">
        <v>13353</v>
      </c>
      <c r="T249" t="s">
        <v>13354</v>
      </c>
      <c r="U249" t="s">
        <v>13355</v>
      </c>
      <c r="V249" t="s">
        <v>13344</v>
      </c>
      <c r="W249" t="s">
        <v>13356</v>
      </c>
      <c r="X249" t="s">
        <v>13343</v>
      </c>
      <c r="Y249" t="s">
        <v>13343</v>
      </c>
      <c r="Z249" t="s">
        <v>13357</v>
      </c>
      <c r="AA249" t="s">
        <v>8461</v>
      </c>
      <c r="AB249" t="s">
        <v>13345</v>
      </c>
      <c r="AC249" t="s">
        <v>8475</v>
      </c>
      <c r="AD249">
        <v>263</v>
      </c>
      <c r="AE249" t="s">
        <v>13358</v>
      </c>
      <c r="AF249" t="s">
        <v>13359</v>
      </c>
      <c r="AG249" t="s">
        <v>13360</v>
      </c>
      <c r="AH249">
        <v>271</v>
      </c>
      <c r="AI249">
        <v>878675</v>
      </c>
      <c r="AJ249" t="b">
        <v>1</v>
      </c>
      <c r="AK249" t="s">
        <v>8477</v>
      </c>
      <c r="AL249" t="s">
        <v>13359</v>
      </c>
      <c r="AM249" t="s">
        <v>13346</v>
      </c>
      <c r="AN249">
        <v>14</v>
      </c>
      <c r="AO249" t="s">
        <v>9112</v>
      </c>
      <c r="AP249" t="s">
        <v>8478</v>
      </c>
      <c r="AQ249" t="s">
        <v>13361</v>
      </c>
      <c r="AS249" t="s">
        <v>13362</v>
      </c>
      <c r="AT249">
        <v>2</v>
      </c>
      <c r="AU249" t="s">
        <v>8533</v>
      </c>
      <c r="AW249">
        <v>202</v>
      </c>
      <c r="AX249" t="s">
        <v>8600</v>
      </c>
      <c r="AY249" t="s">
        <v>13363</v>
      </c>
      <c r="AZ249" t="s">
        <v>13345</v>
      </c>
      <c r="BA249" t="s">
        <v>8456</v>
      </c>
    </row>
    <row r="250" spans="1:53" x14ac:dyDescent="0.25">
      <c r="A250" t="s">
        <v>13364</v>
      </c>
      <c r="B250" t="s">
        <v>13365</v>
      </c>
      <c r="C250" t="s">
        <v>13367</v>
      </c>
      <c r="D250" t="s">
        <v>13366</v>
      </c>
      <c r="E250" t="s">
        <v>13368</v>
      </c>
      <c r="F250">
        <v>248</v>
      </c>
      <c r="G250" t="s">
        <v>8249</v>
      </c>
      <c r="H250" t="s">
        <v>13369</v>
      </c>
      <c r="I250">
        <v>2</v>
      </c>
      <c r="J250" t="s">
        <v>8563</v>
      </c>
      <c r="K250">
        <v>978</v>
      </c>
      <c r="L250">
        <v>248</v>
      </c>
      <c r="Y250" t="s">
        <v>13366</v>
      </c>
      <c r="Z250" t="s">
        <v>13370</v>
      </c>
      <c r="AA250" t="s">
        <v>8501</v>
      </c>
      <c r="AB250" t="s">
        <v>10032</v>
      </c>
      <c r="AC250" t="s">
        <v>8502</v>
      </c>
      <c r="AD250">
        <v>358</v>
      </c>
      <c r="AF250" t="s">
        <v>13371</v>
      </c>
      <c r="AG250" t="s">
        <v>8455</v>
      </c>
      <c r="AH250">
        <v>1242</v>
      </c>
      <c r="AI250">
        <v>661882</v>
      </c>
      <c r="AJ250" t="b">
        <v>1</v>
      </c>
      <c r="AK250" t="s">
        <v>8477</v>
      </c>
      <c r="AL250" t="s">
        <v>8455</v>
      </c>
      <c r="AM250" t="s">
        <v>8455</v>
      </c>
      <c r="AQ250" t="s">
        <v>13372</v>
      </c>
      <c r="AS250" t="s">
        <v>8455</v>
      </c>
      <c r="AT250">
        <v>150</v>
      </c>
      <c r="AU250" t="s">
        <v>8506</v>
      </c>
      <c r="AW250">
        <v>154</v>
      </c>
      <c r="AX250" t="s">
        <v>9757</v>
      </c>
      <c r="AY250" t="s">
        <v>13373</v>
      </c>
      <c r="AZ250" t="s">
        <v>8455</v>
      </c>
      <c r="BA250" t="s">
        <v>13374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18A93-30BC-48F1-8EF0-710B34FA9944}">
  <sheetPr codeName="Sheet3"/>
  <dimension ref="A2:F15"/>
  <sheetViews>
    <sheetView workbookViewId="0">
      <selection activeCell="D22" sqref="D2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8" t="s">
        <v>8223</v>
      </c>
      <c r="B2" t="s">
        <v>8360</v>
      </c>
    </row>
    <row r="4" spans="1:6" x14ac:dyDescent="0.25">
      <c r="A4" s="8" t="s">
        <v>8364</v>
      </c>
      <c r="B4" s="8" t="s">
        <v>8363</v>
      </c>
    </row>
    <row r="5" spans="1:6" x14ac:dyDescent="0.25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9" t="s">
        <v>8309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25">
      <c r="A7" s="9" t="s">
        <v>8335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25">
      <c r="A8" s="9" t="s">
        <v>8332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25">
      <c r="A9" s="9" t="s">
        <v>8330</v>
      </c>
      <c r="B9" s="10">
        <v>24</v>
      </c>
      <c r="C9" s="10"/>
      <c r="D9" s="10"/>
      <c r="E9" s="10"/>
      <c r="F9" s="10">
        <v>24</v>
      </c>
    </row>
    <row r="10" spans="1:6" x14ac:dyDescent="0.25">
      <c r="A10" s="9" t="s">
        <v>8324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25">
      <c r="A11" s="9" t="s">
        <v>8337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25">
      <c r="A12" s="9" t="s">
        <v>8321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 x14ac:dyDescent="0.25">
      <c r="A13" s="9" t="s">
        <v>8318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 x14ac:dyDescent="0.25">
      <c r="A14" s="9" t="s">
        <v>8316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 x14ac:dyDescent="0.25">
      <c r="A15" s="9" t="s">
        <v>8362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8C86A-0277-4392-9302-82A3FD6E4A3B}">
  <sheetPr codeName="Sheet4"/>
  <dimension ref="A1:F47"/>
  <sheetViews>
    <sheetView workbookViewId="0">
      <selection activeCell="E10" sqref="E1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8360</v>
      </c>
    </row>
    <row r="2" spans="1:6" x14ac:dyDescent="0.25">
      <c r="A2" s="8" t="s">
        <v>8359</v>
      </c>
      <c r="B2" t="s">
        <v>8360</v>
      </c>
    </row>
    <row r="4" spans="1:6" x14ac:dyDescent="0.25">
      <c r="A4" s="8" t="s">
        <v>8364</v>
      </c>
      <c r="B4" s="8" t="s">
        <v>8363</v>
      </c>
    </row>
    <row r="5" spans="1:6" x14ac:dyDescent="0.25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9" t="s">
        <v>8315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8343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8357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8353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8314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8313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8329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8346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8323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8336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8347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8348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8328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8327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8355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8326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8334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8358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8322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8349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8338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8345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8341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8325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8312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8311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8351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8354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8350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8310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8340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8333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8320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8319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8339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8362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15FD7-C82C-4F69-A6F3-9C39537658F0}">
  <sheetPr codeName="Sheet5"/>
  <dimension ref="A2:E19"/>
  <sheetViews>
    <sheetView workbookViewId="0">
      <selection activeCell="Q18" sqref="Q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9.7109375" bestFit="1" customWidth="1"/>
    <col min="7" max="7" width="10.7109375" bestFit="1" customWidth="1"/>
    <col min="8" max="9" width="9.7109375" bestFit="1" customWidth="1"/>
    <col min="10" max="10" width="10.7109375" bestFit="1" customWidth="1"/>
    <col min="11" max="13" width="9.7109375" bestFit="1" customWidth="1"/>
    <col min="14" max="15" width="8.7109375" bestFit="1" customWidth="1"/>
    <col min="16" max="22" width="9.7109375" bestFit="1" customWidth="1"/>
    <col min="23" max="24" width="8.7109375" bestFit="1" customWidth="1"/>
    <col min="25" max="28" width="9.7109375" bestFit="1" customWidth="1"/>
    <col min="29" max="31" width="8.7109375" bestFit="1" customWidth="1"/>
    <col min="32" max="39" width="9.7109375" bestFit="1" customWidth="1"/>
    <col min="40" max="40" width="8.7109375" bestFit="1" customWidth="1"/>
    <col min="41" max="41" width="9.7109375" bestFit="1" customWidth="1"/>
    <col min="42" max="43" width="8.7109375" bestFit="1" customWidth="1"/>
    <col min="44" max="45" width="9.7109375" bestFit="1" customWidth="1"/>
    <col min="46" max="49" width="10.7109375" bestFit="1" customWidth="1"/>
    <col min="50" max="50" width="9.7109375" bestFit="1" customWidth="1"/>
    <col min="51" max="52" width="10.7109375" bestFit="1" customWidth="1"/>
    <col min="53" max="55" width="9.7109375" bestFit="1" customWidth="1"/>
    <col min="56" max="59" width="10.7109375" bestFit="1" customWidth="1"/>
    <col min="60" max="69" width="9.7109375" bestFit="1" customWidth="1"/>
    <col min="70" max="70" width="8.7109375" bestFit="1" customWidth="1"/>
    <col min="71" max="85" width="9.7109375" bestFit="1" customWidth="1"/>
    <col min="86" max="92" width="8.7109375" bestFit="1" customWidth="1"/>
    <col min="93" max="97" width="9.7109375" bestFit="1" customWidth="1"/>
    <col min="98" max="102" width="8.7109375" bestFit="1" customWidth="1"/>
    <col min="103" max="112" width="9.7109375" bestFit="1" customWidth="1"/>
    <col min="113" max="116" width="8.7109375" bestFit="1" customWidth="1"/>
    <col min="117" max="124" width="9.7109375" bestFit="1" customWidth="1"/>
    <col min="125" max="129" width="8.7109375" bestFit="1" customWidth="1"/>
    <col min="130" max="135" width="9.7109375" bestFit="1" customWidth="1"/>
    <col min="136" max="142" width="8.7109375" bestFit="1" customWidth="1"/>
    <col min="143" max="151" width="9.7109375" bestFit="1" customWidth="1"/>
    <col min="152" max="156" width="8.7109375" bestFit="1" customWidth="1"/>
    <col min="157" max="163" width="9.7109375" bestFit="1" customWidth="1"/>
    <col min="164" max="172" width="10.7109375" bestFit="1" customWidth="1"/>
    <col min="173" max="175" width="9.7109375" bestFit="1" customWidth="1"/>
    <col min="176" max="184" width="10.7109375" bestFit="1" customWidth="1"/>
    <col min="185" max="187" width="9.7109375" bestFit="1" customWidth="1"/>
    <col min="188" max="195" width="10.7109375" bestFit="1" customWidth="1"/>
    <col min="196" max="197" width="8.7109375" bestFit="1" customWidth="1"/>
    <col min="198" max="216" width="9.7109375" bestFit="1" customWidth="1"/>
    <col min="217" max="225" width="8.7109375" bestFit="1" customWidth="1"/>
    <col min="226" max="233" width="9.7109375" bestFit="1" customWidth="1"/>
    <col min="234" max="243" width="8.7109375" bestFit="1" customWidth="1"/>
    <col min="244" max="262" width="9.7109375" bestFit="1" customWidth="1"/>
    <col min="263" max="268" width="8.7109375" bestFit="1" customWidth="1"/>
    <col min="269" max="284" width="9.7109375" bestFit="1" customWidth="1"/>
    <col min="285" max="291" width="8.7109375" bestFit="1" customWidth="1"/>
    <col min="292" max="300" width="9.7109375" bestFit="1" customWidth="1"/>
    <col min="301" max="306" width="8.7109375" bestFit="1" customWidth="1"/>
    <col min="307" max="322" width="9.7109375" bestFit="1" customWidth="1"/>
    <col min="323" max="327" width="8.7109375" bestFit="1" customWidth="1"/>
    <col min="328" max="339" width="9.7109375" bestFit="1" customWidth="1"/>
    <col min="340" max="342" width="8.7109375" bestFit="1" customWidth="1"/>
    <col min="343" max="358" width="9.7109375" bestFit="1" customWidth="1"/>
    <col min="359" max="362" width="8.7109375" bestFit="1" customWidth="1"/>
    <col min="363" max="373" width="9.7109375" bestFit="1" customWidth="1"/>
    <col min="374" max="386" width="10.7109375" bestFit="1" customWidth="1"/>
    <col min="387" max="388" width="9.7109375" bestFit="1" customWidth="1"/>
    <col min="389" max="400" width="10.7109375" bestFit="1" customWidth="1"/>
    <col min="401" max="405" width="9.7109375" bestFit="1" customWidth="1"/>
    <col min="406" max="411" width="10.7109375" bestFit="1" customWidth="1"/>
    <col min="412" max="416" width="8.7109375" bestFit="1" customWidth="1"/>
    <col min="417" max="430" width="9.7109375" bestFit="1" customWidth="1"/>
    <col min="431" max="439" width="8.7109375" bestFit="1" customWidth="1"/>
    <col min="440" max="454" width="9.7109375" bestFit="1" customWidth="1"/>
    <col min="455" max="457" width="8.7109375" bestFit="1" customWidth="1"/>
    <col min="458" max="468" width="9.7109375" bestFit="1" customWidth="1"/>
    <col min="469" max="477" width="8.7109375" bestFit="1" customWidth="1"/>
    <col min="478" max="493" width="9.7109375" bestFit="1" customWidth="1"/>
    <col min="494" max="499" width="8.7109375" bestFit="1" customWidth="1"/>
    <col min="500" max="506" width="9.7109375" bestFit="1" customWidth="1"/>
    <col min="507" max="510" width="8.7109375" bestFit="1" customWidth="1"/>
    <col min="511" max="522" width="9.7109375" bestFit="1" customWidth="1"/>
    <col min="523" max="527" width="8.7109375" bestFit="1" customWidth="1"/>
    <col min="528" max="532" width="9.7109375" bestFit="1" customWidth="1"/>
    <col min="533" max="537" width="8.7109375" bestFit="1" customWidth="1"/>
    <col min="538" max="542" width="9.7109375" bestFit="1" customWidth="1"/>
    <col min="543" max="550" width="8.7109375" bestFit="1" customWidth="1"/>
    <col min="551" max="566" width="9.7109375" bestFit="1" customWidth="1"/>
    <col min="567" max="579" width="10.7109375" bestFit="1" customWidth="1"/>
    <col min="580" max="584" width="9.7109375" bestFit="1" customWidth="1"/>
    <col min="585" max="597" width="10.7109375" bestFit="1" customWidth="1"/>
    <col min="598" max="603" width="9.7109375" bestFit="1" customWidth="1"/>
    <col min="604" max="611" width="10.7109375" bestFit="1" customWidth="1"/>
    <col min="612" max="615" width="8.7109375" bestFit="1" customWidth="1"/>
    <col min="616" max="630" width="9.7109375" bestFit="1" customWidth="1"/>
    <col min="631" max="633" width="8.7109375" bestFit="1" customWidth="1"/>
    <col min="634" max="644" width="9.7109375" bestFit="1" customWidth="1"/>
    <col min="645" max="646" width="8.7109375" bestFit="1" customWidth="1"/>
    <col min="647" max="661" width="9.7109375" bestFit="1" customWidth="1"/>
    <col min="662" max="674" width="8.7109375" bestFit="1" customWidth="1"/>
    <col min="675" max="695" width="9.7109375" bestFit="1" customWidth="1"/>
    <col min="696" max="706" width="8.7109375" bestFit="1" customWidth="1"/>
    <col min="707" max="753" width="9.7109375" bestFit="1" customWidth="1"/>
    <col min="754" max="769" width="8.7109375" bestFit="1" customWidth="1"/>
    <col min="770" max="812" width="9.7109375" bestFit="1" customWidth="1"/>
    <col min="813" max="833" width="8.7109375" bestFit="1" customWidth="1"/>
    <col min="834" max="870" width="9.7109375" bestFit="1" customWidth="1"/>
    <col min="871" max="881" width="8.7109375" bestFit="1" customWidth="1"/>
    <col min="882" max="921" width="9.7109375" bestFit="1" customWidth="1"/>
    <col min="922" max="935" width="8.7109375" bestFit="1" customWidth="1"/>
    <col min="936" max="974" width="9.7109375" bestFit="1" customWidth="1"/>
    <col min="975" max="1018" width="10.7109375" bestFit="1" customWidth="1"/>
    <col min="1019" max="1033" width="9.7109375" bestFit="1" customWidth="1"/>
    <col min="1034" max="1056" width="10.7109375" bestFit="1" customWidth="1"/>
    <col min="1057" max="1068" width="9.7109375" bestFit="1" customWidth="1"/>
    <col min="1069" max="1085" width="10.7109375" bestFit="1" customWidth="1"/>
    <col min="1086" max="1090" width="8.7109375" bestFit="1" customWidth="1"/>
    <col min="1091" max="1127" width="9.7109375" bestFit="1" customWidth="1"/>
    <col min="1128" max="1150" width="8.7109375" bestFit="1" customWidth="1"/>
    <col min="1151" max="1191" width="9.7109375" bestFit="1" customWidth="1"/>
    <col min="1192" max="1208" width="8.7109375" bestFit="1" customWidth="1"/>
    <col min="1209" max="1241" width="9.7109375" bestFit="1" customWidth="1"/>
    <col min="1242" max="1264" width="8.7109375" bestFit="1" customWidth="1"/>
    <col min="1265" max="1295" width="9.7109375" bestFit="1" customWidth="1"/>
    <col min="1296" max="1313" width="8.7109375" bestFit="1" customWidth="1"/>
    <col min="1314" max="1362" width="9.7109375" bestFit="1" customWidth="1"/>
    <col min="1363" max="1380" width="8.7109375" bestFit="1" customWidth="1"/>
    <col min="1381" max="1423" width="9.7109375" bestFit="1" customWidth="1"/>
    <col min="1424" max="1436" width="8.7109375" bestFit="1" customWidth="1"/>
    <col min="1437" max="1472" width="9.7109375" bestFit="1" customWidth="1"/>
    <col min="1473" max="1487" width="8.7109375" bestFit="1" customWidth="1"/>
    <col min="1488" max="1511" width="9.7109375" bestFit="1" customWidth="1"/>
    <col min="1512" max="1524" width="8.7109375" bestFit="1" customWidth="1"/>
    <col min="1525" max="1560" width="9.7109375" bestFit="1" customWidth="1"/>
    <col min="1561" max="1592" width="10.7109375" bestFit="1" customWidth="1"/>
    <col min="1593" max="1604" width="9.7109375" bestFit="1" customWidth="1"/>
    <col min="1605" max="1637" width="10.7109375" bestFit="1" customWidth="1"/>
    <col min="1638" max="1645" width="9.7109375" bestFit="1" customWidth="1"/>
    <col min="1646" max="1652" width="10.7109375" bestFit="1" customWidth="1"/>
    <col min="1653" max="1663" width="8.7109375" bestFit="1" customWidth="1"/>
    <col min="1664" max="1686" width="9.7109375" bestFit="1" customWidth="1"/>
    <col min="1687" max="1698" width="8.7109375" bestFit="1" customWidth="1"/>
    <col min="1699" max="1735" width="9.7109375" bestFit="1" customWidth="1"/>
    <col min="1736" max="1750" width="8.7109375" bestFit="1" customWidth="1"/>
    <col min="1751" max="1789" width="9.7109375" bestFit="1" customWidth="1"/>
    <col min="1790" max="1811" width="8.7109375" bestFit="1" customWidth="1"/>
    <col min="1812" max="1834" width="9.7109375" bestFit="1" customWidth="1"/>
    <col min="1835" max="1856" width="8.7109375" bestFit="1" customWidth="1"/>
    <col min="1857" max="1892" width="9.7109375" bestFit="1" customWidth="1"/>
    <col min="1893" max="1903" width="8.7109375" bestFit="1" customWidth="1"/>
    <col min="1904" max="1927" width="9.7109375" bestFit="1" customWidth="1"/>
    <col min="1928" max="1942" width="8.7109375" bestFit="1" customWidth="1"/>
    <col min="1943" max="1970" width="9.7109375" bestFit="1" customWidth="1"/>
    <col min="1971" max="1979" width="8.7109375" bestFit="1" customWidth="1"/>
    <col min="1980" max="1999" width="9.7109375" bestFit="1" customWidth="1"/>
    <col min="2000" max="2007" width="8.7109375" bestFit="1" customWidth="1"/>
    <col min="2008" max="2036" width="9.7109375" bestFit="1" customWidth="1"/>
    <col min="2037" max="2056" width="10.7109375" bestFit="1" customWidth="1"/>
    <col min="2057" max="2071" width="9.7109375" bestFit="1" customWidth="1"/>
    <col min="2072" max="2103" width="10.7109375" bestFit="1" customWidth="1"/>
    <col min="2104" max="2113" width="9.7109375" bestFit="1" customWidth="1"/>
    <col min="2114" max="2127" width="10.7109375" bestFit="1" customWidth="1"/>
    <col min="2128" max="2133" width="8.7109375" bestFit="1" customWidth="1"/>
    <col min="2134" max="2162" width="9.7109375" bestFit="1" customWidth="1"/>
    <col min="2163" max="2177" width="8.7109375" bestFit="1" customWidth="1"/>
    <col min="2178" max="2185" width="9.7109375" bestFit="1" customWidth="1"/>
    <col min="2186" max="2186" width="8.7109375" bestFit="1" customWidth="1"/>
    <col min="2187" max="2187" width="15" bestFit="1" customWidth="1"/>
    <col min="2188" max="2194" width="9.7109375" bestFit="1" customWidth="1"/>
    <col min="2195" max="2195" width="8.7109375" bestFit="1" customWidth="1"/>
    <col min="2196" max="2196" width="9.7109375" bestFit="1" customWidth="1"/>
    <col min="2197" max="2198" width="8.7109375" bestFit="1" customWidth="1"/>
    <col min="2199" max="2200" width="9.7109375" bestFit="1" customWidth="1"/>
    <col min="2201" max="2201" width="8.7109375" bestFit="1" customWidth="1"/>
    <col min="2202" max="2203" width="9.7109375" bestFit="1" customWidth="1"/>
    <col min="2204" max="2206" width="10.7109375" bestFit="1" customWidth="1"/>
    <col min="2207" max="2210" width="9.7109375" bestFit="1" customWidth="1"/>
    <col min="2211" max="2212" width="8.7109375" bestFit="1" customWidth="1"/>
    <col min="2213" max="2218" width="9.7109375" bestFit="1" customWidth="1"/>
    <col min="2219" max="2219" width="8.7109375" bestFit="1" customWidth="1"/>
    <col min="2220" max="2220" width="9.7109375" bestFit="1" customWidth="1"/>
    <col min="2221" max="2221" width="8.7109375" bestFit="1" customWidth="1"/>
    <col min="2222" max="2224" width="9.7109375" bestFit="1" customWidth="1"/>
    <col min="2225" max="2225" width="10.7109375" bestFit="1" customWidth="1"/>
    <col min="2226" max="2226" width="9.7109375" bestFit="1" customWidth="1"/>
    <col min="2227" max="2230" width="10.7109375" bestFit="1" customWidth="1"/>
    <col min="2231" max="2233" width="9.7109375" bestFit="1" customWidth="1"/>
    <col min="2234" max="2234" width="10.7109375" bestFit="1" customWidth="1"/>
    <col min="2235" max="2243" width="9.7109375" bestFit="1" customWidth="1"/>
    <col min="2244" max="2245" width="8.7109375" bestFit="1" customWidth="1"/>
    <col min="2246" max="2249" width="9.7109375" bestFit="1" customWidth="1"/>
    <col min="2250" max="2251" width="8.7109375" bestFit="1" customWidth="1"/>
    <col min="2252" max="2255" width="9.7109375" bestFit="1" customWidth="1"/>
    <col min="2256" max="2258" width="8.7109375" bestFit="1" customWidth="1"/>
    <col min="2259" max="2268" width="9.7109375" bestFit="1" customWidth="1"/>
    <col min="2269" max="2270" width="8.7109375" bestFit="1" customWidth="1"/>
    <col min="2271" max="2273" width="9.7109375" bestFit="1" customWidth="1"/>
    <col min="2274" max="2275" width="8.7109375" bestFit="1" customWidth="1"/>
    <col min="2276" max="2280" width="9.7109375" bestFit="1" customWidth="1"/>
    <col min="2281" max="2284" width="10.7109375" bestFit="1" customWidth="1"/>
    <col min="2285" max="2286" width="9.7109375" bestFit="1" customWidth="1"/>
    <col min="2287" max="2289" width="10.7109375" bestFit="1" customWidth="1"/>
    <col min="2290" max="2291" width="9.7109375" bestFit="1" customWidth="1"/>
    <col min="2292" max="2294" width="10.7109375" bestFit="1" customWidth="1"/>
    <col min="2295" max="2295" width="8.7109375" bestFit="1" customWidth="1"/>
    <col min="2296" max="2297" width="9.7109375" bestFit="1" customWidth="1"/>
    <col min="2298" max="2299" width="8.7109375" bestFit="1" customWidth="1"/>
    <col min="2300" max="2300" width="9.7109375" bestFit="1" customWidth="1"/>
    <col min="2301" max="2302" width="8.7109375" bestFit="1" customWidth="1"/>
    <col min="2303" max="2303" width="9.7109375" bestFit="1" customWidth="1"/>
    <col min="2304" max="2306" width="8.7109375" bestFit="1" customWidth="1"/>
    <col min="2307" max="2308" width="9.7109375" bestFit="1" customWidth="1"/>
    <col min="2309" max="2309" width="8.7109375" bestFit="1" customWidth="1"/>
    <col min="2310" max="2317" width="9.7109375" bestFit="1" customWidth="1"/>
    <col min="2318" max="2319" width="8.7109375" bestFit="1" customWidth="1"/>
    <col min="2320" max="2323" width="9.7109375" bestFit="1" customWidth="1"/>
    <col min="2324" max="2325" width="8.7109375" bestFit="1" customWidth="1"/>
    <col min="2326" max="2328" width="9.7109375" bestFit="1" customWidth="1"/>
    <col min="2329" max="2330" width="8.7109375" bestFit="1" customWidth="1"/>
    <col min="2331" max="2339" width="9.7109375" bestFit="1" customWidth="1"/>
    <col min="2340" max="2355" width="10.7109375" bestFit="1" customWidth="1"/>
    <col min="2356" max="2358" width="9.7109375" bestFit="1" customWidth="1"/>
    <col min="2359" max="2361" width="10.7109375" bestFit="1" customWidth="1"/>
    <col min="2362" max="2366" width="8.7109375" bestFit="1" customWidth="1"/>
    <col min="2367" max="2377" width="9.7109375" bestFit="1" customWidth="1"/>
    <col min="2378" max="2379" width="8.7109375" bestFit="1" customWidth="1"/>
    <col min="2380" max="2386" width="9.7109375" bestFit="1" customWidth="1"/>
    <col min="2387" max="2388" width="8.7109375" bestFit="1" customWidth="1"/>
    <col min="2389" max="2400" width="9.7109375" bestFit="1" customWidth="1"/>
    <col min="2401" max="2410" width="8.7109375" bestFit="1" customWidth="1"/>
    <col min="2411" max="2435" width="9.7109375" bestFit="1" customWidth="1"/>
    <col min="2436" max="2448" width="8.7109375" bestFit="1" customWidth="1"/>
    <col min="2449" max="2473" width="9.7109375" bestFit="1" customWidth="1"/>
    <col min="2474" max="2493" width="8.7109375" bestFit="1" customWidth="1"/>
    <col min="2494" max="2554" width="9.7109375" bestFit="1" customWidth="1"/>
    <col min="2555" max="2571" width="8.7109375" bestFit="1" customWidth="1"/>
    <col min="2572" max="2607" width="9.7109375" bestFit="1" customWidth="1"/>
    <col min="2608" max="2621" width="8.7109375" bestFit="1" customWidth="1"/>
    <col min="2622" max="2660" width="9.7109375" bestFit="1" customWidth="1"/>
    <col min="2661" max="2700" width="10.7109375" bestFit="1" customWidth="1"/>
    <col min="2701" max="2716" width="9.7109375" bestFit="1" customWidth="1"/>
    <col min="2717" max="2741" width="10.7109375" bestFit="1" customWidth="1"/>
    <col min="2742" max="2762" width="9.7109375" bestFit="1" customWidth="1"/>
    <col min="2763" max="2783" width="10.7109375" bestFit="1" customWidth="1"/>
    <col min="2784" max="2795" width="8.7109375" bestFit="1" customWidth="1"/>
    <col min="2796" max="2847" width="9.7109375" bestFit="1" customWidth="1"/>
    <col min="2848" max="2860" width="8.7109375" bestFit="1" customWidth="1"/>
    <col min="2861" max="2898" width="9.7109375" bestFit="1" customWidth="1"/>
    <col min="2899" max="2919" width="8.7109375" bestFit="1" customWidth="1"/>
    <col min="2920" max="2946" width="9.7109375" bestFit="1" customWidth="1"/>
    <col min="2947" max="2960" width="8.7109375" bestFit="1" customWidth="1"/>
    <col min="2961" max="2998" width="9.7109375" bestFit="1" customWidth="1"/>
    <col min="2999" max="3011" width="8.7109375" bestFit="1" customWidth="1"/>
    <col min="3012" max="3039" width="9.7109375" bestFit="1" customWidth="1"/>
    <col min="3040" max="3052" width="8.7109375" bestFit="1" customWidth="1"/>
    <col min="3053" max="3094" width="9.7109375" bestFit="1" customWidth="1"/>
    <col min="3095" max="3109" width="8.7109375" bestFit="1" customWidth="1"/>
    <col min="3110" max="3129" width="9.7109375" bestFit="1" customWidth="1"/>
    <col min="3130" max="3138" width="8.7109375" bestFit="1" customWidth="1"/>
    <col min="3139" max="3170" width="9.7109375" bestFit="1" customWidth="1"/>
    <col min="3171" max="3183" width="8.7109375" bestFit="1" customWidth="1"/>
    <col min="3184" max="3223" width="9.7109375" bestFit="1" customWidth="1"/>
    <col min="3224" max="3251" width="10.7109375" bestFit="1" customWidth="1"/>
    <col min="3252" max="3256" width="9.7109375" bestFit="1" customWidth="1"/>
    <col min="3257" max="3279" width="10.7109375" bestFit="1" customWidth="1"/>
    <col min="3280" max="3294" width="9.7109375" bestFit="1" customWidth="1"/>
    <col min="3295" max="3311" width="10.7109375" bestFit="1" customWidth="1"/>
    <col min="3312" max="3322" width="8.7109375" bestFit="1" customWidth="1"/>
    <col min="3323" max="3352" width="9.7109375" bestFit="1" customWidth="1"/>
    <col min="3353" max="3361" width="8.7109375" bestFit="1" customWidth="1"/>
    <col min="3362" max="3386" width="9.7109375" bestFit="1" customWidth="1"/>
    <col min="3387" max="3403" width="8.7109375" bestFit="1" customWidth="1"/>
    <col min="3404" max="3426" width="9.7109375" bestFit="1" customWidth="1"/>
    <col min="3427" max="3432" width="8.7109375" bestFit="1" customWidth="1"/>
    <col min="3433" max="3450" width="9.7109375" bestFit="1" customWidth="1"/>
    <col min="3451" max="3464" width="8.7109375" bestFit="1" customWidth="1"/>
    <col min="3465" max="3483" width="9.7109375" bestFit="1" customWidth="1"/>
    <col min="3484" max="3501" width="8.7109375" bestFit="1" customWidth="1"/>
    <col min="3502" max="3526" width="9.7109375" bestFit="1" customWidth="1"/>
    <col min="3527" max="3536" width="8.7109375" bestFit="1" customWidth="1"/>
    <col min="3537" max="3544" width="9.7109375" bestFit="1" customWidth="1"/>
    <col min="3545" max="3550" width="8.7109375" bestFit="1" customWidth="1"/>
    <col min="3551" max="3571" width="9.7109375" bestFit="1" customWidth="1"/>
    <col min="3572" max="3583" width="8.7109375" bestFit="1" customWidth="1"/>
    <col min="3584" max="3609" width="9.7109375" bestFit="1" customWidth="1"/>
    <col min="3610" max="3629" width="10.7109375" bestFit="1" customWidth="1"/>
    <col min="3630" max="3638" width="9.7109375" bestFit="1" customWidth="1"/>
    <col min="3639" max="3656" width="10.7109375" bestFit="1" customWidth="1"/>
    <col min="3657" max="3670" width="9.7109375" bestFit="1" customWidth="1"/>
    <col min="3671" max="3686" width="10.7109375" bestFit="1" customWidth="1"/>
    <col min="3687" max="3697" width="8.7109375" bestFit="1" customWidth="1"/>
    <col min="3698" max="3710" width="9.7109375" bestFit="1" customWidth="1"/>
    <col min="3711" max="3715" width="8.7109375" bestFit="1" customWidth="1"/>
    <col min="3716" max="3717" width="9.7109375" bestFit="1" customWidth="1"/>
    <col min="3718" max="3718" width="11" bestFit="1" customWidth="1"/>
    <col min="3719" max="3719" width="10.7109375" bestFit="1" customWidth="1"/>
    <col min="3720" max="3720" width="8.7109375" bestFit="1" customWidth="1"/>
    <col min="3721" max="3721" width="9.7109375" bestFit="1" customWidth="1"/>
    <col min="3722" max="3724" width="8.7109375" bestFit="1" customWidth="1"/>
    <col min="3725" max="3732" width="9.7109375" bestFit="1" customWidth="1"/>
    <col min="3733" max="3733" width="8.7109375" bestFit="1" customWidth="1"/>
    <col min="3734" max="3741" width="9.7109375" bestFit="1" customWidth="1"/>
    <col min="3742" max="3742" width="8.7109375" bestFit="1" customWidth="1"/>
    <col min="3743" max="3743" width="9.7109375" bestFit="1" customWidth="1"/>
    <col min="3744" max="3744" width="8.7109375" bestFit="1" customWidth="1"/>
    <col min="3745" max="3747" width="9.7109375" bestFit="1" customWidth="1"/>
    <col min="3748" max="3750" width="8.7109375" bestFit="1" customWidth="1"/>
    <col min="3751" max="3755" width="9.7109375" bestFit="1" customWidth="1"/>
    <col min="3756" max="3758" width="8.7109375" bestFit="1" customWidth="1"/>
    <col min="3759" max="3773" width="9.7109375" bestFit="1" customWidth="1"/>
    <col min="3774" max="3774" width="8.7109375" bestFit="1" customWidth="1"/>
    <col min="3775" max="3788" width="9.7109375" bestFit="1" customWidth="1"/>
    <col min="3789" max="3795" width="10.7109375" bestFit="1" customWidth="1"/>
    <col min="3796" max="3798" width="9.7109375" bestFit="1" customWidth="1"/>
    <col min="3799" max="3811" width="10.7109375" bestFit="1" customWidth="1"/>
    <col min="3812" max="3816" width="9.7109375" bestFit="1" customWidth="1"/>
    <col min="3817" max="3820" width="10.7109375" bestFit="1" customWidth="1"/>
    <col min="3821" max="3824" width="8.7109375" bestFit="1" customWidth="1"/>
    <col min="3825" max="3841" width="9.7109375" bestFit="1" customWidth="1"/>
    <col min="3842" max="3844" width="8.7109375" bestFit="1" customWidth="1"/>
    <col min="3845" max="3858" width="9.7109375" bestFit="1" customWidth="1"/>
    <col min="3859" max="3864" width="8.7109375" bestFit="1" customWidth="1"/>
    <col min="3865" max="3875" width="9.7109375" bestFit="1" customWidth="1"/>
    <col min="3876" max="3877" width="8.7109375" bestFit="1" customWidth="1"/>
    <col min="3878" max="3886" width="9.7109375" bestFit="1" customWidth="1"/>
    <col min="3887" max="3888" width="8.7109375" bestFit="1" customWidth="1"/>
    <col min="3889" max="3893" width="9.7109375" bestFit="1" customWidth="1"/>
    <col min="3894" max="3901" width="8.7109375" bestFit="1" customWidth="1"/>
    <col min="3902" max="3907" width="9.7109375" bestFit="1" customWidth="1"/>
    <col min="3908" max="3909" width="8.7109375" bestFit="1" customWidth="1"/>
    <col min="3910" max="3917" width="9.7109375" bestFit="1" customWidth="1"/>
    <col min="3918" max="3921" width="8.7109375" bestFit="1" customWidth="1"/>
    <col min="3922" max="3930" width="9.7109375" bestFit="1" customWidth="1"/>
    <col min="3931" max="3936" width="10.7109375" bestFit="1" customWidth="1"/>
    <col min="3937" max="3939" width="9.7109375" bestFit="1" customWidth="1"/>
    <col min="3940" max="3946" width="10.7109375" bestFit="1" customWidth="1"/>
    <col min="3947" max="3950" width="9.7109375" bestFit="1" customWidth="1"/>
    <col min="3951" max="3951" width="10.7109375" bestFit="1" customWidth="1"/>
    <col min="3952" max="3954" width="8.7109375" bestFit="1" customWidth="1"/>
    <col min="3955" max="3963" width="9.7109375" bestFit="1" customWidth="1"/>
    <col min="3964" max="3967" width="8.7109375" bestFit="1" customWidth="1"/>
    <col min="3968" max="3971" width="9.7109375" bestFit="1" customWidth="1"/>
    <col min="3972" max="3974" width="8.7109375" bestFit="1" customWidth="1"/>
    <col min="3975" max="3978" width="9.7109375" bestFit="1" customWidth="1"/>
    <col min="3979" max="3982" width="8.7109375" bestFit="1" customWidth="1"/>
    <col min="3983" max="3986" width="9.7109375" bestFit="1" customWidth="1"/>
    <col min="3987" max="3988" width="8.7109375" bestFit="1" customWidth="1"/>
    <col min="3989" max="3994" width="9.7109375" bestFit="1" customWidth="1"/>
    <col min="3995" max="3998" width="8.7109375" bestFit="1" customWidth="1"/>
    <col min="3999" max="4006" width="9.7109375" bestFit="1" customWidth="1"/>
    <col min="4007" max="4009" width="8.7109375" bestFit="1" customWidth="1"/>
    <col min="4010" max="4014" width="9.7109375" bestFit="1" customWidth="1"/>
    <col min="4015" max="4016" width="8.7109375" bestFit="1" customWidth="1"/>
    <col min="4017" max="4024" width="9.7109375" bestFit="1" customWidth="1"/>
    <col min="4025" max="4027" width="8.7109375" bestFit="1" customWidth="1"/>
    <col min="4028" max="4030" width="9.7109375" bestFit="1" customWidth="1"/>
    <col min="4031" max="4032" width="10.7109375" bestFit="1" customWidth="1"/>
    <col min="4033" max="4036" width="9.7109375" bestFit="1" customWidth="1"/>
    <col min="4037" max="4042" width="10.7109375" bestFit="1" customWidth="1"/>
    <col min="4043" max="4046" width="9.7109375" bestFit="1" customWidth="1"/>
    <col min="4047" max="4050" width="10.7109375" bestFit="1" customWidth="1"/>
    <col min="4051" max="4051" width="8.7109375" bestFit="1" customWidth="1"/>
    <col min="4052" max="4058" width="9.7109375" bestFit="1" customWidth="1"/>
    <col min="4059" max="4062" width="8.7109375" bestFit="1" customWidth="1"/>
    <col min="4063" max="4066" width="9.7109375" bestFit="1" customWidth="1"/>
    <col min="4067" max="4067" width="8.7109375" bestFit="1" customWidth="1"/>
    <col min="4068" max="4068" width="13.85546875" bestFit="1" customWidth="1"/>
    <col min="4069" max="4069" width="11.28515625" bestFit="1" customWidth="1"/>
  </cols>
  <sheetData>
    <row r="2" spans="1:5" x14ac:dyDescent="0.25">
      <c r="A2" s="8" t="s">
        <v>8359</v>
      </c>
      <c r="B2" t="s">
        <v>8360</v>
      </c>
    </row>
    <row r="3" spans="1:5" x14ac:dyDescent="0.25">
      <c r="A3" s="8" t="s">
        <v>8399</v>
      </c>
      <c r="B3" t="s">
        <v>8360</v>
      </c>
    </row>
    <row r="5" spans="1:5" x14ac:dyDescent="0.25">
      <c r="A5" s="8" t="s">
        <v>8364</v>
      </c>
      <c r="B5" s="8" t="s">
        <v>8363</v>
      </c>
    </row>
    <row r="6" spans="1:5" x14ac:dyDescent="0.25">
      <c r="A6" s="8" t="s">
        <v>8361</v>
      </c>
      <c r="B6" t="s">
        <v>8219</v>
      </c>
      <c r="C6" t="s">
        <v>8221</v>
      </c>
      <c r="D6" t="s">
        <v>8220</v>
      </c>
      <c r="E6" t="s">
        <v>8362</v>
      </c>
    </row>
    <row r="7" spans="1:5" x14ac:dyDescent="0.25">
      <c r="A7" s="19" t="s">
        <v>8392</v>
      </c>
      <c r="B7" s="10">
        <v>133</v>
      </c>
      <c r="C7" s="10">
        <v>124</v>
      </c>
      <c r="D7" s="10">
        <v>25</v>
      </c>
      <c r="E7" s="10">
        <v>282</v>
      </c>
    </row>
    <row r="8" spans="1:5" x14ac:dyDescent="0.25">
      <c r="A8" s="19" t="s">
        <v>8393</v>
      </c>
      <c r="B8" s="10">
        <v>152</v>
      </c>
      <c r="C8" s="10">
        <v>128</v>
      </c>
      <c r="D8" s="10">
        <v>29</v>
      </c>
      <c r="E8" s="10">
        <v>309</v>
      </c>
    </row>
    <row r="9" spans="1:5" x14ac:dyDescent="0.25">
      <c r="A9" s="19" t="s">
        <v>8394</v>
      </c>
      <c r="B9" s="10">
        <v>208</v>
      </c>
      <c r="C9" s="10">
        <v>122</v>
      </c>
      <c r="D9" s="10">
        <v>29</v>
      </c>
      <c r="E9" s="10">
        <v>359</v>
      </c>
    </row>
    <row r="10" spans="1:5" x14ac:dyDescent="0.25">
      <c r="A10" s="19" t="s">
        <v>8395</v>
      </c>
      <c r="B10" s="10">
        <v>186</v>
      </c>
      <c r="C10" s="10">
        <v>97</v>
      </c>
      <c r="D10" s="10">
        <v>28</v>
      </c>
      <c r="E10" s="10">
        <v>311</v>
      </c>
    </row>
    <row r="11" spans="1:5" x14ac:dyDescent="0.25">
      <c r="A11" s="19" t="s">
        <v>8396</v>
      </c>
      <c r="B11" s="10">
        <v>208</v>
      </c>
      <c r="C11" s="10">
        <v>123</v>
      </c>
      <c r="D11" s="10">
        <v>28</v>
      </c>
      <c r="E11" s="10">
        <v>359</v>
      </c>
    </row>
    <row r="12" spans="1:5" x14ac:dyDescent="0.25">
      <c r="A12" s="19" t="s">
        <v>8397</v>
      </c>
      <c r="B12" s="10">
        <v>215</v>
      </c>
      <c r="C12" s="10">
        <v>118</v>
      </c>
      <c r="D12" s="10">
        <v>23</v>
      </c>
      <c r="E12" s="10">
        <v>356</v>
      </c>
    </row>
    <row r="13" spans="1:5" x14ac:dyDescent="0.25">
      <c r="A13" s="19" t="s">
        <v>8398</v>
      </c>
      <c r="B13" s="10">
        <v>222</v>
      </c>
      <c r="C13" s="10">
        <v>137</v>
      </c>
      <c r="D13" s="10">
        <v>35</v>
      </c>
      <c r="E13" s="10">
        <v>394</v>
      </c>
    </row>
    <row r="14" spans="1:5" x14ac:dyDescent="0.25">
      <c r="A14" s="19" t="s">
        <v>8387</v>
      </c>
      <c r="B14" s="10">
        <v>198</v>
      </c>
      <c r="C14" s="10">
        <v>154</v>
      </c>
      <c r="D14" s="10">
        <v>37</v>
      </c>
      <c r="E14" s="10">
        <v>389</v>
      </c>
    </row>
    <row r="15" spans="1:5" x14ac:dyDescent="0.25">
      <c r="A15" s="19" t="s">
        <v>8388</v>
      </c>
      <c r="B15" s="10">
        <v>160</v>
      </c>
      <c r="C15" s="10">
        <v>137</v>
      </c>
      <c r="D15" s="10">
        <v>25</v>
      </c>
      <c r="E15" s="10">
        <v>322</v>
      </c>
    </row>
    <row r="16" spans="1:5" x14ac:dyDescent="0.25">
      <c r="A16" s="19" t="s">
        <v>8389</v>
      </c>
      <c r="B16" s="10">
        <v>158</v>
      </c>
      <c r="C16" s="10">
        <v>145</v>
      </c>
      <c r="D16" s="10">
        <v>33</v>
      </c>
      <c r="E16" s="10">
        <v>336</v>
      </c>
    </row>
    <row r="17" spans="1:5" x14ac:dyDescent="0.25">
      <c r="A17" s="19" t="s">
        <v>8390</v>
      </c>
      <c r="B17" s="10">
        <v>160</v>
      </c>
      <c r="C17" s="10">
        <v>132</v>
      </c>
      <c r="D17" s="10">
        <v>21</v>
      </c>
      <c r="E17" s="10">
        <v>313</v>
      </c>
    </row>
    <row r="18" spans="1:5" x14ac:dyDescent="0.25">
      <c r="A18" s="19" t="s">
        <v>8391</v>
      </c>
      <c r="B18" s="10">
        <v>185</v>
      </c>
      <c r="C18" s="10">
        <v>113</v>
      </c>
      <c r="D18" s="10">
        <v>36</v>
      </c>
      <c r="E18" s="10">
        <v>334</v>
      </c>
    </row>
    <row r="19" spans="1:5" x14ac:dyDescent="0.25">
      <c r="A19" s="19" t="s">
        <v>8362</v>
      </c>
      <c r="B19" s="10">
        <v>2185</v>
      </c>
      <c r="C19" s="10">
        <v>1530</v>
      </c>
      <c r="D19" s="10">
        <v>349</v>
      </c>
      <c r="E19" s="10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B93C7-7E2C-479E-89A0-74F4C895A399}">
  <sheetPr codeName="Sheet7"/>
  <dimension ref="A1:H13"/>
  <sheetViews>
    <sheetView topLeftCell="A7" workbookViewId="0">
      <selection activeCell="M26" sqref="M26"/>
    </sheetView>
  </sheetViews>
  <sheetFormatPr defaultRowHeight="15" x14ac:dyDescent="0.25"/>
  <cols>
    <col min="1" max="1" width="28.140625" bestFit="1" customWidth="1"/>
    <col min="2" max="5" width="13" customWidth="1"/>
    <col min="6" max="8" width="13" style="11" customWidth="1"/>
  </cols>
  <sheetData>
    <row r="1" spans="1:8" s="12" customFormat="1" ht="31.5" x14ac:dyDescent="0.25">
      <c r="A1" s="12" t="s">
        <v>8367</v>
      </c>
      <c r="B1" s="12" t="s">
        <v>8368</v>
      </c>
      <c r="C1" s="12" t="s">
        <v>8369</v>
      </c>
      <c r="D1" s="12" t="s">
        <v>8370</v>
      </c>
      <c r="E1" s="12" t="s">
        <v>8371</v>
      </c>
      <c r="F1" s="13" t="s">
        <v>8372</v>
      </c>
      <c r="G1" s="13" t="s">
        <v>8373</v>
      </c>
      <c r="H1" s="13" t="s">
        <v>8374</v>
      </c>
    </row>
    <row r="2" spans="1:8" x14ac:dyDescent="0.25">
      <c r="A2" t="s">
        <v>8375</v>
      </c>
      <c r="B2">
        <f>COUNTIFS(Data!F2:F4115,"*successful*",Data!D2:D4115,"&lt;1000")</f>
        <v>322</v>
      </c>
      <c r="C2">
        <f>COUNTIFS(Data!F2:F4115,"*failed*",Data!D2:D4115,"&lt;1000")</f>
        <v>113</v>
      </c>
      <c r="D2">
        <f>COUNTIFS(Data!F2:F4115,"*canceled*",Data!D2:D4115,"&lt;1000")</f>
        <v>18</v>
      </c>
      <c r="E2">
        <f>SUM(B2:D2)</f>
        <v>453</v>
      </c>
      <c r="F2" s="11">
        <f>(B2/E2)</f>
        <v>0.71081677704194257</v>
      </c>
      <c r="G2" s="11">
        <f>(C2/E2)</f>
        <v>0.24944812362030905</v>
      </c>
      <c r="H2" s="11">
        <f>(D2/E2)</f>
        <v>3.9735099337748346E-2</v>
      </c>
    </row>
    <row r="3" spans="1:8" x14ac:dyDescent="0.25">
      <c r="A3" t="s">
        <v>8376</v>
      </c>
      <c r="B3">
        <f>COUNTIFS(Data!F2:F4115,"*successful*",Data!D2:D4115,"&gt;=1000",Data!D2:D4115,"&lt;=4999")</f>
        <v>932</v>
      </c>
      <c r="C3">
        <f>COUNTIFS(Data!F2:F4115,"*failed*",Data!D2:D4115,"&gt;=1000",Data!D2:D4115,"&lt;=4999")</f>
        <v>420</v>
      </c>
      <c r="D3">
        <f>COUNTIFS(Data!F2:F4115,"*canceled*",Data!D2:D4115,"&gt;=1000",Data!D2:D4115,"&lt;=4999")</f>
        <v>60</v>
      </c>
      <c r="E3">
        <f t="shared" ref="E3:E13" si="0">SUM(B3:D3)</f>
        <v>1412</v>
      </c>
      <c r="F3" s="11">
        <f>(B3/E3)</f>
        <v>0.66005665722379603</v>
      </c>
      <c r="G3" s="11">
        <f>(C3/E3)</f>
        <v>0.29745042492917845</v>
      </c>
      <c r="H3" s="11">
        <f>(D3/E3)</f>
        <v>4.2492917847025496E-2</v>
      </c>
    </row>
    <row r="4" spans="1:8" x14ac:dyDescent="0.25">
      <c r="A4" t="s">
        <v>8377</v>
      </c>
      <c r="B4">
        <f>COUNTIFS(Data!F2:F4115,"*successful*",Data!D2:D4115,"&gt;=5000",Data!D2:D4115,"&lt;=9999")</f>
        <v>381</v>
      </c>
      <c r="C4">
        <f>COUNTIFS(Data!F2:F4115,"*failed*",Data!D2:D4115,"&gt;=5000",Data!D2:D4115,"&lt;=9999")</f>
        <v>283</v>
      </c>
      <c r="D4">
        <f>COUNTIFS(Data!F2:F4115,"*canceled*",Data!D2:D4115,"&gt;=5000",Data!D2:D4115,"&lt;=9999")</f>
        <v>52</v>
      </c>
      <c r="E4">
        <f t="shared" si="0"/>
        <v>716</v>
      </c>
      <c r="F4" s="11">
        <f t="shared" ref="F4:F13" si="1">(B4/E4)</f>
        <v>0.53212290502793291</v>
      </c>
      <c r="G4" s="11">
        <f t="shared" ref="G4:G13" si="2">(C4/E4)</f>
        <v>0.39525139664804471</v>
      </c>
      <c r="H4" s="11">
        <f t="shared" ref="H4:H13" si="3">(D4/E4)</f>
        <v>7.2625698324022353E-2</v>
      </c>
    </row>
    <row r="5" spans="1:8" x14ac:dyDescent="0.25">
      <c r="A5" t="s">
        <v>8378</v>
      </c>
      <c r="B5">
        <f>COUNTIFS(Data!F2:F4115,"*successful*",Data!D2:D4115,"&gt;=10000",Data!D2:D4115,"&lt;=14999")</f>
        <v>168</v>
      </c>
      <c r="C5">
        <f>COUNTIFS(Data!F2:F4115,"*failed*",Data!D2:D4115,"&gt;=10000",Data!D2:D4115,"&lt;=14999")</f>
        <v>144</v>
      </c>
      <c r="D5">
        <f>COUNTIFS(Data!F2:F4115,"*canceled*",Data!D2:D4115,"&gt;=10000",Data!D2:D4115,"&lt;=14999")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5">
      <c r="A6" t="s">
        <v>8379</v>
      </c>
      <c r="B6">
        <f>COUNTIFS(Data!F2:F4115,"*successful*",Data!D2:D4115,"&gt;=15000",Data!D2:D4115,"&lt;=19999")</f>
        <v>94</v>
      </c>
      <c r="C6">
        <f>COUNTIFS(Data!F2:F4115,"*failed*",Data!D2:D4115,"&gt;=15000",Data!D2:D4115,"&lt;=19999")</f>
        <v>90</v>
      </c>
      <c r="D6">
        <f>COUNTIFS(Data!F2:F4115,"*canceled*",Data!D2:D4115,"&gt;=15000",Data!D2:D4115,"&lt;=19999")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5">
      <c r="A7" t="s">
        <v>8380</v>
      </c>
      <c r="B7">
        <f>COUNTIFS(Data!F2:F4115,"*successful*",Data!D2:D4115,"&gt;=20000",Data!D2:D4115,"&lt;=24999")</f>
        <v>62</v>
      </c>
      <c r="C7">
        <f>COUNTIFS(Data!F2:F4115,"*failed*",Data!D2:D4115,"&gt;=20000",Data!D2:D4115,"&lt;=24999")</f>
        <v>72</v>
      </c>
      <c r="D7">
        <f>COUNTIFS(Data!F2:F4115,"*canceled*",Data!D2:D4115,"&gt;=20000",Data!D2:D4115,"&lt;=24999")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5">
      <c r="A8" t="s">
        <v>8381</v>
      </c>
      <c r="B8">
        <f>COUNTIFS(Data!F2:F4115,"*successful*",Data!D2:D4115,"&gt;=25000",Data!D2:D4115,"&lt;=29999")</f>
        <v>55</v>
      </c>
      <c r="C8">
        <f>COUNTIFS(Data!F2:F4115,"*failed*",Data!D2:D4115,"&gt;=25000",Data!D2:D4115,"&lt;=29999")</f>
        <v>64</v>
      </c>
      <c r="D8">
        <f>COUNTIFS(Data!F2:F4115,"*canceled*",Data!D2:D4115,"&gt;=25000",Data!D2:D4115,"&lt;=29999")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5">
      <c r="A9" t="s">
        <v>8382</v>
      </c>
      <c r="B9">
        <f>COUNTIFS(Data!F2:F4115,"*successful*",Data!D2:D4115,"&gt;=30000",Data!D2:D4115,"&lt;=34999")</f>
        <v>32</v>
      </c>
      <c r="C9">
        <f>COUNTIFS(Data!F2:F4115,"*failed*",Data!D2:D4115,"&gt;=30000",Data!D2:D4115,"&lt;=34999")</f>
        <v>37</v>
      </c>
      <c r="D9">
        <f>COUNTIFS(Data!F2:F4115,"*canceled*",Data!D2:D4115,"&gt;=30000",Data!D2:D4115,"&lt;=34999")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5">
      <c r="A10" t="s">
        <v>8383</v>
      </c>
      <c r="B10">
        <f>COUNTIFS(Data!F2:F4115,"*successful*",Data!D2:D4115,"&gt;=35000",Data!D2:D4115,"&lt;=39999")</f>
        <v>26</v>
      </c>
      <c r="C10">
        <f>COUNTIFS(Data!F2:F4115,"*failed*",Data!D2:D4115,"&gt;=35000",Data!D2:D4115,"&lt;=39999")</f>
        <v>22</v>
      </c>
      <c r="D10">
        <f>COUNTIFS(Data!F2:F4115,"*canceled*",Data!D2:D4115,"&gt;=35000",Data!D2:D4115,"&lt;=39999")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5">
      <c r="A11" t="s">
        <v>8384</v>
      </c>
      <c r="B11">
        <f>COUNTIFS(Data!F2:F4115,"*successful*",Data!D2:D4115,"&gt;=40000",Data!D2:D4115,"&lt;=44999")</f>
        <v>21</v>
      </c>
      <c r="C11">
        <f>COUNTIFS(Data!F2:F4115,"*failed*",Data!D2:D4115,"&gt;=40000",Data!D2:D4115,"&lt;=44999")</f>
        <v>16</v>
      </c>
      <c r="D11">
        <f>COUNTIFS(Data!F2:F4115,"*canceled*",Data!D2:D4115,"&gt;=40000",Data!D2:D4115,"&lt;=44999")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5">
      <c r="A12" t="s">
        <v>8385</v>
      </c>
      <c r="B12">
        <f>COUNTIFS(Data!F2:F4115,"*successful*",Data!D2:D4115,"&gt;=45000",Data!D2:D4115,"&lt;=49999")</f>
        <v>6</v>
      </c>
      <c r="C12">
        <f>COUNTIFS(Data!F2:F4115,"*failed*",Data!D2:D4115,"&gt;=45000",Data!D2:D4115,"&lt;=49999")</f>
        <v>11</v>
      </c>
      <c r="D12">
        <f>COUNTIFS(Data!F2:F4115,"*canceled*",Data!D2:D4115,"&gt;=45000",Data!D2:D4115,"&lt;=49999")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5">
      <c r="A13" t="s">
        <v>8386</v>
      </c>
      <c r="B13">
        <f>COUNTIFS(Data!F2:F4115,"*successful*",Data!D2:D4115,"&gt;=50000")</f>
        <v>86</v>
      </c>
      <c r="C13">
        <f>COUNTIFS(Data!F2:F4115,"*failed*",Data!D2:D4115,"&gt;=50000")</f>
        <v>258</v>
      </c>
      <c r="D13">
        <f>COUNTIFS(Data!F2:F4115,"*canceled*",Data!D2:D4115,"&gt;=50000")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0167D-38E2-4E85-B28B-0A28A426C2B6}">
  <sheetPr codeName="Sheet6"/>
  <dimension ref="A2:BP17"/>
  <sheetViews>
    <sheetView workbookViewId="0">
      <selection activeCell="L11" sqref="L11"/>
    </sheetView>
  </sheetViews>
  <sheetFormatPr defaultRowHeight="15" x14ac:dyDescent="0.25"/>
  <cols>
    <col min="1" max="1" width="16.85546875" style="21" bestFit="1" customWidth="1"/>
    <col min="2" max="2" width="16.28515625" style="23" bestFit="1" customWidth="1"/>
    <col min="3" max="3" width="7.42578125" style="23" bestFit="1" customWidth="1"/>
    <col min="4" max="4" width="5.85546875" style="23" bestFit="1" customWidth="1"/>
    <col min="5" max="5" width="15.5703125" style="23" bestFit="1" customWidth="1"/>
    <col min="6" max="6" width="13.140625" style="23" bestFit="1" customWidth="1"/>
    <col min="7" max="7" width="15" style="23" bestFit="1" customWidth="1"/>
    <col min="8" max="8" width="6.85546875" style="23" bestFit="1" customWidth="1"/>
    <col min="9" max="9" width="7.28515625" style="23" bestFit="1" customWidth="1"/>
    <col min="10" max="10" width="4.85546875" style="23" bestFit="1" customWidth="1"/>
    <col min="11" max="11" width="12" style="23" bestFit="1" customWidth="1"/>
    <col min="12" max="12" width="11.140625" style="23" bestFit="1" customWidth="1"/>
    <col min="13" max="13" width="8" style="23" bestFit="1" customWidth="1"/>
    <col min="14" max="14" width="7.85546875" style="23" bestFit="1" customWidth="1"/>
    <col min="15" max="15" width="9.85546875" style="23" bestFit="1" customWidth="1"/>
    <col min="16" max="16" width="5.85546875" style="23" bestFit="1" customWidth="1"/>
    <col min="17" max="17" width="8.140625" style="23" bestFit="1" customWidth="1"/>
    <col min="18" max="18" width="11.42578125" style="23" bestFit="1" customWidth="1"/>
    <col min="19" max="19" width="8.85546875" style="23" bestFit="1" customWidth="1"/>
    <col min="20" max="20" width="9.140625" style="23" bestFit="1" customWidth="1"/>
    <col min="21" max="21" width="10.42578125" style="21" bestFit="1" customWidth="1"/>
    <col min="22" max="22" width="6.85546875" style="21" bestFit="1" customWidth="1"/>
    <col min="23" max="23" width="9" style="21" bestFit="1" customWidth="1"/>
    <col min="24" max="24" width="6.85546875" style="21" bestFit="1" customWidth="1"/>
    <col min="25" max="25" width="6" style="21" bestFit="1" customWidth="1"/>
    <col min="26" max="26" width="7.28515625" style="21" bestFit="1" customWidth="1"/>
    <col min="27" max="27" width="4.85546875" style="21" bestFit="1" customWidth="1"/>
    <col min="28" max="28" width="7.5703125" style="21" bestFit="1" customWidth="1"/>
    <col min="29" max="29" width="7.28515625" style="21" bestFit="1" customWidth="1"/>
    <col min="30" max="30" width="8" style="21" bestFit="1" customWidth="1"/>
    <col min="31" max="31" width="7.85546875" style="21" bestFit="1" customWidth="1"/>
    <col min="32" max="33" width="5.85546875" style="21" bestFit="1" customWidth="1"/>
    <col min="34" max="34" width="8.140625" style="21" bestFit="1" customWidth="1"/>
    <col min="35" max="35" width="8.85546875" style="21" bestFit="1" customWidth="1"/>
    <col min="36" max="36" width="13.5703125" style="21" bestFit="1" customWidth="1"/>
    <col min="37" max="37" width="10.42578125" style="21" bestFit="1" customWidth="1"/>
    <col min="38" max="38" width="11" style="21" bestFit="1" customWidth="1"/>
    <col min="39" max="39" width="7.28515625" style="21" bestFit="1" customWidth="1"/>
    <col min="40" max="40" width="7.42578125" style="21" bestFit="1" customWidth="1"/>
    <col min="41" max="41" width="6.85546875" style="21" bestFit="1" customWidth="1"/>
    <col min="42" max="42" width="7.28515625" style="21" bestFit="1" customWidth="1"/>
    <col min="43" max="43" width="7.5703125" style="21" bestFit="1" customWidth="1"/>
    <col min="44" max="44" width="7.85546875" style="21" bestFit="1" customWidth="1"/>
    <col min="45" max="45" width="8.85546875" style="21" bestFit="1" customWidth="1"/>
    <col min="46" max="47" width="9.140625" style="21" bestFit="1" customWidth="1"/>
    <col min="48" max="48" width="11.85546875" style="21" bestFit="1" customWidth="1"/>
    <col min="49" max="49" width="7.28515625" style="21" bestFit="1" customWidth="1"/>
    <col min="50" max="50" width="6.5703125" style="21" bestFit="1" customWidth="1"/>
    <col min="51" max="51" width="7.42578125" style="21" bestFit="1" customWidth="1"/>
    <col min="52" max="52" width="9" style="21" bestFit="1" customWidth="1"/>
    <col min="53" max="53" width="6.85546875" style="21" bestFit="1" customWidth="1"/>
    <col min="54" max="54" width="9.140625" style="21" bestFit="1" customWidth="1"/>
    <col min="55" max="55" width="7.28515625" style="21" bestFit="1" customWidth="1"/>
    <col min="56" max="56" width="4.85546875" style="21" bestFit="1" customWidth="1"/>
    <col min="57" max="57" width="8" style="21" bestFit="1" customWidth="1"/>
    <col min="58" max="58" width="6.5703125" style="21" bestFit="1" customWidth="1"/>
    <col min="59" max="59" width="8" style="21" bestFit="1" customWidth="1"/>
    <col min="60" max="60" width="7.85546875" style="21" bestFit="1" customWidth="1"/>
    <col min="61" max="61" width="9.85546875" style="21" bestFit="1" customWidth="1"/>
    <col min="62" max="62" width="5.85546875" style="21" bestFit="1" customWidth="1"/>
    <col min="63" max="63" width="7" style="21" bestFit="1" customWidth="1"/>
    <col min="64" max="65" width="7.5703125" style="21" bestFit="1" customWidth="1"/>
    <col min="66" max="66" width="9.140625" style="21" bestFit="1" customWidth="1"/>
    <col min="67" max="67" width="10.42578125" style="21" bestFit="1" customWidth="1"/>
    <col min="68" max="68" width="11.28515625" style="21" bestFit="1" customWidth="1"/>
    <col min="69" max="69" width="7" style="21" bestFit="1" customWidth="1"/>
    <col min="70" max="70" width="11" style="21" bestFit="1" customWidth="1"/>
    <col min="71" max="72" width="12" style="21" bestFit="1" customWidth="1"/>
    <col min="73" max="73" width="8" style="21" bestFit="1" customWidth="1"/>
    <col min="74" max="74" width="11" style="21" bestFit="1" customWidth="1"/>
    <col min="75" max="76" width="12" style="21" bestFit="1" customWidth="1"/>
    <col min="77" max="77" width="7" style="21" bestFit="1" customWidth="1"/>
    <col min="78" max="78" width="8" style="21" bestFit="1" customWidth="1"/>
    <col min="79" max="80" width="12" style="21" bestFit="1" customWidth="1"/>
    <col min="81" max="81" width="8" style="21" bestFit="1" customWidth="1"/>
    <col min="82" max="82" width="7" style="21" bestFit="1" customWidth="1"/>
    <col min="83" max="84" width="8" style="21" bestFit="1" customWidth="1"/>
    <col min="85" max="86" width="12" style="21" bestFit="1" customWidth="1"/>
    <col min="87" max="87" width="8" style="21" bestFit="1" customWidth="1"/>
    <col min="88" max="89" width="12" style="21" bestFit="1" customWidth="1"/>
    <col min="90" max="90" width="7" style="21" bestFit="1" customWidth="1"/>
    <col min="91" max="92" width="8" style="21" bestFit="1" customWidth="1"/>
    <col min="93" max="93" width="9" style="21" bestFit="1" customWidth="1"/>
    <col min="94" max="94" width="12" style="21" bestFit="1" customWidth="1"/>
    <col min="95" max="95" width="8" style="21" bestFit="1" customWidth="1"/>
    <col min="96" max="96" width="12" style="21" bestFit="1" customWidth="1"/>
    <col min="97" max="98" width="8" style="21" bestFit="1" customWidth="1"/>
    <col min="99" max="99" width="12" style="21" bestFit="1" customWidth="1"/>
    <col min="100" max="100" width="7" style="21" bestFit="1" customWidth="1"/>
    <col min="101" max="103" width="12" style="21" bestFit="1" customWidth="1"/>
    <col min="104" max="104" width="8" style="21" bestFit="1" customWidth="1"/>
    <col min="105" max="105" width="12" style="21" bestFit="1" customWidth="1"/>
    <col min="106" max="106" width="7" style="21" bestFit="1" customWidth="1"/>
    <col min="107" max="110" width="12" style="21" bestFit="1" customWidth="1"/>
    <col min="111" max="111" width="8" style="21" bestFit="1" customWidth="1"/>
    <col min="112" max="112" width="7" style="21" bestFit="1" customWidth="1"/>
    <col min="113" max="114" width="12" style="21" bestFit="1" customWidth="1"/>
    <col min="115" max="115" width="8" style="21" bestFit="1" customWidth="1"/>
    <col min="116" max="117" width="12" style="21" bestFit="1" customWidth="1"/>
    <col min="118" max="118" width="9" style="21" bestFit="1" customWidth="1"/>
    <col min="119" max="119" width="6" style="21" bestFit="1" customWidth="1"/>
    <col min="120" max="122" width="8" style="21" bestFit="1" customWidth="1"/>
    <col min="123" max="123" width="12" style="21" bestFit="1" customWidth="1"/>
    <col min="124" max="124" width="8" style="21" bestFit="1" customWidth="1"/>
    <col min="125" max="126" width="12" style="21" bestFit="1" customWidth="1"/>
    <col min="127" max="127" width="7" style="21" bestFit="1" customWidth="1"/>
    <col min="128" max="128" width="8" style="21" bestFit="1" customWidth="1"/>
    <col min="129" max="129" width="7" style="21" bestFit="1" customWidth="1"/>
    <col min="130" max="130" width="9" style="21" bestFit="1" customWidth="1"/>
    <col min="131" max="131" width="12" style="21" bestFit="1" customWidth="1"/>
    <col min="132" max="133" width="9" style="21" bestFit="1" customWidth="1"/>
    <col min="134" max="134" width="8" style="21" bestFit="1" customWidth="1"/>
    <col min="135" max="135" width="7" style="21" bestFit="1" customWidth="1"/>
    <col min="136" max="136" width="10" style="21" bestFit="1" customWidth="1"/>
    <col min="137" max="137" width="12" style="21" bestFit="1" customWidth="1"/>
    <col min="138" max="139" width="8" style="21" bestFit="1" customWidth="1"/>
    <col min="140" max="140" width="6" style="21" bestFit="1" customWidth="1"/>
    <col min="141" max="141" width="12" style="21" bestFit="1" customWidth="1"/>
    <col min="142" max="142" width="8" style="21" bestFit="1" customWidth="1"/>
    <col min="143" max="143" width="7" style="21" bestFit="1" customWidth="1"/>
    <col min="144" max="144" width="8" style="21" bestFit="1" customWidth="1"/>
    <col min="145" max="145" width="10" style="21" bestFit="1" customWidth="1"/>
    <col min="146" max="146" width="9" style="21" bestFit="1" customWidth="1"/>
    <col min="147" max="150" width="12" style="21" bestFit="1" customWidth="1"/>
    <col min="151" max="151" width="6" style="21" bestFit="1" customWidth="1"/>
    <col min="152" max="152" width="11" style="21" bestFit="1" customWidth="1"/>
    <col min="153" max="153" width="8" style="21" bestFit="1" customWidth="1"/>
    <col min="154" max="154" width="7" style="21" bestFit="1" customWidth="1"/>
    <col min="155" max="155" width="9" style="21" bestFit="1" customWidth="1"/>
    <col min="156" max="157" width="12" style="21" bestFit="1" customWidth="1"/>
    <col min="158" max="158" width="7" style="21" bestFit="1" customWidth="1"/>
    <col min="159" max="160" width="8" style="21" bestFit="1" customWidth="1"/>
    <col min="161" max="164" width="12" style="21" bestFit="1" customWidth="1"/>
    <col min="165" max="166" width="7" style="21" bestFit="1" customWidth="1"/>
    <col min="167" max="173" width="12" style="21" bestFit="1" customWidth="1"/>
    <col min="174" max="174" width="7" style="21" bestFit="1" customWidth="1"/>
    <col min="175" max="178" width="12" style="21" bestFit="1" customWidth="1"/>
    <col min="179" max="179" width="6" style="21" bestFit="1" customWidth="1"/>
    <col min="180" max="180" width="8" style="21" bestFit="1" customWidth="1"/>
    <col min="181" max="181" width="12" style="21" bestFit="1" customWidth="1"/>
    <col min="182" max="182" width="8" style="21" bestFit="1" customWidth="1"/>
    <col min="183" max="183" width="7" style="21" bestFit="1" customWidth="1"/>
    <col min="184" max="184" width="12" style="21" bestFit="1" customWidth="1"/>
    <col min="185" max="185" width="11" style="21" bestFit="1" customWidth="1"/>
    <col min="186" max="186" width="8" style="21" bestFit="1" customWidth="1"/>
    <col min="187" max="187" width="7" style="21" bestFit="1" customWidth="1"/>
    <col min="188" max="189" width="12" style="21" bestFit="1" customWidth="1"/>
    <col min="190" max="191" width="7" style="21" bestFit="1" customWidth="1"/>
    <col min="192" max="192" width="12" style="21" bestFit="1" customWidth="1"/>
    <col min="193" max="193" width="7" style="21" bestFit="1" customWidth="1"/>
    <col min="194" max="194" width="12" style="21" bestFit="1" customWidth="1"/>
    <col min="195" max="195" width="8" style="21" bestFit="1" customWidth="1"/>
    <col min="196" max="196" width="12" style="21" bestFit="1" customWidth="1"/>
    <col min="197" max="197" width="9" style="21" bestFit="1" customWidth="1"/>
    <col min="198" max="199" width="12" style="21" bestFit="1" customWidth="1"/>
    <col min="200" max="200" width="6" style="21" bestFit="1" customWidth="1"/>
    <col min="201" max="204" width="12" style="21" bestFit="1" customWidth="1"/>
    <col min="205" max="205" width="7" style="21" bestFit="1" customWidth="1"/>
    <col min="206" max="207" width="8" style="21" bestFit="1" customWidth="1"/>
    <col min="208" max="210" width="12" style="21" bestFit="1" customWidth="1"/>
    <col min="211" max="211" width="9" style="21" bestFit="1" customWidth="1"/>
    <col min="212" max="213" width="12" style="21" bestFit="1" customWidth="1"/>
    <col min="214" max="214" width="6" style="21" bestFit="1" customWidth="1"/>
    <col min="215" max="215" width="12" style="21" bestFit="1" customWidth="1"/>
    <col min="216" max="216" width="8" style="21" bestFit="1" customWidth="1"/>
    <col min="217" max="220" width="12" style="21" bestFit="1" customWidth="1"/>
    <col min="221" max="221" width="9" style="21" bestFit="1" customWidth="1"/>
    <col min="222" max="222" width="8" style="21" bestFit="1" customWidth="1"/>
    <col min="223" max="223" width="6" style="21" bestFit="1" customWidth="1"/>
    <col min="224" max="224" width="8" style="21" bestFit="1" customWidth="1"/>
    <col min="225" max="226" width="7" style="21" bestFit="1" customWidth="1"/>
    <col min="227" max="228" width="12" style="21" bestFit="1" customWidth="1"/>
    <col min="229" max="229" width="7" style="21" bestFit="1" customWidth="1"/>
    <col min="230" max="231" width="12" style="21" bestFit="1" customWidth="1"/>
    <col min="232" max="232" width="7" style="21" bestFit="1" customWidth="1"/>
    <col min="233" max="233" width="8" style="21" bestFit="1" customWidth="1"/>
    <col min="234" max="234" width="12" style="21" bestFit="1" customWidth="1"/>
    <col min="235" max="235" width="8" style="21" bestFit="1" customWidth="1"/>
    <col min="236" max="237" width="12" style="21" bestFit="1" customWidth="1"/>
    <col min="238" max="238" width="6" style="21" bestFit="1" customWidth="1"/>
    <col min="239" max="239" width="8" style="21" bestFit="1" customWidth="1"/>
    <col min="240" max="240" width="12" style="21" bestFit="1" customWidth="1"/>
    <col min="241" max="241" width="8" style="21" bestFit="1" customWidth="1"/>
    <col min="242" max="242" width="12" style="21" bestFit="1" customWidth="1"/>
    <col min="243" max="243" width="11" style="21" bestFit="1" customWidth="1"/>
    <col min="244" max="245" width="12" style="21" bestFit="1" customWidth="1"/>
    <col min="246" max="246" width="7" style="21" bestFit="1" customWidth="1"/>
    <col min="247" max="247" width="8" style="21" bestFit="1" customWidth="1"/>
    <col min="248" max="248" width="7" style="21" bestFit="1" customWidth="1"/>
    <col min="249" max="249" width="8" style="21" bestFit="1" customWidth="1"/>
    <col min="250" max="250" width="12" style="21" bestFit="1" customWidth="1"/>
    <col min="251" max="251" width="9" style="21" bestFit="1" customWidth="1"/>
    <col min="252" max="252" width="12" style="21" bestFit="1" customWidth="1"/>
    <col min="253" max="253" width="6" style="21" bestFit="1" customWidth="1"/>
    <col min="254" max="254" width="10" style="21" bestFit="1" customWidth="1"/>
    <col min="255" max="257" width="12" style="21" bestFit="1" customWidth="1"/>
    <col min="258" max="258" width="8" style="21" bestFit="1" customWidth="1"/>
    <col min="259" max="259" width="7" style="21" bestFit="1" customWidth="1"/>
    <col min="260" max="261" width="12" style="21" bestFit="1" customWidth="1"/>
    <col min="262" max="262" width="7" style="21" bestFit="1" customWidth="1"/>
    <col min="263" max="263" width="8" style="21" bestFit="1" customWidth="1"/>
    <col min="264" max="264" width="7" style="21" bestFit="1" customWidth="1"/>
    <col min="265" max="265" width="12" style="21" bestFit="1" customWidth="1"/>
    <col min="266" max="266" width="8" style="21" bestFit="1" customWidth="1"/>
    <col min="267" max="267" width="12" style="21" bestFit="1" customWidth="1"/>
    <col min="268" max="269" width="7" style="21" bestFit="1" customWidth="1"/>
    <col min="270" max="271" width="8" style="21" bestFit="1" customWidth="1"/>
    <col min="272" max="272" width="12" style="21" bestFit="1" customWidth="1"/>
    <col min="273" max="273" width="6" style="21" bestFit="1" customWidth="1"/>
    <col min="274" max="274" width="7" style="21" bestFit="1" customWidth="1"/>
    <col min="275" max="275" width="9" style="21" bestFit="1" customWidth="1"/>
    <col min="276" max="276" width="8" style="21" bestFit="1" customWidth="1"/>
    <col min="277" max="277" width="7" style="21" bestFit="1" customWidth="1"/>
    <col min="278" max="279" width="12" style="21" bestFit="1" customWidth="1"/>
    <col min="280" max="280" width="7" style="21" bestFit="1" customWidth="1"/>
    <col min="281" max="281" width="11" style="21" bestFit="1" customWidth="1"/>
    <col min="282" max="282" width="10" style="21" bestFit="1" customWidth="1"/>
    <col min="283" max="283" width="12" style="21" bestFit="1" customWidth="1"/>
    <col min="284" max="284" width="7" style="21" bestFit="1" customWidth="1"/>
    <col min="285" max="287" width="12" style="21" bestFit="1" customWidth="1"/>
    <col min="288" max="288" width="11" style="21" bestFit="1" customWidth="1"/>
    <col min="289" max="289" width="9" style="21" bestFit="1" customWidth="1"/>
    <col min="290" max="290" width="12" style="21" bestFit="1" customWidth="1"/>
    <col min="291" max="291" width="8" style="21" bestFit="1" customWidth="1"/>
    <col min="292" max="292" width="12" style="21" bestFit="1" customWidth="1"/>
    <col min="293" max="293" width="8" style="21" bestFit="1" customWidth="1"/>
    <col min="294" max="294" width="6" style="21" bestFit="1" customWidth="1"/>
    <col min="295" max="296" width="12" style="21" bestFit="1" customWidth="1"/>
    <col min="297" max="299" width="7" style="21" bestFit="1" customWidth="1"/>
    <col min="300" max="300" width="12" style="21" bestFit="1" customWidth="1"/>
    <col min="301" max="302" width="8" style="21" bestFit="1" customWidth="1"/>
    <col min="303" max="303" width="12" style="21" bestFit="1" customWidth="1"/>
    <col min="304" max="304" width="5" style="21" bestFit="1" customWidth="1"/>
    <col min="305" max="306" width="7" style="21" bestFit="1" customWidth="1"/>
    <col min="307" max="307" width="8" style="21" bestFit="1" customWidth="1"/>
    <col min="308" max="308" width="7" style="21" bestFit="1" customWidth="1"/>
    <col min="309" max="310" width="12" style="21" bestFit="1" customWidth="1"/>
    <col min="311" max="311" width="7" style="21" bestFit="1" customWidth="1"/>
    <col min="312" max="312" width="8" style="21" bestFit="1" customWidth="1"/>
    <col min="313" max="313" width="12" style="21" bestFit="1" customWidth="1"/>
    <col min="314" max="314" width="6" style="21" bestFit="1" customWidth="1"/>
    <col min="315" max="315" width="12" style="21" bestFit="1" customWidth="1"/>
    <col min="316" max="316" width="8" style="21" bestFit="1" customWidth="1"/>
    <col min="317" max="317" width="12" style="21" bestFit="1" customWidth="1"/>
    <col min="318" max="318" width="8" style="21" bestFit="1" customWidth="1"/>
    <col min="319" max="319" width="12" style="21" bestFit="1" customWidth="1"/>
    <col min="320" max="320" width="7" style="21" bestFit="1" customWidth="1"/>
    <col min="321" max="321" width="12" style="21" bestFit="1" customWidth="1"/>
    <col min="322" max="322" width="7" style="21" bestFit="1" customWidth="1"/>
    <col min="323" max="323" width="10" style="21" bestFit="1" customWidth="1"/>
    <col min="324" max="324" width="8" style="21" bestFit="1" customWidth="1"/>
    <col min="325" max="325" width="6" style="21" bestFit="1" customWidth="1"/>
    <col min="326" max="327" width="12" style="21" bestFit="1" customWidth="1"/>
    <col min="328" max="329" width="7" style="21" bestFit="1" customWidth="1"/>
    <col min="330" max="332" width="12" style="21" bestFit="1" customWidth="1"/>
    <col min="333" max="333" width="6" style="21" bestFit="1" customWidth="1"/>
    <col min="334" max="334" width="12" style="21" bestFit="1" customWidth="1"/>
    <col min="335" max="335" width="8" style="21" bestFit="1" customWidth="1"/>
    <col min="336" max="336" width="12" style="21" bestFit="1" customWidth="1"/>
    <col min="337" max="337" width="7" style="21" bestFit="1" customWidth="1"/>
    <col min="338" max="338" width="12" style="21" bestFit="1" customWidth="1"/>
    <col min="339" max="339" width="7" style="21" bestFit="1" customWidth="1"/>
    <col min="340" max="340" width="8" style="21" bestFit="1" customWidth="1"/>
    <col min="341" max="341" width="12" style="21" bestFit="1" customWidth="1"/>
    <col min="342" max="342" width="9" style="21" bestFit="1" customWidth="1"/>
    <col min="343" max="343" width="12" style="21" bestFit="1" customWidth="1"/>
    <col min="344" max="344" width="7" style="21" bestFit="1" customWidth="1"/>
    <col min="345" max="345" width="12" style="21" bestFit="1" customWidth="1"/>
    <col min="346" max="346" width="6" style="21" bestFit="1" customWidth="1"/>
    <col min="347" max="348" width="12" style="21" bestFit="1" customWidth="1"/>
    <col min="349" max="349" width="7" style="21" bestFit="1" customWidth="1"/>
    <col min="350" max="352" width="12" style="21" bestFit="1" customWidth="1"/>
    <col min="353" max="354" width="7" style="21" bestFit="1" customWidth="1"/>
    <col min="355" max="357" width="12" style="21" bestFit="1" customWidth="1"/>
    <col min="358" max="359" width="8" style="21" bestFit="1" customWidth="1"/>
    <col min="360" max="360" width="12" style="21" bestFit="1" customWidth="1"/>
    <col min="361" max="361" width="6" style="21" bestFit="1" customWidth="1"/>
    <col min="362" max="362" width="7" style="21" bestFit="1" customWidth="1"/>
    <col min="363" max="363" width="12" style="21" bestFit="1" customWidth="1"/>
    <col min="364" max="364" width="6" style="21" bestFit="1" customWidth="1"/>
    <col min="365" max="365" width="7" style="21" bestFit="1" customWidth="1"/>
    <col min="366" max="366" width="8" style="21" bestFit="1" customWidth="1"/>
    <col min="367" max="368" width="12" style="21" bestFit="1" customWidth="1"/>
    <col min="369" max="369" width="11" style="21" bestFit="1" customWidth="1"/>
    <col min="370" max="371" width="12" style="21" bestFit="1" customWidth="1"/>
    <col min="372" max="372" width="6" style="21" bestFit="1" customWidth="1"/>
    <col min="373" max="373" width="12" style="21" bestFit="1" customWidth="1"/>
    <col min="374" max="375" width="8" style="21" bestFit="1" customWidth="1"/>
    <col min="376" max="376" width="12" style="21" bestFit="1" customWidth="1"/>
    <col min="377" max="377" width="10" style="21" bestFit="1" customWidth="1"/>
    <col min="378" max="378" width="7" style="21" bestFit="1" customWidth="1"/>
    <col min="379" max="379" width="12" style="21" bestFit="1" customWidth="1"/>
    <col min="380" max="380" width="6" style="21" bestFit="1" customWidth="1"/>
    <col min="381" max="382" width="12" style="21" bestFit="1" customWidth="1"/>
    <col min="383" max="383" width="7" style="21" bestFit="1" customWidth="1"/>
    <col min="384" max="384" width="12" style="21" bestFit="1" customWidth="1"/>
    <col min="385" max="385" width="8" style="21" bestFit="1" customWidth="1"/>
    <col min="386" max="386" width="12" style="21" bestFit="1" customWidth="1"/>
    <col min="387" max="387" width="6" style="21" bestFit="1" customWidth="1"/>
    <col min="388" max="388" width="12" style="21" bestFit="1" customWidth="1"/>
    <col min="389" max="389" width="8" style="21" bestFit="1" customWidth="1"/>
    <col min="390" max="391" width="12" style="21" bestFit="1" customWidth="1"/>
    <col min="392" max="392" width="7" style="21" bestFit="1" customWidth="1"/>
    <col min="393" max="393" width="5" style="21" bestFit="1" customWidth="1"/>
    <col min="394" max="394" width="12" style="21" bestFit="1" customWidth="1"/>
    <col min="395" max="395" width="8" style="21" bestFit="1" customWidth="1"/>
    <col min="396" max="396" width="12" style="21" bestFit="1" customWidth="1"/>
    <col min="397" max="397" width="7" style="21" bestFit="1" customWidth="1"/>
    <col min="398" max="399" width="8" style="21" bestFit="1" customWidth="1"/>
    <col min="400" max="400" width="12" style="21" bestFit="1" customWidth="1"/>
    <col min="401" max="401" width="6" style="21" bestFit="1" customWidth="1"/>
    <col min="402" max="402" width="8" style="21" bestFit="1" customWidth="1"/>
    <col min="403" max="403" width="10" style="21" bestFit="1" customWidth="1"/>
    <col min="404" max="404" width="7" style="21" bestFit="1" customWidth="1"/>
    <col min="405" max="406" width="12" style="21" bestFit="1" customWidth="1"/>
    <col min="407" max="407" width="8" style="21" bestFit="1" customWidth="1"/>
    <col min="408" max="408" width="6" style="21" bestFit="1" customWidth="1"/>
    <col min="409" max="411" width="12" style="21" bestFit="1" customWidth="1"/>
    <col min="412" max="412" width="11" style="21" bestFit="1" customWidth="1"/>
    <col min="413" max="413" width="12" style="21" bestFit="1" customWidth="1"/>
    <col min="414" max="414" width="7" style="21" bestFit="1" customWidth="1"/>
    <col min="415" max="415" width="8" style="21" bestFit="1" customWidth="1"/>
    <col min="416" max="416" width="12" style="21" bestFit="1" customWidth="1"/>
    <col min="417" max="417" width="6" style="21" bestFit="1" customWidth="1"/>
    <col min="418" max="418" width="12" style="21" bestFit="1" customWidth="1"/>
    <col min="419" max="419" width="8" style="21" bestFit="1" customWidth="1"/>
    <col min="420" max="420" width="12" style="21" bestFit="1" customWidth="1"/>
    <col min="421" max="421" width="9" style="21" bestFit="1" customWidth="1"/>
    <col min="422" max="422" width="8" style="21" bestFit="1" customWidth="1"/>
    <col min="423" max="423" width="12" style="21" bestFit="1" customWidth="1"/>
    <col min="424" max="424" width="6" style="21" bestFit="1" customWidth="1"/>
    <col min="425" max="425" width="12" style="21" bestFit="1" customWidth="1"/>
    <col min="426" max="426" width="7" style="21" bestFit="1" customWidth="1"/>
    <col min="427" max="427" width="8" style="21" bestFit="1" customWidth="1"/>
    <col min="428" max="428" width="9" style="21" bestFit="1" customWidth="1"/>
    <col min="429" max="430" width="7" style="21" bestFit="1" customWidth="1"/>
    <col min="431" max="431" width="12" style="21" bestFit="1" customWidth="1"/>
    <col min="432" max="432" width="8" style="21" bestFit="1" customWidth="1"/>
    <col min="433" max="433" width="6" style="21" bestFit="1" customWidth="1"/>
    <col min="434" max="435" width="12" style="21" bestFit="1" customWidth="1"/>
    <col min="436" max="436" width="8" style="21" bestFit="1" customWidth="1"/>
    <col min="437" max="437" width="12" style="21" bestFit="1" customWidth="1"/>
    <col min="438" max="439" width="7" style="21" bestFit="1" customWidth="1"/>
    <col min="440" max="443" width="12" style="21" bestFit="1" customWidth="1"/>
    <col min="444" max="444" width="6" style="21" bestFit="1" customWidth="1"/>
    <col min="445" max="445" width="9" style="21" bestFit="1" customWidth="1"/>
    <col min="446" max="446" width="7" style="21" bestFit="1" customWidth="1"/>
    <col min="447" max="448" width="12" style="21" bestFit="1" customWidth="1"/>
    <col min="449" max="450" width="7" style="21" bestFit="1" customWidth="1"/>
    <col min="451" max="451" width="11" style="21" bestFit="1" customWidth="1"/>
    <col min="452" max="452" width="6" style="21" bestFit="1" customWidth="1"/>
    <col min="453" max="453" width="8" style="21" bestFit="1" customWidth="1"/>
    <col min="454" max="455" width="7" style="21" bestFit="1" customWidth="1"/>
    <col min="456" max="456" width="6" style="21" bestFit="1" customWidth="1"/>
    <col min="457" max="457" width="8" style="21" bestFit="1" customWidth="1"/>
    <col min="458" max="458" width="7" style="21" bestFit="1" customWidth="1"/>
    <col min="459" max="459" width="8" style="21" bestFit="1" customWidth="1"/>
    <col min="460" max="460" width="11" style="21" bestFit="1" customWidth="1"/>
    <col min="461" max="461" width="5" style="21" bestFit="1" customWidth="1"/>
    <col min="462" max="462" width="12" style="21" bestFit="1" customWidth="1"/>
    <col min="463" max="463" width="9" style="21" bestFit="1" customWidth="1"/>
    <col min="464" max="464" width="12" style="21" bestFit="1" customWidth="1"/>
    <col min="465" max="465" width="8" style="21" bestFit="1" customWidth="1"/>
    <col min="466" max="467" width="12" style="21" bestFit="1" customWidth="1"/>
    <col min="468" max="468" width="8" style="21" bestFit="1" customWidth="1"/>
    <col min="469" max="471" width="12" style="21" bestFit="1" customWidth="1"/>
    <col min="472" max="472" width="9" style="21" bestFit="1" customWidth="1"/>
    <col min="473" max="473" width="6" style="21" bestFit="1" customWidth="1"/>
    <col min="474" max="474" width="12" style="21" bestFit="1" customWidth="1"/>
    <col min="475" max="475" width="7" style="21" bestFit="1" customWidth="1"/>
    <col min="476" max="477" width="12" style="21" bestFit="1" customWidth="1"/>
    <col min="478" max="478" width="9" style="21" bestFit="1" customWidth="1"/>
    <col min="479" max="481" width="12" style="21" bestFit="1" customWidth="1"/>
    <col min="482" max="482" width="7" style="21" bestFit="1" customWidth="1"/>
    <col min="483" max="485" width="12" style="21" bestFit="1" customWidth="1"/>
    <col min="486" max="486" width="6" style="21" bestFit="1" customWidth="1"/>
    <col min="487" max="487" width="9" style="21" bestFit="1" customWidth="1"/>
    <col min="488" max="488" width="7" style="21" bestFit="1" customWidth="1"/>
    <col min="489" max="490" width="12" style="21" bestFit="1" customWidth="1"/>
    <col min="491" max="492" width="7" style="21" bestFit="1" customWidth="1"/>
    <col min="493" max="495" width="12" style="21" bestFit="1" customWidth="1"/>
    <col min="496" max="498" width="7" style="21" bestFit="1" customWidth="1"/>
    <col min="499" max="499" width="6" style="21" bestFit="1" customWidth="1"/>
    <col min="500" max="500" width="12" style="21" bestFit="1" customWidth="1"/>
    <col min="501" max="501" width="7" style="21" bestFit="1" customWidth="1"/>
    <col min="502" max="502" width="8" style="21" bestFit="1" customWidth="1"/>
    <col min="503" max="504" width="12" style="21" bestFit="1" customWidth="1"/>
    <col min="505" max="505" width="9" style="21" bestFit="1" customWidth="1"/>
    <col min="506" max="506" width="12" style="21" bestFit="1" customWidth="1"/>
    <col min="507" max="507" width="8" style="21" bestFit="1" customWidth="1"/>
    <col min="508" max="508" width="5" style="21" bestFit="1" customWidth="1"/>
    <col min="509" max="509" width="12" style="21" bestFit="1" customWidth="1"/>
    <col min="510" max="510" width="7" style="21" bestFit="1" customWidth="1"/>
    <col min="511" max="511" width="12" style="21" bestFit="1" customWidth="1"/>
    <col min="512" max="512" width="9" style="21" bestFit="1" customWidth="1"/>
    <col min="513" max="513" width="12" style="21" bestFit="1" customWidth="1"/>
    <col min="514" max="514" width="6" style="21" bestFit="1" customWidth="1"/>
    <col min="515" max="515" width="12" style="21" bestFit="1" customWidth="1"/>
    <col min="516" max="516" width="7" style="21" bestFit="1" customWidth="1"/>
    <col min="517" max="518" width="12" style="21" bestFit="1" customWidth="1"/>
    <col min="519" max="519" width="6" style="21" bestFit="1" customWidth="1"/>
    <col min="520" max="521" width="12" style="21" bestFit="1" customWidth="1"/>
    <col min="522" max="522" width="7" style="21" bestFit="1" customWidth="1"/>
    <col min="523" max="523" width="11" style="21" bestFit="1" customWidth="1"/>
    <col min="524" max="524" width="12" style="21" bestFit="1" customWidth="1"/>
    <col min="525" max="525" width="8" style="21" bestFit="1" customWidth="1"/>
    <col min="526" max="526" width="6" style="21" bestFit="1" customWidth="1"/>
    <col min="527" max="527" width="7" style="21" bestFit="1" customWidth="1"/>
    <col min="528" max="528" width="6" style="21" bestFit="1" customWidth="1"/>
    <col min="529" max="529" width="7" style="21" bestFit="1" customWidth="1"/>
    <col min="530" max="530" width="6" style="21" bestFit="1" customWidth="1"/>
    <col min="531" max="531" width="7" style="21" bestFit="1" customWidth="1"/>
    <col min="532" max="534" width="12" style="21" bestFit="1" customWidth="1"/>
    <col min="535" max="535" width="6" style="21" bestFit="1" customWidth="1"/>
    <col min="536" max="536" width="12" style="21" bestFit="1" customWidth="1"/>
    <col min="537" max="537" width="7" style="21" bestFit="1" customWidth="1"/>
    <col min="538" max="538" width="6" style="21" bestFit="1" customWidth="1"/>
    <col min="539" max="539" width="12" style="21" bestFit="1" customWidth="1"/>
    <col min="540" max="540" width="6" style="21" bestFit="1" customWidth="1"/>
    <col min="541" max="541" width="7" style="21" bestFit="1" customWidth="1"/>
    <col min="542" max="543" width="12" style="21" bestFit="1" customWidth="1"/>
    <col min="544" max="544" width="8" style="21" bestFit="1" customWidth="1"/>
    <col min="545" max="546" width="12" style="21" bestFit="1" customWidth="1"/>
    <col min="547" max="547" width="8" style="21" bestFit="1" customWidth="1"/>
    <col min="548" max="548" width="5" style="21" bestFit="1" customWidth="1"/>
    <col min="549" max="549" width="11" style="21" bestFit="1" customWidth="1"/>
    <col min="550" max="550" width="9" style="21" bestFit="1" customWidth="1"/>
    <col min="551" max="552" width="12" style="21" bestFit="1" customWidth="1"/>
    <col min="553" max="554" width="7" style="21" bestFit="1" customWidth="1"/>
    <col min="555" max="555" width="12" style="21" bestFit="1" customWidth="1"/>
    <col min="556" max="557" width="6" style="21" bestFit="1" customWidth="1"/>
    <col min="558" max="558" width="10" style="21" bestFit="1" customWidth="1"/>
    <col min="559" max="559" width="9" style="21" bestFit="1" customWidth="1"/>
    <col min="560" max="560" width="12" style="21" bestFit="1" customWidth="1"/>
    <col min="561" max="561" width="6" style="21" bestFit="1" customWidth="1"/>
    <col min="562" max="562" width="7" style="21" bestFit="1" customWidth="1"/>
    <col min="563" max="563" width="12" style="21" bestFit="1" customWidth="1"/>
    <col min="564" max="564" width="7" style="21" bestFit="1" customWidth="1"/>
    <col min="565" max="565" width="12" style="21" bestFit="1" customWidth="1"/>
    <col min="566" max="566" width="6" style="21" bestFit="1" customWidth="1"/>
    <col min="567" max="567" width="8" style="21" bestFit="1" customWidth="1"/>
    <col min="568" max="568" width="7" style="21" bestFit="1" customWidth="1"/>
    <col min="569" max="569" width="8" style="21" bestFit="1" customWidth="1"/>
    <col min="570" max="570" width="12" style="21" bestFit="1" customWidth="1"/>
    <col min="571" max="571" width="7" style="21" bestFit="1" customWidth="1"/>
    <col min="572" max="574" width="12" style="21" bestFit="1" customWidth="1"/>
    <col min="575" max="575" width="10" style="21" bestFit="1" customWidth="1"/>
    <col min="576" max="576" width="12" style="21" bestFit="1" customWidth="1"/>
    <col min="577" max="577" width="9" style="21" bestFit="1" customWidth="1"/>
    <col min="578" max="578" width="12" style="21" bestFit="1" customWidth="1"/>
    <col min="579" max="579" width="7" style="21" bestFit="1" customWidth="1"/>
    <col min="580" max="580" width="12" style="21" bestFit="1" customWidth="1"/>
    <col min="581" max="581" width="5" style="21" bestFit="1" customWidth="1"/>
    <col min="582" max="582" width="12" style="21" bestFit="1" customWidth="1"/>
    <col min="583" max="583" width="6" style="21" bestFit="1" customWidth="1"/>
    <col min="584" max="585" width="12" style="21" bestFit="1" customWidth="1"/>
    <col min="586" max="586" width="6" style="21" bestFit="1" customWidth="1"/>
    <col min="587" max="590" width="12" style="21" bestFit="1" customWidth="1"/>
    <col min="591" max="591" width="8" style="21" bestFit="1" customWidth="1"/>
    <col min="592" max="592" width="6" style="21" bestFit="1" customWidth="1"/>
    <col min="593" max="593" width="7" style="21" bestFit="1" customWidth="1"/>
    <col min="594" max="594" width="12" style="21" bestFit="1" customWidth="1"/>
    <col min="595" max="595" width="7" style="21" bestFit="1" customWidth="1"/>
    <col min="596" max="599" width="12" style="21" bestFit="1" customWidth="1"/>
    <col min="600" max="600" width="8" style="21" bestFit="1" customWidth="1"/>
    <col min="601" max="601" width="7" style="21" bestFit="1" customWidth="1"/>
    <col min="602" max="602" width="6" style="21" bestFit="1" customWidth="1"/>
    <col min="603" max="605" width="12" style="21" bestFit="1" customWidth="1"/>
    <col min="606" max="606" width="8" style="21" bestFit="1" customWidth="1"/>
    <col min="607" max="607" width="11" style="21" bestFit="1" customWidth="1"/>
    <col min="608" max="608" width="5" style="21" bestFit="1" customWidth="1"/>
    <col min="609" max="612" width="12" style="21" bestFit="1" customWidth="1"/>
    <col min="613" max="613" width="6" style="21" bestFit="1" customWidth="1"/>
    <col min="614" max="614" width="8" style="21" bestFit="1" customWidth="1"/>
    <col min="615" max="616" width="7" style="21" bestFit="1" customWidth="1"/>
    <col min="617" max="617" width="12" style="21" bestFit="1" customWidth="1"/>
    <col min="618" max="618" width="7" style="21" bestFit="1" customWidth="1"/>
    <col min="619" max="619" width="12" style="21" bestFit="1" customWidth="1"/>
    <col min="620" max="620" width="10" style="21" bestFit="1" customWidth="1"/>
    <col min="621" max="621" width="6" style="21" bestFit="1" customWidth="1"/>
    <col min="622" max="623" width="12" style="21" bestFit="1" customWidth="1"/>
    <col min="624" max="624" width="8" style="21" bestFit="1" customWidth="1"/>
    <col min="625" max="625" width="6" style="21" bestFit="1" customWidth="1"/>
    <col min="626" max="626" width="12" style="21" bestFit="1" customWidth="1"/>
    <col min="627" max="627" width="6" style="21" bestFit="1" customWidth="1"/>
    <col min="628" max="629" width="12" style="21" bestFit="1" customWidth="1"/>
    <col min="630" max="630" width="8" style="21" bestFit="1" customWidth="1"/>
    <col min="631" max="631" width="12" style="21" bestFit="1" customWidth="1"/>
    <col min="632" max="632" width="5" style="21" bestFit="1" customWidth="1"/>
    <col min="633" max="633" width="8" style="21" bestFit="1" customWidth="1"/>
    <col min="634" max="634" width="7" style="21" bestFit="1" customWidth="1"/>
    <col min="635" max="636" width="12" style="21" bestFit="1" customWidth="1"/>
    <col min="637" max="637" width="7" style="21" bestFit="1" customWidth="1"/>
    <col min="638" max="638" width="12" style="21" bestFit="1" customWidth="1"/>
    <col min="639" max="639" width="6" style="21" bestFit="1" customWidth="1"/>
    <col min="640" max="640" width="12" style="21" bestFit="1" customWidth="1"/>
    <col min="641" max="641" width="7" style="21" bestFit="1" customWidth="1"/>
    <col min="642" max="642" width="11" style="21" bestFit="1" customWidth="1"/>
    <col min="643" max="643" width="6" style="21" bestFit="1" customWidth="1"/>
    <col min="644" max="644" width="7" style="21" bestFit="1" customWidth="1"/>
    <col min="645" max="645" width="8" style="21" bestFit="1" customWidth="1"/>
    <col min="646" max="646" width="12" style="21" bestFit="1" customWidth="1"/>
    <col min="647" max="647" width="7" style="21" bestFit="1" customWidth="1"/>
    <col min="648" max="648" width="12" style="21" bestFit="1" customWidth="1"/>
    <col min="649" max="649" width="7" style="21" bestFit="1" customWidth="1"/>
    <col min="650" max="650" width="12" style="21" bestFit="1" customWidth="1"/>
    <col min="651" max="651" width="7" style="21" bestFit="1" customWidth="1"/>
    <col min="652" max="652" width="6" style="21" bestFit="1" customWidth="1"/>
    <col min="653" max="654" width="12" style="21" bestFit="1" customWidth="1"/>
    <col min="655" max="655" width="11" style="21" bestFit="1" customWidth="1"/>
    <col min="656" max="657" width="12" style="21" bestFit="1" customWidth="1"/>
    <col min="658" max="658" width="8" style="21" bestFit="1" customWidth="1"/>
    <col min="659" max="659" width="6" style="21" bestFit="1" customWidth="1"/>
    <col min="660" max="660" width="7" style="21" bestFit="1" customWidth="1"/>
    <col min="661" max="661" width="12" style="21" bestFit="1" customWidth="1"/>
    <col min="662" max="662" width="7" style="21" bestFit="1" customWidth="1"/>
    <col min="663" max="663" width="12" style="21" bestFit="1" customWidth="1"/>
    <col min="664" max="664" width="10" style="21" bestFit="1" customWidth="1"/>
    <col min="665" max="665" width="6" style="21" bestFit="1" customWidth="1"/>
    <col min="666" max="667" width="7" style="21" bestFit="1" customWidth="1"/>
    <col min="668" max="668" width="10" style="21" bestFit="1" customWidth="1"/>
    <col min="669" max="669" width="12" style="21" bestFit="1" customWidth="1"/>
    <col min="670" max="671" width="7" style="21" bestFit="1" customWidth="1"/>
    <col min="672" max="672" width="12" style="21" bestFit="1" customWidth="1"/>
    <col min="673" max="673" width="7" style="21" bestFit="1" customWidth="1"/>
    <col min="674" max="674" width="12" style="21" bestFit="1" customWidth="1"/>
    <col min="675" max="675" width="4.5703125" style="21" bestFit="1" customWidth="1"/>
    <col min="676" max="678" width="7" style="21" bestFit="1" customWidth="1"/>
    <col min="679" max="681" width="12" style="21" bestFit="1" customWidth="1"/>
    <col min="682" max="682" width="10" style="21" bestFit="1" customWidth="1"/>
    <col min="683" max="683" width="12" style="21" bestFit="1" customWidth="1"/>
    <col min="684" max="684" width="7" style="21" bestFit="1" customWidth="1"/>
    <col min="685" max="685" width="6" style="21" bestFit="1" customWidth="1"/>
    <col min="686" max="686" width="7" style="21" bestFit="1" customWidth="1"/>
    <col min="687" max="687" width="12" style="21" bestFit="1" customWidth="1"/>
    <col min="688" max="688" width="7" style="21" bestFit="1" customWidth="1"/>
    <col min="689" max="689" width="6" style="21" bestFit="1" customWidth="1"/>
    <col min="690" max="690" width="8" style="21" bestFit="1" customWidth="1"/>
    <col min="691" max="691" width="6" style="21" bestFit="1" customWidth="1"/>
    <col min="692" max="692" width="9" style="21" bestFit="1" customWidth="1"/>
    <col min="693" max="693" width="12" style="21" bestFit="1" customWidth="1"/>
    <col min="694" max="694" width="8" style="21" bestFit="1" customWidth="1"/>
    <col min="695" max="695" width="6" style="21" bestFit="1" customWidth="1"/>
    <col min="696" max="698" width="12" style="21" bestFit="1" customWidth="1"/>
    <col min="699" max="699" width="11" style="21" bestFit="1" customWidth="1"/>
    <col min="700" max="700" width="12" style="21" bestFit="1" customWidth="1"/>
    <col min="701" max="701" width="6" style="21" bestFit="1" customWidth="1"/>
    <col min="702" max="702" width="5" style="21" bestFit="1" customWidth="1"/>
    <col min="703" max="703" width="7" style="21" bestFit="1" customWidth="1"/>
    <col min="704" max="704" width="12" style="21" bestFit="1" customWidth="1"/>
    <col min="705" max="705" width="7" style="21" bestFit="1" customWidth="1"/>
    <col min="706" max="708" width="12" style="21" bestFit="1" customWidth="1"/>
    <col min="709" max="709" width="8" style="21" bestFit="1" customWidth="1"/>
    <col min="710" max="710" width="7" style="21" bestFit="1" customWidth="1"/>
    <col min="711" max="712" width="12" style="21" bestFit="1" customWidth="1"/>
    <col min="713" max="713" width="7" style="21" bestFit="1" customWidth="1"/>
    <col min="714" max="714" width="12" style="21" bestFit="1" customWidth="1"/>
    <col min="715" max="715" width="8" style="21" bestFit="1" customWidth="1"/>
    <col min="716" max="718" width="12" style="21" bestFit="1" customWidth="1"/>
    <col min="719" max="720" width="6" style="21" bestFit="1" customWidth="1"/>
    <col min="721" max="721" width="12" style="21" bestFit="1" customWidth="1"/>
    <col min="722" max="723" width="7" style="21" bestFit="1" customWidth="1"/>
    <col min="724" max="724" width="6" style="21" bestFit="1" customWidth="1"/>
    <col min="725" max="726" width="12" style="21" bestFit="1" customWidth="1"/>
    <col min="727" max="727" width="8" style="21" bestFit="1" customWidth="1"/>
    <col min="728" max="728" width="12" style="21" bestFit="1" customWidth="1"/>
    <col min="729" max="729" width="5" style="21" bestFit="1" customWidth="1"/>
    <col min="730" max="730" width="12" style="21" bestFit="1" customWidth="1"/>
    <col min="731" max="731" width="7" style="21" bestFit="1" customWidth="1"/>
    <col min="732" max="734" width="12" style="21" bestFit="1" customWidth="1"/>
    <col min="735" max="736" width="7" style="21" bestFit="1" customWidth="1"/>
    <col min="737" max="737" width="6" style="21" bestFit="1" customWidth="1"/>
    <col min="738" max="739" width="7" style="21" bestFit="1" customWidth="1"/>
    <col min="740" max="740" width="6" style="21" bestFit="1" customWidth="1"/>
    <col min="741" max="741" width="5" style="21" bestFit="1" customWidth="1"/>
    <col min="742" max="742" width="7" style="21" bestFit="1" customWidth="1"/>
    <col min="743" max="743" width="12" style="21" bestFit="1" customWidth="1"/>
    <col min="744" max="745" width="7" style="21" bestFit="1" customWidth="1"/>
    <col min="746" max="746" width="12" style="21" bestFit="1" customWidth="1"/>
    <col min="747" max="747" width="8" style="21" bestFit="1" customWidth="1"/>
    <col min="748" max="750" width="12" style="21" bestFit="1" customWidth="1"/>
    <col min="751" max="752" width="9" style="21" bestFit="1" customWidth="1"/>
    <col min="753" max="753" width="7" style="21" bestFit="1" customWidth="1"/>
    <col min="754" max="755" width="12" style="21" bestFit="1" customWidth="1"/>
    <col min="756" max="756" width="6" style="21" bestFit="1" customWidth="1"/>
    <col min="757" max="757" width="8" style="21" bestFit="1" customWidth="1"/>
    <col min="758" max="758" width="5" style="21" bestFit="1" customWidth="1"/>
    <col min="759" max="761" width="12" style="21" bestFit="1" customWidth="1"/>
    <col min="762" max="762" width="6" style="21" bestFit="1" customWidth="1"/>
    <col min="763" max="764" width="12" style="21" bestFit="1" customWidth="1"/>
    <col min="765" max="765" width="7" style="21" bestFit="1" customWidth="1"/>
    <col min="766" max="766" width="12" style="21" bestFit="1" customWidth="1"/>
    <col min="767" max="767" width="7" style="21" bestFit="1" customWidth="1"/>
    <col min="768" max="768" width="12" style="21" bestFit="1" customWidth="1"/>
    <col min="769" max="769" width="7" style="21" bestFit="1" customWidth="1"/>
    <col min="770" max="770" width="6" style="21" bestFit="1" customWidth="1"/>
    <col min="771" max="771" width="12" style="21" bestFit="1" customWidth="1"/>
    <col min="772" max="773" width="7" style="21" bestFit="1" customWidth="1"/>
    <col min="774" max="774" width="12" style="21" bestFit="1" customWidth="1"/>
    <col min="775" max="775" width="4.5703125" style="21" bestFit="1" customWidth="1"/>
    <col min="776" max="776" width="7" style="21" bestFit="1" customWidth="1"/>
    <col min="777" max="778" width="12" style="21" bestFit="1" customWidth="1"/>
    <col min="779" max="779" width="8" style="21" bestFit="1" customWidth="1"/>
    <col min="780" max="780" width="12" style="21" bestFit="1" customWidth="1"/>
    <col min="781" max="781" width="6" style="21" bestFit="1" customWidth="1"/>
    <col min="782" max="782" width="8" style="21" bestFit="1" customWidth="1"/>
    <col min="783" max="784" width="7" style="21" bestFit="1" customWidth="1"/>
    <col min="785" max="787" width="12" style="21" bestFit="1" customWidth="1"/>
    <col min="788" max="788" width="6" style="21" bestFit="1" customWidth="1"/>
    <col min="789" max="789" width="12" style="21" bestFit="1" customWidth="1"/>
    <col min="790" max="790" width="6" style="21" bestFit="1" customWidth="1"/>
    <col min="791" max="793" width="12" style="21" bestFit="1" customWidth="1"/>
    <col min="794" max="795" width="7" style="21" bestFit="1" customWidth="1"/>
    <col min="796" max="796" width="5" style="21" bestFit="1" customWidth="1"/>
    <col min="797" max="797" width="8" style="21" bestFit="1" customWidth="1"/>
    <col min="798" max="798" width="12" style="21" bestFit="1" customWidth="1"/>
    <col min="799" max="799" width="7" style="21" bestFit="1" customWidth="1"/>
    <col min="800" max="801" width="12" style="21" bestFit="1" customWidth="1"/>
    <col min="802" max="802" width="7" style="21" bestFit="1" customWidth="1"/>
    <col min="803" max="803" width="6" style="21" bestFit="1" customWidth="1"/>
    <col min="804" max="807" width="12" style="21" bestFit="1" customWidth="1"/>
    <col min="808" max="808" width="7" style="21" bestFit="1" customWidth="1"/>
    <col min="809" max="811" width="12" style="21" bestFit="1" customWidth="1"/>
    <col min="812" max="812" width="7" style="21" bestFit="1" customWidth="1"/>
    <col min="813" max="813" width="12" style="21" bestFit="1" customWidth="1"/>
    <col min="814" max="814" width="7" style="21" bestFit="1" customWidth="1"/>
    <col min="815" max="815" width="12" style="21" bestFit="1" customWidth="1"/>
    <col min="816" max="816" width="6" style="21" bestFit="1" customWidth="1"/>
    <col min="817" max="817" width="7" style="21" bestFit="1" customWidth="1"/>
    <col min="818" max="818" width="8" style="21" bestFit="1" customWidth="1"/>
    <col min="819" max="819" width="7" style="21" bestFit="1" customWidth="1"/>
    <col min="820" max="822" width="12" style="21" bestFit="1" customWidth="1"/>
    <col min="823" max="823" width="6" style="21" bestFit="1" customWidth="1"/>
    <col min="824" max="824" width="7" style="21" bestFit="1" customWidth="1"/>
    <col min="825" max="825" width="6" style="21" bestFit="1" customWidth="1"/>
    <col min="826" max="826" width="12" style="21" bestFit="1" customWidth="1"/>
    <col min="827" max="827" width="5" style="21" bestFit="1" customWidth="1"/>
    <col min="828" max="831" width="12" style="21" bestFit="1" customWidth="1"/>
    <col min="832" max="832" width="6" style="21" bestFit="1" customWidth="1"/>
    <col min="833" max="833" width="7" style="21" bestFit="1" customWidth="1"/>
    <col min="834" max="834" width="12" style="21" bestFit="1" customWidth="1"/>
    <col min="835" max="835" width="5" style="21" bestFit="1" customWidth="1"/>
    <col min="836" max="839" width="7" style="21" bestFit="1" customWidth="1"/>
    <col min="840" max="840" width="12" style="21" bestFit="1" customWidth="1"/>
    <col min="841" max="841" width="6" style="21" bestFit="1" customWidth="1"/>
    <col min="842" max="842" width="7" style="21" bestFit="1" customWidth="1"/>
    <col min="843" max="843" width="12" style="21" bestFit="1" customWidth="1"/>
    <col min="844" max="844" width="7" style="21" bestFit="1" customWidth="1"/>
    <col min="845" max="845" width="9" style="21" bestFit="1" customWidth="1"/>
    <col min="846" max="846" width="4.5703125" style="21" bestFit="1" customWidth="1"/>
    <col min="847" max="847" width="7" style="21" bestFit="1" customWidth="1"/>
    <col min="848" max="848" width="8" style="21" bestFit="1" customWidth="1"/>
    <col min="849" max="849" width="12" style="21" bestFit="1" customWidth="1"/>
    <col min="850" max="850" width="7" style="21" bestFit="1" customWidth="1"/>
    <col min="851" max="851" width="8" style="21" bestFit="1" customWidth="1"/>
    <col min="852" max="852" width="12" style="21" bestFit="1" customWidth="1"/>
    <col min="853" max="853" width="7" style="21" bestFit="1" customWidth="1"/>
    <col min="854" max="854" width="8" style="21" bestFit="1" customWidth="1"/>
    <col min="855" max="855" width="12" style="21" bestFit="1" customWidth="1"/>
    <col min="856" max="856" width="6" style="21" bestFit="1" customWidth="1"/>
    <col min="857" max="857" width="8" style="21" bestFit="1" customWidth="1"/>
    <col min="858" max="861" width="12" style="21" bestFit="1" customWidth="1"/>
    <col min="862" max="862" width="11" style="21" bestFit="1" customWidth="1"/>
    <col min="863" max="863" width="12" style="21" bestFit="1" customWidth="1"/>
    <col min="864" max="864" width="6" style="21" bestFit="1" customWidth="1"/>
    <col min="865" max="865" width="12" style="21" bestFit="1" customWidth="1"/>
    <col min="866" max="866" width="7" style="21" bestFit="1" customWidth="1"/>
    <col min="867" max="867" width="6" style="21" bestFit="1" customWidth="1"/>
    <col min="868" max="871" width="12" style="21" bestFit="1" customWidth="1"/>
    <col min="872" max="872" width="9" style="21" bestFit="1" customWidth="1"/>
    <col min="873" max="873" width="7" style="21" bestFit="1" customWidth="1"/>
    <col min="874" max="875" width="8" style="21" bestFit="1" customWidth="1"/>
    <col min="876" max="877" width="12" style="21" bestFit="1" customWidth="1"/>
    <col min="878" max="878" width="7" style="21" bestFit="1" customWidth="1"/>
    <col min="879" max="879" width="9" style="21" bestFit="1" customWidth="1"/>
    <col min="880" max="880" width="12" style="21" bestFit="1" customWidth="1"/>
    <col min="881" max="881" width="7" style="21" bestFit="1" customWidth="1"/>
    <col min="882" max="882" width="5" style="21" bestFit="1" customWidth="1"/>
    <col min="883" max="883" width="12" style="21" bestFit="1" customWidth="1"/>
    <col min="884" max="884" width="9" style="21" bestFit="1" customWidth="1"/>
    <col min="885" max="886" width="12" style="21" bestFit="1" customWidth="1"/>
    <col min="887" max="887" width="6" style="21" bestFit="1" customWidth="1"/>
    <col min="888" max="888" width="12" style="21" bestFit="1" customWidth="1"/>
    <col min="889" max="889" width="6" style="21" bestFit="1" customWidth="1"/>
    <col min="890" max="891" width="7" style="21" bestFit="1" customWidth="1"/>
    <col min="892" max="892" width="9" style="21" bestFit="1" customWidth="1"/>
    <col min="893" max="893" width="12" style="21" bestFit="1" customWidth="1"/>
    <col min="894" max="894" width="7" style="21" bestFit="1" customWidth="1"/>
    <col min="895" max="895" width="5" style="21" bestFit="1" customWidth="1"/>
    <col min="896" max="897" width="12" style="21" bestFit="1" customWidth="1"/>
    <col min="898" max="898" width="8" style="21" bestFit="1" customWidth="1"/>
    <col min="899" max="900" width="12" style="21" bestFit="1" customWidth="1"/>
    <col min="901" max="901" width="9" style="21" bestFit="1" customWidth="1"/>
    <col min="902" max="902" width="7" style="21" bestFit="1" customWidth="1"/>
    <col min="903" max="906" width="12" style="21" bestFit="1" customWidth="1"/>
    <col min="907" max="907" width="5" style="21" bestFit="1" customWidth="1"/>
    <col min="908" max="910" width="12" style="21" bestFit="1" customWidth="1"/>
    <col min="911" max="911" width="7" style="21" bestFit="1" customWidth="1"/>
    <col min="912" max="912" width="12" style="21" bestFit="1" customWidth="1"/>
    <col min="913" max="913" width="6" style="21" bestFit="1" customWidth="1"/>
    <col min="914" max="915" width="12" style="21" bestFit="1" customWidth="1"/>
    <col min="916" max="916" width="8" style="21" bestFit="1" customWidth="1"/>
    <col min="917" max="918" width="12" style="21" bestFit="1" customWidth="1"/>
    <col min="919" max="919" width="8" style="21" bestFit="1" customWidth="1"/>
    <col min="920" max="920" width="12" style="21" bestFit="1" customWidth="1"/>
    <col min="921" max="921" width="5" style="21" bestFit="1" customWidth="1"/>
    <col min="922" max="922" width="7" style="21" bestFit="1" customWidth="1"/>
    <col min="923" max="923" width="9" style="21" bestFit="1" customWidth="1"/>
    <col min="924" max="924" width="6" style="21" bestFit="1" customWidth="1"/>
    <col min="925" max="925" width="12" style="21" bestFit="1" customWidth="1"/>
    <col min="926" max="926" width="6" style="21" bestFit="1" customWidth="1"/>
    <col min="927" max="927" width="7" style="21" bestFit="1" customWidth="1"/>
    <col min="928" max="928" width="6" style="21" bestFit="1" customWidth="1"/>
    <col min="929" max="929" width="12" style="21" bestFit="1" customWidth="1"/>
    <col min="930" max="930" width="7" style="21" bestFit="1" customWidth="1"/>
    <col min="931" max="931" width="6" style="21" bestFit="1" customWidth="1"/>
    <col min="932" max="932" width="12" style="21" bestFit="1" customWidth="1"/>
    <col min="933" max="933" width="11" style="21" bestFit="1" customWidth="1"/>
    <col min="934" max="934" width="6" style="21" bestFit="1" customWidth="1"/>
    <col min="935" max="935" width="7" style="21" bestFit="1" customWidth="1"/>
    <col min="936" max="936" width="8" style="21" bestFit="1" customWidth="1"/>
    <col min="937" max="937" width="6" style="21" bestFit="1" customWidth="1"/>
    <col min="938" max="938" width="7" style="21" bestFit="1" customWidth="1"/>
    <col min="939" max="939" width="6" style="21" bestFit="1" customWidth="1"/>
    <col min="940" max="940" width="7" style="21" bestFit="1" customWidth="1"/>
    <col min="941" max="941" width="5" style="21" bestFit="1" customWidth="1"/>
    <col min="942" max="943" width="7" style="21" bestFit="1" customWidth="1"/>
    <col min="944" max="944" width="8" style="21" bestFit="1" customWidth="1"/>
    <col min="945" max="945" width="6" style="21" bestFit="1" customWidth="1"/>
    <col min="946" max="946" width="8" style="21" bestFit="1" customWidth="1"/>
    <col min="947" max="947" width="12" style="21" bestFit="1" customWidth="1"/>
    <col min="948" max="948" width="7" style="21" bestFit="1" customWidth="1"/>
    <col min="949" max="950" width="12" style="21" bestFit="1" customWidth="1"/>
    <col min="951" max="951" width="6" style="21" bestFit="1" customWidth="1"/>
    <col min="952" max="952" width="12" style="21" bestFit="1" customWidth="1"/>
    <col min="953" max="953" width="6" style="21" bestFit="1" customWidth="1"/>
    <col min="954" max="954" width="12" style="21" bestFit="1" customWidth="1"/>
    <col min="955" max="955" width="7" style="21" bestFit="1" customWidth="1"/>
    <col min="956" max="956" width="12" style="21" bestFit="1" customWidth="1"/>
    <col min="957" max="957" width="6" style="21" bestFit="1" customWidth="1"/>
    <col min="958" max="958" width="8" style="21" bestFit="1" customWidth="1"/>
    <col min="959" max="960" width="12" style="21" bestFit="1" customWidth="1"/>
    <col min="961" max="961" width="8" style="21" bestFit="1" customWidth="1"/>
    <col min="962" max="962" width="7" style="21" bestFit="1" customWidth="1"/>
    <col min="963" max="963" width="12" style="21" bestFit="1" customWidth="1"/>
    <col min="964" max="964" width="6" style="21" bestFit="1" customWidth="1"/>
    <col min="965" max="965" width="12" style="21" bestFit="1" customWidth="1"/>
    <col min="966" max="966" width="6" style="21" bestFit="1" customWidth="1"/>
    <col min="967" max="967" width="12" style="21" bestFit="1" customWidth="1"/>
    <col min="968" max="968" width="6" style="21" bestFit="1" customWidth="1"/>
    <col min="969" max="969" width="9" style="21" bestFit="1" customWidth="1"/>
    <col min="970" max="970" width="11" style="21" bestFit="1" customWidth="1"/>
    <col min="971" max="971" width="12" style="21" bestFit="1" customWidth="1"/>
    <col min="972" max="972" width="6" style="21" bestFit="1" customWidth="1"/>
    <col min="973" max="973" width="8" style="21" bestFit="1" customWidth="1"/>
    <col min="974" max="974" width="7" style="21" bestFit="1" customWidth="1"/>
    <col min="975" max="976" width="12" style="21" bestFit="1" customWidth="1"/>
    <col min="977" max="977" width="5" style="21" bestFit="1" customWidth="1"/>
    <col min="978" max="978" width="8" style="21" bestFit="1" customWidth="1"/>
    <col min="979" max="979" width="6" style="21" bestFit="1" customWidth="1"/>
    <col min="980" max="980" width="5" style="21" bestFit="1" customWidth="1"/>
    <col min="981" max="982" width="7" style="21" bestFit="1" customWidth="1"/>
    <col min="983" max="984" width="12" style="21" bestFit="1" customWidth="1"/>
    <col min="985" max="985" width="11" style="21" bestFit="1" customWidth="1"/>
    <col min="986" max="986" width="6" style="21" bestFit="1" customWidth="1"/>
    <col min="987" max="988" width="12" style="21" bestFit="1" customWidth="1"/>
    <col min="989" max="989" width="8" style="21" bestFit="1" customWidth="1"/>
    <col min="990" max="990" width="5" style="21" bestFit="1" customWidth="1"/>
    <col min="991" max="991" width="7" style="21" bestFit="1" customWidth="1"/>
    <col min="992" max="992" width="6" style="21" bestFit="1" customWidth="1"/>
    <col min="993" max="993" width="7" style="21" bestFit="1" customWidth="1"/>
    <col min="994" max="995" width="8" style="21" bestFit="1" customWidth="1"/>
    <col min="996" max="996" width="12" style="21" bestFit="1" customWidth="1"/>
    <col min="997" max="997" width="5" style="21" bestFit="1" customWidth="1"/>
    <col min="998" max="998" width="12" style="21" bestFit="1" customWidth="1"/>
    <col min="999" max="999" width="7" style="21" bestFit="1" customWidth="1"/>
    <col min="1000" max="1000" width="8" style="21" bestFit="1" customWidth="1"/>
    <col min="1001" max="1001" width="12" style="21" bestFit="1" customWidth="1"/>
    <col min="1002" max="1002" width="7" style="21" bestFit="1" customWidth="1"/>
    <col min="1003" max="1003" width="8" style="21" bestFit="1" customWidth="1"/>
    <col min="1004" max="1005" width="12" style="21" bestFit="1" customWidth="1"/>
    <col min="1006" max="1006" width="7" style="21" bestFit="1" customWidth="1"/>
    <col min="1007" max="1008" width="12" style="21" bestFit="1" customWidth="1"/>
    <col min="1009" max="1009" width="5" style="21" bestFit="1" customWidth="1"/>
    <col min="1010" max="1010" width="12" style="21" bestFit="1" customWidth="1"/>
    <col min="1011" max="1011" width="7" style="21" bestFit="1" customWidth="1"/>
    <col min="1012" max="1012" width="12" style="21" bestFit="1" customWidth="1"/>
    <col min="1013" max="1013" width="9" style="21" bestFit="1" customWidth="1"/>
    <col min="1014" max="1014" width="6" style="21" bestFit="1" customWidth="1"/>
    <col min="1015" max="1015" width="12" style="21" bestFit="1" customWidth="1"/>
    <col min="1016" max="1016" width="6" style="21" bestFit="1" customWidth="1"/>
    <col min="1017" max="1017" width="12" style="21" bestFit="1" customWidth="1"/>
    <col min="1018" max="1018" width="7" style="21" bestFit="1" customWidth="1"/>
    <col min="1019" max="1019" width="12" style="21" bestFit="1" customWidth="1"/>
    <col min="1020" max="1020" width="7" style="21" bestFit="1" customWidth="1"/>
    <col min="1021" max="1022" width="12" style="21" bestFit="1" customWidth="1"/>
    <col min="1023" max="1023" width="7" style="21" bestFit="1" customWidth="1"/>
    <col min="1024" max="1024" width="5" style="21" bestFit="1" customWidth="1"/>
    <col min="1025" max="1025" width="9" style="21" bestFit="1" customWidth="1"/>
    <col min="1026" max="1026" width="12" style="21" bestFit="1" customWidth="1"/>
    <col min="1027" max="1027" width="7" style="21" bestFit="1" customWidth="1"/>
    <col min="1028" max="1030" width="12" style="21" bestFit="1" customWidth="1"/>
    <col min="1031" max="1031" width="6" style="21" bestFit="1" customWidth="1"/>
    <col min="1032" max="1032" width="9" style="21" bestFit="1" customWidth="1"/>
    <col min="1033" max="1033" width="12" style="21" bestFit="1" customWidth="1"/>
    <col min="1034" max="1034" width="7" style="21" bestFit="1" customWidth="1"/>
    <col min="1035" max="1035" width="12" style="21" bestFit="1" customWidth="1"/>
    <col min="1036" max="1036" width="4.5703125" style="21" bestFit="1" customWidth="1"/>
    <col min="1037" max="1037" width="7" style="21" bestFit="1" customWidth="1"/>
    <col min="1038" max="1038" width="6" style="21" bestFit="1" customWidth="1"/>
    <col min="1039" max="1039" width="8" style="21" bestFit="1" customWidth="1"/>
    <col min="1040" max="1040" width="7" style="21" bestFit="1" customWidth="1"/>
    <col min="1041" max="1041" width="12" style="21" bestFit="1" customWidth="1"/>
    <col min="1042" max="1042" width="5" style="21" bestFit="1" customWidth="1"/>
    <col min="1043" max="1043" width="7" style="21" bestFit="1" customWidth="1"/>
    <col min="1044" max="1044" width="12" style="21" bestFit="1" customWidth="1"/>
    <col min="1045" max="1045" width="6" style="21" bestFit="1" customWidth="1"/>
    <col min="1046" max="1048" width="12" style="21" bestFit="1" customWidth="1"/>
    <col min="1049" max="1049" width="6" style="21" bestFit="1" customWidth="1"/>
    <col min="1050" max="1055" width="12" style="21" bestFit="1" customWidth="1"/>
    <col min="1056" max="1056" width="7" style="21" bestFit="1" customWidth="1"/>
    <col min="1057" max="1057" width="12" style="21" bestFit="1" customWidth="1"/>
    <col min="1058" max="1058" width="7" style="21" bestFit="1" customWidth="1"/>
    <col min="1059" max="1060" width="12" style="21" bestFit="1" customWidth="1"/>
    <col min="1061" max="1061" width="6" style="21" bestFit="1" customWidth="1"/>
    <col min="1062" max="1062" width="7" style="21" bestFit="1" customWidth="1"/>
    <col min="1063" max="1063" width="6" style="21" bestFit="1" customWidth="1"/>
    <col min="1064" max="1064" width="12" style="21" bestFit="1" customWidth="1"/>
    <col min="1065" max="1066" width="7" style="21" bestFit="1" customWidth="1"/>
    <col min="1067" max="1069" width="12" style="21" bestFit="1" customWidth="1"/>
    <col min="1070" max="1070" width="7" style="21" bestFit="1" customWidth="1"/>
    <col min="1071" max="1071" width="6" style="21" bestFit="1" customWidth="1"/>
    <col min="1072" max="1072" width="12" style="21" bestFit="1" customWidth="1"/>
    <col min="1073" max="1073" width="7" style="21" bestFit="1" customWidth="1"/>
    <col min="1074" max="1074" width="12" style="21" bestFit="1" customWidth="1"/>
    <col min="1075" max="1075" width="6" style="21" bestFit="1" customWidth="1"/>
    <col min="1076" max="1077" width="12" style="21" bestFit="1" customWidth="1"/>
    <col min="1078" max="1078" width="6" style="21" bestFit="1" customWidth="1"/>
    <col min="1079" max="1079" width="5" style="21" bestFit="1" customWidth="1"/>
    <col min="1080" max="1083" width="12" style="21" bestFit="1" customWidth="1"/>
    <col min="1084" max="1084" width="8" style="21" bestFit="1" customWidth="1"/>
    <col min="1085" max="1085" width="4.5703125" style="21" bestFit="1" customWidth="1"/>
    <col min="1086" max="1086" width="6" style="21" bestFit="1" customWidth="1"/>
    <col min="1087" max="1088" width="12" style="21" bestFit="1" customWidth="1"/>
    <col min="1089" max="1089" width="7" style="21" bestFit="1" customWidth="1"/>
    <col min="1090" max="1090" width="12" style="21" bestFit="1" customWidth="1"/>
    <col min="1091" max="1092" width="6" style="21" bestFit="1" customWidth="1"/>
    <col min="1093" max="1093" width="5" style="21" bestFit="1" customWidth="1"/>
    <col min="1094" max="1094" width="7" style="21" bestFit="1" customWidth="1"/>
    <col min="1095" max="1097" width="12" style="21" bestFit="1" customWidth="1"/>
    <col min="1098" max="1098" width="5" style="21" bestFit="1" customWidth="1"/>
    <col min="1099" max="1099" width="7" style="21" bestFit="1" customWidth="1"/>
    <col min="1100" max="1100" width="10" style="21" bestFit="1" customWidth="1"/>
    <col min="1101" max="1102" width="12" style="21" bestFit="1" customWidth="1"/>
    <col min="1103" max="1103" width="6" style="21" bestFit="1" customWidth="1"/>
    <col min="1104" max="1104" width="12" style="21" bestFit="1" customWidth="1"/>
    <col min="1105" max="1105" width="10" style="21" bestFit="1" customWidth="1"/>
    <col min="1106" max="1109" width="12" style="21" bestFit="1" customWidth="1"/>
    <col min="1110" max="1110" width="6" style="21" bestFit="1" customWidth="1"/>
    <col min="1111" max="1111" width="10" style="21" bestFit="1" customWidth="1"/>
    <col min="1112" max="1113" width="12" style="21" bestFit="1" customWidth="1"/>
    <col min="1114" max="1114" width="8" style="21" bestFit="1" customWidth="1"/>
    <col min="1115" max="1115" width="4.5703125" style="21" bestFit="1" customWidth="1"/>
    <col min="1116" max="1117" width="6" style="21" bestFit="1" customWidth="1"/>
    <col min="1118" max="1118" width="8" style="21" bestFit="1" customWidth="1"/>
    <col min="1119" max="1120" width="12" style="21" bestFit="1" customWidth="1"/>
    <col min="1121" max="1121" width="7" style="21" bestFit="1" customWidth="1"/>
    <col min="1122" max="1123" width="5" style="21" bestFit="1" customWidth="1"/>
    <col min="1124" max="1124" width="6" style="21" bestFit="1" customWidth="1"/>
    <col min="1125" max="1126" width="12" style="21" bestFit="1" customWidth="1"/>
    <col min="1127" max="1127" width="7" style="21" bestFit="1" customWidth="1"/>
    <col min="1128" max="1128" width="12" style="21" bestFit="1" customWidth="1"/>
    <col min="1129" max="1129" width="7" style="21" bestFit="1" customWidth="1"/>
    <col min="1130" max="1130" width="9" style="21" bestFit="1" customWidth="1"/>
    <col min="1131" max="1131" width="6" style="21" bestFit="1" customWidth="1"/>
    <col min="1132" max="1132" width="12" style="21" bestFit="1" customWidth="1"/>
    <col min="1133" max="1133" width="6" style="21" bestFit="1" customWidth="1"/>
    <col min="1134" max="1134" width="7" style="21" bestFit="1" customWidth="1"/>
    <col min="1135" max="1135" width="6" style="21" bestFit="1" customWidth="1"/>
    <col min="1136" max="1136" width="12" style="21" bestFit="1" customWidth="1"/>
    <col min="1137" max="1137" width="7" style="21" bestFit="1" customWidth="1"/>
    <col min="1138" max="1138" width="5" style="21" bestFit="1" customWidth="1"/>
    <col min="1139" max="1139" width="8" style="21" bestFit="1" customWidth="1"/>
    <col min="1140" max="1141" width="6" style="21" bestFit="1" customWidth="1"/>
    <col min="1142" max="1142" width="12" style="21" bestFit="1" customWidth="1"/>
    <col min="1143" max="1143" width="5" style="21" bestFit="1" customWidth="1"/>
    <col min="1144" max="1144" width="8" style="21" bestFit="1" customWidth="1"/>
    <col min="1145" max="1145" width="12" style="21" bestFit="1" customWidth="1"/>
    <col min="1146" max="1146" width="9" style="21" bestFit="1" customWidth="1"/>
    <col min="1147" max="1147" width="8" style="21" bestFit="1" customWidth="1"/>
    <col min="1148" max="1148" width="11" style="21" bestFit="1" customWidth="1"/>
    <col min="1149" max="1150" width="12" style="21" bestFit="1" customWidth="1"/>
    <col min="1151" max="1151" width="5.5703125" style="21" bestFit="1" customWidth="1"/>
    <col min="1152" max="1152" width="12" style="21" bestFit="1" customWidth="1"/>
    <col min="1153" max="1153" width="8" style="21" bestFit="1" customWidth="1"/>
    <col min="1154" max="1154" width="9" style="21" bestFit="1" customWidth="1"/>
    <col min="1155" max="1155" width="12" style="21" bestFit="1" customWidth="1"/>
    <col min="1156" max="1156" width="8" style="21" bestFit="1" customWidth="1"/>
    <col min="1157" max="1157" width="9" style="21" bestFit="1" customWidth="1"/>
    <col min="1158" max="1158" width="12" style="21" bestFit="1" customWidth="1"/>
    <col min="1159" max="1159" width="7" style="21" bestFit="1" customWidth="1"/>
    <col min="1160" max="1161" width="8" style="21" bestFit="1" customWidth="1"/>
    <col min="1162" max="1162" width="7" style="21" bestFit="1" customWidth="1"/>
    <col min="1163" max="1164" width="12" style="21" bestFit="1" customWidth="1"/>
    <col min="1165" max="1165" width="6" style="21" bestFit="1" customWidth="1"/>
    <col min="1166" max="1166" width="12" style="21" bestFit="1" customWidth="1"/>
    <col min="1167" max="1167" width="7" style="21" bestFit="1" customWidth="1"/>
    <col min="1168" max="1171" width="12" style="21" bestFit="1" customWidth="1"/>
    <col min="1172" max="1172" width="8" style="21" bestFit="1" customWidth="1"/>
    <col min="1173" max="1173" width="6" style="21" bestFit="1" customWidth="1"/>
    <col min="1174" max="1174" width="7" style="21" bestFit="1" customWidth="1"/>
    <col min="1175" max="1175" width="12" style="21" bestFit="1" customWidth="1"/>
    <col min="1176" max="1177" width="7" style="21" bestFit="1" customWidth="1"/>
    <col min="1178" max="1178" width="9" style="21" bestFit="1" customWidth="1"/>
    <col min="1179" max="1179" width="8" style="21" bestFit="1" customWidth="1"/>
    <col min="1180" max="1180" width="10" style="21" bestFit="1" customWidth="1"/>
    <col min="1181" max="1181" width="7" style="21" bestFit="1" customWidth="1"/>
    <col min="1182" max="1182" width="12" style="21" bestFit="1" customWidth="1"/>
    <col min="1183" max="1183" width="6" style="21" bestFit="1" customWidth="1"/>
    <col min="1184" max="1185" width="12" style="21" bestFit="1" customWidth="1"/>
    <col min="1186" max="1186" width="8" style="21" bestFit="1" customWidth="1"/>
    <col min="1187" max="1187" width="12" style="21" bestFit="1" customWidth="1"/>
    <col min="1188" max="1188" width="11" style="21" bestFit="1" customWidth="1"/>
    <col min="1189" max="1189" width="7" style="21" bestFit="1" customWidth="1"/>
    <col min="1190" max="1190" width="12" style="21" bestFit="1" customWidth="1"/>
    <col min="1191" max="1191" width="9" style="21" bestFit="1" customWidth="1"/>
    <col min="1192" max="1192" width="12" style="21" bestFit="1" customWidth="1"/>
    <col min="1193" max="1193" width="7" style="21" bestFit="1" customWidth="1"/>
    <col min="1194" max="1196" width="12" style="21" bestFit="1" customWidth="1"/>
    <col min="1197" max="1197" width="6" style="21" bestFit="1" customWidth="1"/>
    <col min="1198" max="1198" width="7" style="21" bestFit="1" customWidth="1"/>
    <col min="1199" max="1199" width="9" style="21" bestFit="1" customWidth="1"/>
    <col min="1200" max="1200" width="7" style="21" bestFit="1" customWidth="1"/>
    <col min="1201" max="1201" width="8" style="21" bestFit="1" customWidth="1"/>
    <col min="1202" max="1203" width="12" style="21" bestFit="1" customWidth="1"/>
    <col min="1204" max="1204" width="7" style="21" bestFit="1" customWidth="1"/>
    <col min="1205" max="1205" width="12" style="21" bestFit="1" customWidth="1"/>
    <col min="1206" max="1206" width="8" style="21" bestFit="1" customWidth="1"/>
    <col min="1207" max="1207" width="9" style="21" bestFit="1" customWidth="1"/>
    <col min="1208" max="1208" width="12" style="21" bestFit="1" customWidth="1"/>
    <col min="1209" max="1209" width="9" style="21" bestFit="1" customWidth="1"/>
    <col min="1210" max="1210" width="10" style="21" bestFit="1" customWidth="1"/>
    <col min="1211" max="1211" width="6" style="21" bestFit="1" customWidth="1"/>
    <col min="1212" max="1212" width="7" style="21" bestFit="1" customWidth="1"/>
    <col min="1213" max="1213" width="12" style="21" bestFit="1" customWidth="1"/>
    <col min="1214" max="1214" width="8" style="21" bestFit="1" customWidth="1"/>
    <col min="1215" max="1216" width="9" style="21" bestFit="1" customWidth="1"/>
    <col min="1217" max="1217" width="6" style="21" bestFit="1" customWidth="1"/>
    <col min="1218" max="1218" width="12" style="21" bestFit="1" customWidth="1"/>
    <col min="1219" max="1219" width="7" style="21" bestFit="1" customWidth="1"/>
    <col min="1220" max="1221" width="12" style="21" bestFit="1" customWidth="1"/>
    <col min="1222" max="1222" width="7" style="21" bestFit="1" customWidth="1"/>
    <col min="1223" max="1223" width="12" style="21" bestFit="1" customWidth="1"/>
    <col min="1224" max="1224" width="6" style="21" bestFit="1" customWidth="1"/>
    <col min="1225" max="1225" width="8" style="21" bestFit="1" customWidth="1"/>
    <col min="1226" max="1229" width="12" style="21" bestFit="1" customWidth="1"/>
    <col min="1230" max="1230" width="6" style="21" bestFit="1" customWidth="1"/>
    <col min="1231" max="1232" width="12" style="21" bestFit="1" customWidth="1"/>
    <col min="1233" max="1233" width="7" style="21" bestFit="1" customWidth="1"/>
    <col min="1234" max="1234" width="10" style="21" bestFit="1" customWidth="1"/>
    <col min="1235" max="1235" width="12" style="21" bestFit="1" customWidth="1"/>
    <col min="1236" max="1236" width="7" style="21" bestFit="1" customWidth="1"/>
    <col min="1237" max="1237" width="8" style="21" bestFit="1" customWidth="1"/>
    <col min="1238" max="1238" width="7" style="21" bestFit="1" customWidth="1"/>
    <col min="1239" max="1239" width="9" style="21" bestFit="1" customWidth="1"/>
    <col min="1240" max="1240" width="12" style="21" bestFit="1" customWidth="1"/>
    <col min="1241" max="1241" width="9" style="21" bestFit="1" customWidth="1"/>
    <col min="1242" max="1243" width="12" style="21" bestFit="1" customWidth="1"/>
    <col min="1244" max="1244" width="6" style="21" bestFit="1" customWidth="1"/>
    <col min="1245" max="1245" width="12" style="21" bestFit="1" customWidth="1"/>
    <col min="1246" max="1246" width="9" style="21" bestFit="1" customWidth="1"/>
    <col min="1247" max="1250" width="12" style="21" bestFit="1" customWidth="1"/>
    <col min="1251" max="1251" width="7" style="21" bestFit="1" customWidth="1"/>
    <col min="1252" max="1254" width="12" style="21" bestFit="1" customWidth="1"/>
    <col min="1255" max="1255" width="6" style="21" bestFit="1" customWidth="1"/>
    <col min="1256" max="1256" width="12" style="21" bestFit="1" customWidth="1"/>
    <col min="1257" max="1257" width="7" style="21" bestFit="1" customWidth="1"/>
    <col min="1258" max="1258" width="8" style="21" bestFit="1" customWidth="1"/>
    <col min="1259" max="1259" width="7" style="21" bestFit="1" customWidth="1"/>
    <col min="1260" max="1261" width="12" style="21" bestFit="1" customWidth="1"/>
    <col min="1262" max="1262" width="7" style="21" bestFit="1" customWidth="1"/>
    <col min="1263" max="1265" width="12" style="21" bestFit="1" customWidth="1"/>
    <col min="1266" max="1266" width="8" style="21" bestFit="1" customWidth="1"/>
    <col min="1267" max="1267" width="7" style="21" bestFit="1" customWidth="1"/>
    <col min="1268" max="1268" width="11" style="21" bestFit="1" customWidth="1"/>
    <col min="1269" max="1272" width="12" style="21" bestFit="1" customWidth="1"/>
    <col min="1273" max="1273" width="7" style="21" bestFit="1" customWidth="1"/>
    <col min="1274" max="1274" width="8" style="21" bestFit="1" customWidth="1"/>
    <col min="1275" max="1275" width="9" style="21" bestFit="1" customWidth="1"/>
    <col min="1276" max="1277" width="12" style="21" bestFit="1" customWidth="1"/>
    <col min="1278" max="1278" width="6" style="21" bestFit="1" customWidth="1"/>
    <col min="1279" max="1279" width="11" style="21" bestFit="1" customWidth="1"/>
    <col min="1280" max="1281" width="12" style="21" bestFit="1" customWidth="1"/>
    <col min="1282" max="1282" width="9" style="21" bestFit="1" customWidth="1"/>
    <col min="1283" max="1283" width="7" style="21" bestFit="1" customWidth="1"/>
    <col min="1284" max="1284" width="8" style="21" bestFit="1" customWidth="1"/>
    <col min="1285" max="1285" width="7" style="21" bestFit="1" customWidth="1"/>
    <col min="1286" max="1286" width="12" style="21" bestFit="1" customWidth="1"/>
    <col min="1287" max="1287" width="6" style="21" bestFit="1" customWidth="1"/>
    <col min="1288" max="1291" width="12" style="21" bestFit="1" customWidth="1"/>
    <col min="1292" max="1292" width="7" style="21" bestFit="1" customWidth="1"/>
    <col min="1293" max="1293" width="12" style="21" bestFit="1" customWidth="1"/>
    <col min="1294" max="1294" width="6" style="21" bestFit="1" customWidth="1"/>
    <col min="1295" max="1295" width="12" style="21" bestFit="1" customWidth="1"/>
    <col min="1296" max="1296" width="9" style="21" bestFit="1" customWidth="1"/>
    <col min="1297" max="1297" width="12" style="21" bestFit="1" customWidth="1"/>
    <col min="1298" max="1298" width="7" style="21" bestFit="1" customWidth="1"/>
    <col min="1299" max="1299" width="12" style="21" bestFit="1" customWidth="1"/>
    <col min="1300" max="1300" width="6" style="21" bestFit="1" customWidth="1"/>
    <col min="1301" max="1303" width="12" style="21" bestFit="1" customWidth="1"/>
    <col min="1304" max="1304" width="9" style="21" bestFit="1" customWidth="1"/>
    <col min="1305" max="1305" width="8" style="21" bestFit="1" customWidth="1"/>
    <col min="1306" max="1306" width="7" style="21" bestFit="1" customWidth="1"/>
    <col min="1307" max="1307" width="12" style="21" bestFit="1" customWidth="1"/>
    <col min="1308" max="1308" width="8" style="21" bestFit="1" customWidth="1"/>
    <col min="1309" max="1309" width="12" style="21" bestFit="1" customWidth="1"/>
    <col min="1310" max="1311" width="10" style="21" bestFit="1" customWidth="1"/>
    <col min="1312" max="1313" width="12" style="21" bestFit="1" customWidth="1"/>
    <col min="1314" max="1314" width="7" style="21" bestFit="1" customWidth="1"/>
    <col min="1315" max="1315" width="12" style="21" bestFit="1" customWidth="1"/>
    <col min="1316" max="1316" width="7" style="21" bestFit="1" customWidth="1"/>
    <col min="1317" max="1318" width="12" style="21" bestFit="1" customWidth="1"/>
    <col min="1319" max="1319" width="7" style="21" bestFit="1" customWidth="1"/>
    <col min="1320" max="1320" width="8" style="21" bestFit="1" customWidth="1"/>
    <col min="1321" max="1322" width="12" style="21" bestFit="1" customWidth="1"/>
    <col min="1323" max="1323" width="6" style="21" bestFit="1" customWidth="1"/>
    <col min="1324" max="1325" width="12" style="21" bestFit="1" customWidth="1"/>
    <col min="1326" max="1326" width="8" style="21" bestFit="1" customWidth="1"/>
    <col min="1327" max="1332" width="12" style="21" bestFit="1" customWidth="1"/>
    <col min="1333" max="1333" width="6" style="21" bestFit="1" customWidth="1"/>
    <col min="1334" max="1338" width="12" style="21" bestFit="1" customWidth="1"/>
    <col min="1339" max="1339" width="7" style="21" bestFit="1" customWidth="1"/>
    <col min="1340" max="1340" width="8" style="21" bestFit="1" customWidth="1"/>
    <col min="1341" max="1341" width="7" style="21" bestFit="1" customWidth="1"/>
    <col min="1342" max="1342" width="6" style="21" bestFit="1" customWidth="1"/>
    <col min="1343" max="1344" width="8" style="21" bestFit="1" customWidth="1"/>
    <col min="1345" max="1345" width="7" style="21" bestFit="1" customWidth="1"/>
    <col min="1346" max="1347" width="12" style="21" bestFit="1" customWidth="1"/>
    <col min="1348" max="1348" width="10" style="21" bestFit="1" customWidth="1"/>
    <col min="1349" max="1350" width="12" style="21" bestFit="1" customWidth="1"/>
    <col min="1351" max="1352" width="7" style="21" bestFit="1" customWidth="1"/>
    <col min="1353" max="1353" width="12" style="21" bestFit="1" customWidth="1"/>
    <col min="1354" max="1354" width="6" style="21" bestFit="1" customWidth="1"/>
    <col min="1355" max="1355" width="12" style="21" bestFit="1" customWidth="1"/>
    <col min="1356" max="1356" width="7" style="21" bestFit="1" customWidth="1"/>
    <col min="1357" max="1358" width="12" style="21" bestFit="1" customWidth="1"/>
    <col min="1359" max="1359" width="7" style="21" bestFit="1" customWidth="1"/>
    <col min="1360" max="1360" width="11" style="21" bestFit="1" customWidth="1"/>
    <col min="1361" max="1361" width="12" style="21" bestFit="1" customWidth="1"/>
    <col min="1362" max="1362" width="8" style="21" bestFit="1" customWidth="1"/>
    <col min="1363" max="1363" width="6" style="21" bestFit="1" customWidth="1"/>
    <col min="1364" max="1364" width="12" style="21" bestFit="1" customWidth="1"/>
    <col min="1365" max="1365" width="9" style="21" bestFit="1" customWidth="1"/>
    <col min="1366" max="1366" width="12" style="21" bestFit="1" customWidth="1"/>
    <col min="1367" max="1367" width="7" style="21" bestFit="1" customWidth="1"/>
    <col min="1368" max="1368" width="12" style="21" bestFit="1" customWidth="1"/>
    <col min="1369" max="1370" width="7" style="21" bestFit="1" customWidth="1"/>
    <col min="1371" max="1371" width="5.5703125" style="21" bestFit="1" customWidth="1"/>
    <col min="1372" max="1372" width="8" style="21" bestFit="1" customWidth="1"/>
    <col min="1373" max="1375" width="12" style="21" bestFit="1" customWidth="1"/>
    <col min="1376" max="1377" width="7" style="21" bestFit="1" customWidth="1"/>
    <col min="1378" max="1378" width="11" style="21" bestFit="1" customWidth="1"/>
    <col min="1379" max="1381" width="12" style="21" bestFit="1" customWidth="1"/>
    <col min="1382" max="1382" width="6" style="21" bestFit="1" customWidth="1"/>
    <col min="1383" max="1383" width="12" style="21" bestFit="1" customWidth="1"/>
    <col min="1384" max="1384" width="8" style="21" bestFit="1" customWidth="1"/>
    <col min="1385" max="1386" width="12" style="21" bestFit="1" customWidth="1"/>
    <col min="1387" max="1387" width="7" style="21" bestFit="1" customWidth="1"/>
    <col min="1388" max="1388" width="9" style="21" bestFit="1" customWidth="1"/>
    <col min="1389" max="1389" width="6" style="21" bestFit="1" customWidth="1"/>
    <col min="1390" max="1394" width="12" style="21" bestFit="1" customWidth="1"/>
    <col min="1395" max="1396" width="7" style="21" bestFit="1" customWidth="1"/>
    <col min="1397" max="1397" width="8" style="21" bestFit="1" customWidth="1"/>
    <col min="1398" max="1398" width="12" style="21" bestFit="1" customWidth="1"/>
    <col min="1399" max="1399" width="8" style="21" bestFit="1" customWidth="1"/>
    <col min="1400" max="1400" width="12" style="21" bestFit="1" customWidth="1"/>
    <col min="1401" max="1401" width="7" style="21" bestFit="1" customWidth="1"/>
    <col min="1402" max="1402" width="9" style="21" bestFit="1" customWidth="1"/>
    <col min="1403" max="1404" width="12" style="21" bestFit="1" customWidth="1"/>
    <col min="1405" max="1405" width="7" style="21" bestFit="1" customWidth="1"/>
    <col min="1406" max="1406" width="12" style="21" bestFit="1" customWidth="1"/>
    <col min="1407" max="1407" width="6" style="21" bestFit="1" customWidth="1"/>
    <col min="1408" max="1414" width="12" style="21" bestFit="1" customWidth="1"/>
    <col min="1415" max="1415" width="6" style="21" bestFit="1" customWidth="1"/>
    <col min="1416" max="1418" width="12" style="21" bestFit="1" customWidth="1"/>
    <col min="1419" max="1419" width="8" style="21" bestFit="1" customWidth="1"/>
    <col min="1420" max="1420" width="12" style="21" bestFit="1" customWidth="1"/>
    <col min="1421" max="1421" width="8" style="21" bestFit="1" customWidth="1"/>
    <col min="1422" max="1422" width="6" style="21" bestFit="1" customWidth="1"/>
    <col min="1423" max="1425" width="12" style="21" bestFit="1" customWidth="1"/>
    <col min="1426" max="1426" width="8" style="21" bestFit="1" customWidth="1"/>
    <col min="1427" max="1427" width="11" style="21" bestFit="1" customWidth="1"/>
    <col min="1428" max="1428" width="12" style="21" bestFit="1" customWidth="1"/>
    <col min="1429" max="1429" width="9" style="21" bestFit="1" customWidth="1"/>
    <col min="1430" max="1431" width="12" style="21" bestFit="1" customWidth="1"/>
    <col min="1432" max="1432" width="9" style="21" bestFit="1" customWidth="1"/>
    <col min="1433" max="1433" width="6" style="21" bestFit="1" customWidth="1"/>
    <col min="1434" max="1435" width="12" style="21" bestFit="1" customWidth="1"/>
    <col min="1436" max="1436" width="6" style="21" bestFit="1" customWidth="1"/>
    <col min="1437" max="1437" width="7" style="21" bestFit="1" customWidth="1"/>
    <col min="1438" max="1439" width="12" style="21" bestFit="1" customWidth="1"/>
    <col min="1440" max="1440" width="6" style="21" bestFit="1" customWidth="1"/>
    <col min="1441" max="1442" width="12" style="21" bestFit="1" customWidth="1"/>
    <col min="1443" max="1443" width="9" style="21" bestFit="1" customWidth="1"/>
    <col min="1444" max="1447" width="12" style="21" bestFit="1" customWidth="1"/>
    <col min="1448" max="1448" width="8" style="21" bestFit="1" customWidth="1"/>
    <col min="1449" max="1449" width="6" style="21" bestFit="1" customWidth="1"/>
    <col min="1450" max="1450" width="12" style="21" bestFit="1" customWidth="1"/>
    <col min="1451" max="1451" width="7" style="21" bestFit="1" customWidth="1"/>
    <col min="1452" max="1452" width="9" style="21" bestFit="1" customWidth="1"/>
    <col min="1453" max="1454" width="12" style="21" bestFit="1" customWidth="1"/>
    <col min="1455" max="1455" width="8" style="21" bestFit="1" customWidth="1"/>
    <col min="1456" max="1456" width="7" style="21" bestFit="1" customWidth="1"/>
    <col min="1457" max="1457" width="12" style="21" bestFit="1" customWidth="1"/>
    <col min="1458" max="1458" width="5.5703125" style="21" bestFit="1" customWidth="1"/>
    <col min="1459" max="1459" width="9" style="21" bestFit="1" customWidth="1"/>
    <col min="1460" max="1460" width="8" style="21" bestFit="1" customWidth="1"/>
    <col min="1461" max="1461" width="12" style="21" bestFit="1" customWidth="1"/>
    <col min="1462" max="1462" width="8" style="21" bestFit="1" customWidth="1"/>
    <col min="1463" max="1465" width="12" style="21" bestFit="1" customWidth="1"/>
    <col min="1466" max="1466" width="7" style="21" bestFit="1" customWidth="1"/>
    <col min="1467" max="1467" width="8" style="21" bestFit="1" customWidth="1"/>
    <col min="1468" max="1469" width="12" style="21" bestFit="1" customWidth="1"/>
    <col min="1470" max="1470" width="6" style="21" bestFit="1" customWidth="1"/>
    <col min="1471" max="1471" width="12" style="21" bestFit="1" customWidth="1"/>
    <col min="1472" max="1472" width="10" style="21" bestFit="1" customWidth="1"/>
    <col min="1473" max="1473" width="7" style="21" bestFit="1" customWidth="1"/>
    <col min="1474" max="1476" width="12" style="21" bestFit="1" customWidth="1"/>
    <col min="1477" max="1477" width="7" style="21" bestFit="1" customWidth="1"/>
    <col min="1478" max="1478" width="9" style="21" bestFit="1" customWidth="1"/>
    <col min="1479" max="1479" width="12" style="21" bestFit="1" customWidth="1"/>
    <col min="1480" max="1480" width="7" style="21" bestFit="1" customWidth="1"/>
    <col min="1481" max="1481" width="12" style="21" bestFit="1" customWidth="1"/>
    <col min="1482" max="1482" width="6" style="21" bestFit="1" customWidth="1"/>
    <col min="1483" max="1483" width="8" style="21" bestFit="1" customWidth="1"/>
    <col min="1484" max="1487" width="12" style="21" bestFit="1" customWidth="1"/>
    <col min="1488" max="1488" width="6" style="21" bestFit="1" customWidth="1"/>
    <col min="1489" max="1489" width="7" style="21" bestFit="1" customWidth="1"/>
    <col min="1490" max="1493" width="12" style="21" bestFit="1" customWidth="1"/>
    <col min="1494" max="1494" width="10" style="21" bestFit="1" customWidth="1"/>
    <col min="1495" max="1495" width="12" style="21" bestFit="1" customWidth="1"/>
    <col min="1496" max="1496" width="9" style="21" bestFit="1" customWidth="1"/>
    <col min="1497" max="1497" width="7" style="21" bestFit="1" customWidth="1"/>
    <col min="1498" max="1498" width="12" style="21" bestFit="1" customWidth="1"/>
    <col min="1499" max="1502" width="7" style="21" bestFit="1" customWidth="1"/>
    <col min="1503" max="1503" width="12" style="21" bestFit="1" customWidth="1"/>
    <col min="1504" max="1504" width="7" style="21" bestFit="1" customWidth="1"/>
    <col min="1505" max="1505" width="6" style="21" bestFit="1" customWidth="1"/>
    <col min="1506" max="1506" width="8" style="21" bestFit="1" customWidth="1"/>
    <col min="1507" max="1507" width="11" style="21" bestFit="1" customWidth="1"/>
    <col min="1508" max="1508" width="12" style="21" bestFit="1" customWidth="1"/>
    <col min="1509" max="1509" width="6" style="21" bestFit="1" customWidth="1"/>
    <col min="1510" max="1513" width="12" style="21" bestFit="1" customWidth="1"/>
    <col min="1514" max="1514" width="7" style="21" bestFit="1" customWidth="1"/>
    <col min="1515" max="1515" width="6" style="21" bestFit="1" customWidth="1"/>
    <col min="1516" max="1516" width="12" style="21" bestFit="1" customWidth="1"/>
    <col min="1517" max="1517" width="7" style="21" bestFit="1" customWidth="1"/>
    <col min="1518" max="1518" width="12" style="21" bestFit="1" customWidth="1"/>
    <col min="1519" max="1519" width="10" style="21" bestFit="1" customWidth="1"/>
    <col min="1520" max="1520" width="12" style="21" bestFit="1" customWidth="1"/>
    <col min="1521" max="1521" width="8" style="21" bestFit="1" customWidth="1"/>
    <col min="1522" max="1522" width="12" style="21" bestFit="1" customWidth="1"/>
    <col min="1523" max="1523" width="8" style="21" bestFit="1" customWidth="1"/>
    <col min="1524" max="1525" width="12" style="21" bestFit="1" customWidth="1"/>
    <col min="1526" max="1526" width="6" style="21" bestFit="1" customWidth="1"/>
    <col min="1527" max="1527" width="8" style="21" bestFit="1" customWidth="1"/>
    <col min="1528" max="1528" width="7" style="21" bestFit="1" customWidth="1"/>
    <col min="1529" max="1532" width="12" style="21" bestFit="1" customWidth="1"/>
    <col min="1533" max="1533" width="7" style="21" bestFit="1" customWidth="1"/>
    <col min="1534" max="1534" width="12" style="21" bestFit="1" customWidth="1"/>
    <col min="1535" max="1535" width="6" style="21" bestFit="1" customWidth="1"/>
    <col min="1536" max="1536" width="9" style="21" bestFit="1" customWidth="1"/>
    <col min="1537" max="1537" width="8" style="21" bestFit="1" customWidth="1"/>
    <col min="1538" max="1538" width="6" style="21" bestFit="1" customWidth="1"/>
    <col min="1539" max="1539" width="8" style="21" bestFit="1" customWidth="1"/>
    <col min="1540" max="1541" width="12" style="21" bestFit="1" customWidth="1"/>
    <col min="1542" max="1542" width="9" style="21" bestFit="1" customWidth="1"/>
    <col min="1543" max="1543" width="7" style="21" bestFit="1" customWidth="1"/>
    <col min="1544" max="1545" width="12" style="21" bestFit="1" customWidth="1"/>
    <col min="1546" max="1546" width="6" style="21" bestFit="1" customWidth="1"/>
    <col min="1547" max="1548" width="12" style="21" bestFit="1" customWidth="1"/>
    <col min="1549" max="1549" width="7" style="21" bestFit="1" customWidth="1"/>
    <col min="1550" max="1552" width="12" style="21" bestFit="1" customWidth="1"/>
    <col min="1553" max="1553" width="10" style="21" bestFit="1" customWidth="1"/>
    <col min="1554" max="1554" width="6" style="21" bestFit="1" customWidth="1"/>
    <col min="1555" max="1555" width="10" style="21" bestFit="1" customWidth="1"/>
    <col min="1556" max="1557" width="7" style="21" bestFit="1" customWidth="1"/>
    <col min="1558" max="1558" width="5.5703125" style="21" bestFit="1" customWidth="1"/>
    <col min="1559" max="1559" width="8" style="21" bestFit="1" customWidth="1"/>
    <col min="1560" max="1560" width="7" style="21" bestFit="1" customWidth="1"/>
    <col min="1561" max="1561" width="6" style="21" bestFit="1" customWidth="1"/>
    <col min="1562" max="1563" width="7" style="21" bestFit="1" customWidth="1"/>
    <col min="1564" max="1564" width="12" style="21" bestFit="1" customWidth="1"/>
    <col min="1565" max="1566" width="6" style="21" bestFit="1" customWidth="1"/>
    <col min="1567" max="1567" width="12" style="21" bestFit="1" customWidth="1"/>
    <col min="1568" max="1568" width="7" style="21" bestFit="1" customWidth="1"/>
    <col min="1569" max="1572" width="12" style="21" bestFit="1" customWidth="1"/>
    <col min="1573" max="1573" width="9" style="21" bestFit="1" customWidth="1"/>
    <col min="1574" max="1575" width="12" style="21" bestFit="1" customWidth="1"/>
    <col min="1576" max="1576" width="7" style="21" bestFit="1" customWidth="1"/>
    <col min="1577" max="1577" width="12" style="21" bestFit="1" customWidth="1"/>
    <col min="1578" max="1578" width="5.5703125" style="21" bestFit="1" customWidth="1"/>
    <col min="1579" max="1579" width="7" style="21" bestFit="1" customWidth="1"/>
    <col min="1580" max="1580" width="9" style="21" bestFit="1" customWidth="1"/>
    <col min="1581" max="1581" width="12" style="21" bestFit="1" customWidth="1"/>
    <col min="1582" max="1582" width="7" style="21" bestFit="1" customWidth="1"/>
    <col min="1583" max="1586" width="12" style="21" bestFit="1" customWidth="1"/>
    <col min="1587" max="1587" width="6" style="21" bestFit="1" customWidth="1"/>
    <col min="1588" max="1588" width="8" style="21" bestFit="1" customWidth="1"/>
    <col min="1589" max="1590" width="12" style="21" bestFit="1" customWidth="1"/>
    <col min="1591" max="1591" width="6" style="21" bestFit="1" customWidth="1"/>
    <col min="1592" max="1592" width="12" style="21" bestFit="1" customWidth="1"/>
    <col min="1593" max="1593" width="9" style="21" bestFit="1" customWidth="1"/>
    <col min="1594" max="1594" width="10" style="21" bestFit="1" customWidth="1"/>
    <col min="1595" max="1595" width="7" style="21" bestFit="1" customWidth="1"/>
    <col min="1596" max="1596" width="12" style="21" bestFit="1" customWidth="1"/>
    <col min="1597" max="1597" width="7" style="21" bestFit="1" customWidth="1"/>
    <col min="1598" max="1598" width="9" style="21" bestFit="1" customWidth="1"/>
    <col min="1599" max="1600" width="12" style="21" bestFit="1" customWidth="1"/>
    <col min="1601" max="1601" width="7" style="21" bestFit="1" customWidth="1"/>
    <col min="1602" max="1602" width="12" style="21" bestFit="1" customWidth="1"/>
    <col min="1603" max="1603" width="6" style="21" bestFit="1" customWidth="1"/>
    <col min="1604" max="1605" width="7" style="21" bestFit="1" customWidth="1"/>
    <col min="1606" max="1607" width="12" style="21" bestFit="1" customWidth="1"/>
    <col min="1608" max="1608" width="7" style="21" bestFit="1" customWidth="1"/>
    <col min="1609" max="1609" width="6" style="21" bestFit="1" customWidth="1"/>
    <col min="1610" max="1610" width="12" style="21" bestFit="1" customWidth="1"/>
    <col min="1611" max="1612" width="7" style="21" bestFit="1" customWidth="1"/>
    <col min="1613" max="1613" width="8" style="21" bestFit="1" customWidth="1"/>
    <col min="1614" max="1615" width="12" style="21" bestFit="1" customWidth="1"/>
    <col min="1616" max="1616" width="6" style="21" bestFit="1" customWidth="1"/>
    <col min="1617" max="1617" width="12" style="21" bestFit="1" customWidth="1"/>
    <col min="1618" max="1618" width="6" style="21" bestFit="1" customWidth="1"/>
    <col min="1619" max="1619" width="8" style="21" bestFit="1" customWidth="1"/>
    <col min="1620" max="1620" width="9" style="21" bestFit="1" customWidth="1"/>
    <col min="1621" max="1621" width="6" style="21" bestFit="1" customWidth="1"/>
    <col min="1622" max="1622" width="8" style="21" bestFit="1" customWidth="1"/>
    <col min="1623" max="1623" width="12" style="21" bestFit="1" customWidth="1"/>
    <col min="1624" max="1624" width="7" style="21" bestFit="1" customWidth="1"/>
    <col min="1625" max="1625" width="12" style="21" bestFit="1" customWidth="1"/>
    <col min="1626" max="1626" width="7" style="21" bestFit="1" customWidth="1"/>
    <col min="1627" max="1627" width="6" style="21" bestFit="1" customWidth="1"/>
    <col min="1628" max="1628" width="12" style="21" bestFit="1" customWidth="1"/>
    <col min="1629" max="1629" width="7" style="21" bestFit="1" customWidth="1"/>
    <col min="1630" max="1632" width="12" style="21" bestFit="1" customWidth="1"/>
    <col min="1633" max="1633" width="8" style="21" bestFit="1" customWidth="1"/>
    <col min="1634" max="1634" width="5.5703125" style="21" bestFit="1" customWidth="1"/>
    <col min="1635" max="1635" width="9" style="21" bestFit="1" customWidth="1"/>
    <col min="1636" max="1637" width="12" style="21" bestFit="1" customWidth="1"/>
    <col min="1638" max="1638" width="8" style="21" bestFit="1" customWidth="1"/>
    <col min="1639" max="1639" width="7" style="21" bestFit="1" customWidth="1"/>
    <col min="1640" max="1640" width="8" style="21" bestFit="1" customWidth="1"/>
    <col min="1641" max="1645" width="12" style="21" bestFit="1" customWidth="1"/>
    <col min="1646" max="1647" width="7" style="21" bestFit="1" customWidth="1"/>
    <col min="1648" max="1649" width="12" style="21" bestFit="1" customWidth="1"/>
    <col min="1650" max="1650" width="9" style="21" bestFit="1" customWidth="1"/>
    <col min="1651" max="1651" width="6" style="21" bestFit="1" customWidth="1"/>
    <col min="1652" max="1652" width="8" style="21" bestFit="1" customWidth="1"/>
    <col min="1653" max="1653" width="9" style="21" bestFit="1" customWidth="1"/>
    <col min="1654" max="1654" width="12" style="21" bestFit="1" customWidth="1"/>
    <col min="1655" max="1655" width="6" style="21" bestFit="1" customWidth="1"/>
    <col min="1656" max="1656" width="12" style="21" bestFit="1" customWidth="1"/>
    <col min="1657" max="1657" width="8" style="21" bestFit="1" customWidth="1"/>
    <col min="1658" max="1658" width="9" style="21" bestFit="1" customWidth="1"/>
    <col min="1659" max="1659" width="5.5703125" style="21" bestFit="1" customWidth="1"/>
    <col min="1660" max="1660" width="7" style="21" bestFit="1" customWidth="1"/>
    <col min="1661" max="1661" width="8" style="21" bestFit="1" customWidth="1"/>
    <col min="1662" max="1663" width="12" style="21" bestFit="1" customWidth="1"/>
    <col min="1664" max="1664" width="7" style="21" bestFit="1" customWidth="1"/>
    <col min="1665" max="1665" width="6" style="21" bestFit="1" customWidth="1"/>
    <col min="1666" max="1666" width="8" style="21" bestFit="1" customWidth="1"/>
    <col min="1667" max="1669" width="12" style="21" bestFit="1" customWidth="1"/>
    <col min="1670" max="1670" width="9" style="21" bestFit="1" customWidth="1"/>
    <col min="1671" max="1671" width="7" style="21" bestFit="1" customWidth="1"/>
    <col min="1672" max="1673" width="12" style="21" bestFit="1" customWidth="1"/>
    <col min="1674" max="1674" width="6" style="21" bestFit="1" customWidth="1"/>
    <col min="1675" max="1675" width="9" style="21" bestFit="1" customWidth="1"/>
    <col min="1676" max="1677" width="12" style="21" bestFit="1" customWidth="1"/>
    <col min="1678" max="1678" width="10" style="21" bestFit="1" customWidth="1"/>
    <col min="1679" max="1680" width="12" style="21" bestFit="1" customWidth="1"/>
    <col min="1681" max="1681" width="7" style="21" bestFit="1" customWidth="1"/>
    <col min="1682" max="1682" width="6" style="21" bestFit="1" customWidth="1"/>
    <col min="1683" max="1683" width="8" style="21" bestFit="1" customWidth="1"/>
    <col min="1684" max="1684" width="12" style="21" bestFit="1" customWidth="1"/>
    <col min="1685" max="1686" width="7" style="21" bestFit="1" customWidth="1"/>
    <col min="1687" max="1687" width="12" style="21" bestFit="1" customWidth="1"/>
    <col min="1688" max="1688" width="5.5703125" style="21" bestFit="1" customWidth="1"/>
    <col min="1689" max="1690" width="12" style="21" bestFit="1" customWidth="1"/>
    <col min="1691" max="1691" width="7" style="21" bestFit="1" customWidth="1"/>
    <col min="1692" max="1692" width="12" style="21" bestFit="1" customWidth="1"/>
    <col min="1693" max="1693" width="6" style="21" bestFit="1" customWidth="1"/>
    <col min="1694" max="1694" width="9" style="21" bestFit="1" customWidth="1"/>
    <col min="1695" max="1696" width="12" style="21" bestFit="1" customWidth="1"/>
    <col min="1697" max="1697" width="8" style="21" bestFit="1" customWidth="1"/>
    <col min="1698" max="1698" width="7" style="21" bestFit="1" customWidth="1"/>
    <col min="1699" max="1699" width="10" style="21" bestFit="1" customWidth="1"/>
    <col min="1700" max="1700" width="7" style="21" bestFit="1" customWidth="1"/>
    <col min="1701" max="1702" width="9" style="21" bestFit="1" customWidth="1"/>
    <col min="1703" max="1703" width="6" style="21" bestFit="1" customWidth="1"/>
    <col min="1704" max="1704" width="9" style="21" bestFit="1" customWidth="1"/>
    <col min="1705" max="1705" width="7" style="21" bestFit="1" customWidth="1"/>
    <col min="1706" max="1706" width="12" style="21" bestFit="1" customWidth="1"/>
    <col min="1707" max="1707" width="6" style="21" bestFit="1" customWidth="1"/>
    <col min="1708" max="1708" width="12" style="21" bestFit="1" customWidth="1"/>
    <col min="1709" max="1709" width="10" style="21" bestFit="1" customWidth="1"/>
    <col min="1710" max="1710" width="12" style="21" bestFit="1" customWidth="1"/>
    <col min="1711" max="1711" width="6" style="21" bestFit="1" customWidth="1"/>
    <col min="1712" max="1712" width="7" style="21" bestFit="1" customWidth="1"/>
    <col min="1713" max="1714" width="12" style="21" bestFit="1" customWidth="1"/>
    <col min="1715" max="1715" width="8" style="21" bestFit="1" customWidth="1"/>
    <col min="1716" max="1716" width="7" style="21" bestFit="1" customWidth="1"/>
    <col min="1717" max="1717" width="6" style="21" bestFit="1" customWidth="1"/>
    <col min="1718" max="1718" width="8" style="21" bestFit="1" customWidth="1"/>
    <col min="1719" max="1721" width="12" style="21" bestFit="1" customWidth="1"/>
    <col min="1722" max="1722" width="10" style="21" bestFit="1" customWidth="1"/>
    <col min="1723" max="1723" width="12" style="21" bestFit="1" customWidth="1"/>
    <col min="1724" max="1724" width="6" style="21" bestFit="1" customWidth="1"/>
    <col min="1725" max="1726" width="12" style="21" bestFit="1" customWidth="1"/>
    <col min="1727" max="1727" width="8" style="21" bestFit="1" customWidth="1"/>
    <col min="1728" max="1728" width="12" style="21" bestFit="1" customWidth="1"/>
    <col min="1729" max="1729" width="6" style="21" bestFit="1" customWidth="1"/>
    <col min="1730" max="1730" width="9" style="21" bestFit="1" customWidth="1"/>
    <col min="1731" max="1732" width="12" style="21" bestFit="1" customWidth="1"/>
    <col min="1733" max="1733" width="6" style="21" bestFit="1" customWidth="1"/>
    <col min="1734" max="1734" width="12" style="21" bestFit="1" customWidth="1"/>
    <col min="1735" max="1735" width="8" style="21" bestFit="1" customWidth="1"/>
    <col min="1736" max="1737" width="12" style="21" bestFit="1" customWidth="1"/>
    <col min="1738" max="1738" width="7" style="21" bestFit="1" customWidth="1"/>
    <col min="1739" max="1739" width="12" style="21" bestFit="1" customWidth="1"/>
    <col min="1740" max="1740" width="8" style="21" bestFit="1" customWidth="1"/>
    <col min="1741" max="1742" width="7" style="21" bestFit="1" customWidth="1"/>
    <col min="1743" max="1743" width="5.5703125" style="21" bestFit="1" customWidth="1"/>
    <col min="1744" max="1744" width="9" style="21" bestFit="1" customWidth="1"/>
    <col min="1745" max="1745" width="12" style="21" bestFit="1" customWidth="1"/>
    <col min="1746" max="1746" width="7" style="21" bestFit="1" customWidth="1"/>
    <col min="1747" max="1747" width="12" style="21" bestFit="1" customWidth="1"/>
    <col min="1748" max="1748" width="6" style="21" bestFit="1" customWidth="1"/>
    <col min="1749" max="1750" width="12" style="21" bestFit="1" customWidth="1"/>
    <col min="1751" max="1751" width="9" style="21" bestFit="1" customWidth="1"/>
    <col min="1752" max="1752" width="7" style="21" bestFit="1" customWidth="1"/>
    <col min="1753" max="1754" width="12" style="21" bestFit="1" customWidth="1"/>
    <col min="1755" max="1755" width="8" style="21" bestFit="1" customWidth="1"/>
    <col min="1756" max="1756" width="6" style="21" bestFit="1" customWidth="1"/>
    <col min="1757" max="1758" width="12" style="21" bestFit="1" customWidth="1"/>
    <col min="1759" max="1759" width="9" style="21" bestFit="1" customWidth="1"/>
    <col min="1760" max="1760" width="12" style="21" bestFit="1" customWidth="1"/>
    <col min="1761" max="1761" width="11" style="21" bestFit="1" customWidth="1"/>
    <col min="1762" max="1762" width="5.5703125" style="21" bestFit="1" customWidth="1"/>
    <col min="1763" max="1764" width="12" style="21" bestFit="1" customWidth="1"/>
    <col min="1765" max="1766" width="9" style="21" bestFit="1" customWidth="1"/>
    <col min="1767" max="1767" width="12" style="21" bestFit="1" customWidth="1"/>
    <col min="1768" max="1768" width="6" style="21" bestFit="1" customWidth="1"/>
    <col min="1769" max="1772" width="12" style="21" bestFit="1" customWidth="1"/>
    <col min="1773" max="1773" width="7" style="21" bestFit="1" customWidth="1"/>
    <col min="1774" max="1775" width="12" style="21" bestFit="1" customWidth="1"/>
    <col min="1776" max="1776" width="9" style="21" bestFit="1" customWidth="1"/>
    <col min="1777" max="1777" width="12" style="21" bestFit="1" customWidth="1"/>
    <col min="1778" max="1778" width="7" style="21" bestFit="1" customWidth="1"/>
    <col min="1779" max="1779" width="10" style="21" bestFit="1" customWidth="1"/>
    <col min="1780" max="1780" width="6" style="21" bestFit="1" customWidth="1"/>
    <col min="1781" max="1783" width="12" style="21" bestFit="1" customWidth="1"/>
    <col min="1784" max="1784" width="7" style="21" bestFit="1" customWidth="1"/>
    <col min="1785" max="1786" width="12" style="21" bestFit="1" customWidth="1"/>
    <col min="1787" max="1787" width="5.5703125" style="21" bestFit="1" customWidth="1"/>
    <col min="1788" max="1789" width="12" style="21" bestFit="1" customWidth="1"/>
    <col min="1790" max="1790" width="6" style="21" bestFit="1" customWidth="1"/>
    <col min="1791" max="1791" width="12" style="21" bestFit="1" customWidth="1"/>
    <col min="1792" max="1792" width="8" style="21" bestFit="1" customWidth="1"/>
    <col min="1793" max="1794" width="12" style="21" bestFit="1" customWidth="1"/>
    <col min="1795" max="1795" width="7" style="21" bestFit="1" customWidth="1"/>
    <col min="1796" max="1796" width="6" style="21" bestFit="1" customWidth="1"/>
    <col min="1797" max="1797" width="7" style="21" bestFit="1" customWidth="1"/>
    <col min="1798" max="1799" width="12" style="21" bestFit="1" customWidth="1"/>
    <col min="1800" max="1800" width="9" style="21" bestFit="1" customWidth="1"/>
    <col min="1801" max="1801" width="8" style="21" bestFit="1" customWidth="1"/>
    <col min="1802" max="1802" width="7" style="21" bestFit="1" customWidth="1"/>
    <col min="1803" max="1804" width="12" style="21" bestFit="1" customWidth="1"/>
    <col min="1805" max="1805" width="10" style="21" bestFit="1" customWidth="1"/>
    <col min="1806" max="1806" width="6" style="21" bestFit="1" customWidth="1"/>
    <col min="1807" max="1807" width="11" style="21" bestFit="1" customWidth="1"/>
    <col min="1808" max="1808" width="8" style="21" bestFit="1" customWidth="1"/>
    <col min="1809" max="1809" width="12" style="21" bestFit="1" customWidth="1"/>
    <col min="1810" max="1812" width="7" style="21" bestFit="1" customWidth="1"/>
    <col min="1813" max="1813" width="12" style="21" bestFit="1" customWidth="1"/>
    <col min="1814" max="1814" width="7" style="21" bestFit="1" customWidth="1"/>
    <col min="1815" max="1815" width="12" style="21" bestFit="1" customWidth="1"/>
    <col min="1816" max="1816" width="8" style="21" bestFit="1" customWidth="1"/>
    <col min="1817" max="1822" width="12" style="21" bestFit="1" customWidth="1"/>
    <col min="1823" max="1823" width="7" style="21" bestFit="1" customWidth="1"/>
    <col min="1824" max="1825" width="12" style="21" bestFit="1" customWidth="1"/>
    <col min="1826" max="1826" width="5.5703125" style="21" bestFit="1" customWidth="1"/>
    <col min="1827" max="1827" width="12" style="21" bestFit="1" customWidth="1"/>
    <col min="1828" max="1829" width="7" style="21" bestFit="1" customWidth="1"/>
    <col min="1830" max="1830" width="8" style="21" bestFit="1" customWidth="1"/>
    <col min="1831" max="1831" width="12" style="21" bestFit="1" customWidth="1"/>
    <col min="1832" max="1832" width="6" style="21" bestFit="1" customWidth="1"/>
    <col min="1833" max="1833" width="9" style="21" bestFit="1" customWidth="1"/>
    <col min="1834" max="1835" width="12" style="21" bestFit="1" customWidth="1"/>
    <col min="1836" max="1836" width="7" style="21" bestFit="1" customWidth="1"/>
    <col min="1837" max="1837" width="6" style="21" bestFit="1" customWidth="1"/>
    <col min="1838" max="1838" width="10" style="21" bestFit="1" customWidth="1"/>
    <col min="1839" max="1841" width="12" style="21" bestFit="1" customWidth="1"/>
    <col min="1842" max="1842" width="9" style="21" bestFit="1" customWidth="1"/>
    <col min="1843" max="1843" width="11" style="21" bestFit="1" customWidth="1"/>
    <col min="1844" max="1844" width="12" style="21" bestFit="1" customWidth="1"/>
    <col min="1845" max="1845" width="8" style="21" bestFit="1" customWidth="1"/>
    <col min="1846" max="1846" width="12" style="21" bestFit="1" customWidth="1"/>
    <col min="1847" max="1847" width="7" style="21" bestFit="1" customWidth="1"/>
    <col min="1848" max="1848" width="12" style="21" bestFit="1" customWidth="1"/>
    <col min="1849" max="1849" width="9" style="21" bestFit="1" customWidth="1"/>
    <col min="1850" max="1850" width="6" style="21" bestFit="1" customWidth="1"/>
    <col min="1851" max="1853" width="12" style="21" bestFit="1" customWidth="1"/>
    <col min="1854" max="1854" width="6" style="21" bestFit="1" customWidth="1"/>
    <col min="1855" max="1858" width="12" style="21" bestFit="1" customWidth="1"/>
    <col min="1859" max="1859" width="7" style="21" bestFit="1" customWidth="1"/>
    <col min="1860" max="1861" width="12" style="21" bestFit="1" customWidth="1"/>
    <col min="1862" max="1862" width="6" style="21" bestFit="1" customWidth="1"/>
    <col min="1863" max="1865" width="12" style="21" bestFit="1" customWidth="1"/>
    <col min="1866" max="1866" width="9" style="21" bestFit="1" customWidth="1"/>
    <col min="1867" max="1867" width="12" style="21" bestFit="1" customWidth="1"/>
    <col min="1868" max="1868" width="5.5703125" style="21" bestFit="1" customWidth="1"/>
    <col min="1869" max="1870" width="8" style="21" bestFit="1" customWidth="1"/>
    <col min="1871" max="1871" width="12" style="21" bestFit="1" customWidth="1"/>
    <col min="1872" max="1872" width="6" style="21" bestFit="1" customWidth="1"/>
    <col min="1873" max="1874" width="12" style="21" bestFit="1" customWidth="1"/>
    <col min="1875" max="1875" width="6" style="21" bestFit="1" customWidth="1"/>
    <col min="1876" max="1878" width="7" style="21" bestFit="1" customWidth="1"/>
    <col min="1879" max="1879" width="12" style="21" bestFit="1" customWidth="1"/>
    <col min="1880" max="1880" width="6" style="21" bestFit="1" customWidth="1"/>
    <col min="1881" max="1881" width="12" style="21" bestFit="1" customWidth="1"/>
    <col min="1882" max="1882" width="8" style="21" bestFit="1" customWidth="1"/>
    <col min="1883" max="1883" width="12" style="21" bestFit="1" customWidth="1"/>
    <col min="1884" max="1885" width="9" style="21" bestFit="1" customWidth="1"/>
    <col min="1886" max="1886" width="6" style="21" bestFit="1" customWidth="1"/>
    <col min="1887" max="1887" width="12" style="21" bestFit="1" customWidth="1"/>
    <col min="1888" max="1888" width="6" style="21" bestFit="1" customWidth="1"/>
    <col min="1889" max="1889" width="12" style="21" bestFit="1" customWidth="1"/>
    <col min="1890" max="1890" width="8" style="21" bestFit="1" customWidth="1"/>
    <col min="1891" max="1891" width="7" style="21" bestFit="1" customWidth="1"/>
    <col min="1892" max="1894" width="12" style="21" bestFit="1" customWidth="1"/>
    <col min="1895" max="1895" width="8" style="21" bestFit="1" customWidth="1"/>
    <col min="1896" max="1896" width="12" style="21" bestFit="1" customWidth="1"/>
    <col min="1897" max="1897" width="11" style="21" bestFit="1" customWidth="1"/>
    <col min="1898" max="1898" width="6" style="21" bestFit="1" customWidth="1"/>
    <col min="1899" max="1899" width="12" style="21" bestFit="1" customWidth="1"/>
    <col min="1900" max="1900" width="5.5703125" style="21" bestFit="1" customWidth="1"/>
    <col min="1901" max="1901" width="6" style="21" bestFit="1" customWidth="1"/>
    <col min="1902" max="1902" width="12" style="21" bestFit="1" customWidth="1"/>
    <col min="1903" max="1903" width="8" style="21" bestFit="1" customWidth="1"/>
    <col min="1904" max="1904" width="12" style="21" bestFit="1" customWidth="1"/>
    <col min="1905" max="1905" width="9" style="21" bestFit="1" customWidth="1"/>
    <col min="1906" max="1906" width="7" style="21" bestFit="1" customWidth="1"/>
    <col min="1907" max="1908" width="12" style="21" bestFit="1" customWidth="1"/>
    <col min="1909" max="1909" width="9" style="21" bestFit="1" customWidth="1"/>
    <col min="1910" max="1911" width="12" style="21" bestFit="1" customWidth="1"/>
    <col min="1912" max="1912" width="6" style="21" bestFit="1" customWidth="1"/>
    <col min="1913" max="1913" width="5.5703125" style="21" bestFit="1" customWidth="1"/>
    <col min="1914" max="1914" width="8" style="21" bestFit="1" customWidth="1"/>
    <col min="1915" max="1915" width="12" style="21" bestFit="1" customWidth="1"/>
    <col min="1916" max="1916" width="7" style="21" bestFit="1" customWidth="1"/>
    <col min="1917" max="1917" width="9" style="21" bestFit="1" customWidth="1"/>
    <col min="1918" max="1918" width="6" style="21" bestFit="1" customWidth="1"/>
    <col min="1919" max="1919" width="12" style="21" bestFit="1" customWidth="1"/>
    <col min="1920" max="1920" width="9" style="21" bestFit="1" customWidth="1"/>
    <col min="1921" max="1921" width="6" style="21" bestFit="1" customWidth="1"/>
    <col min="1922" max="1922" width="8" style="21" bestFit="1" customWidth="1"/>
    <col min="1923" max="1923" width="12" style="21" bestFit="1" customWidth="1"/>
    <col min="1924" max="1924" width="7" style="21" bestFit="1" customWidth="1"/>
    <col min="1925" max="1925" width="8" style="21" bestFit="1" customWidth="1"/>
    <col min="1926" max="1926" width="7" style="21" bestFit="1" customWidth="1"/>
    <col min="1927" max="1928" width="12" style="21" bestFit="1" customWidth="1"/>
    <col min="1929" max="1929" width="8" style="21" bestFit="1" customWidth="1"/>
    <col min="1930" max="1930" width="12" style="21" bestFit="1" customWidth="1"/>
    <col min="1931" max="1931" width="7" style="21" bestFit="1" customWidth="1"/>
    <col min="1932" max="1932" width="5.5703125" style="21" bestFit="1" customWidth="1"/>
    <col min="1933" max="1933" width="12" style="21" bestFit="1" customWidth="1"/>
    <col min="1934" max="1934" width="8" style="21" bestFit="1" customWidth="1"/>
    <col min="1935" max="1935" width="12" style="21" bestFit="1" customWidth="1"/>
    <col min="1936" max="1936" width="9" style="21" bestFit="1" customWidth="1"/>
    <col min="1937" max="1937" width="8" style="21" bestFit="1" customWidth="1"/>
    <col min="1938" max="1938" width="7" style="21" bestFit="1" customWidth="1"/>
    <col min="1939" max="1939" width="6" style="21" bestFit="1" customWidth="1"/>
    <col min="1940" max="1941" width="12" style="21" bestFit="1" customWidth="1"/>
    <col min="1942" max="1942" width="9" style="21" bestFit="1" customWidth="1"/>
    <col min="1943" max="1943" width="12" style="21" bestFit="1" customWidth="1"/>
    <col min="1944" max="1944" width="7" style="21" bestFit="1" customWidth="1"/>
    <col min="1945" max="1945" width="12" style="21" bestFit="1" customWidth="1"/>
    <col min="1946" max="1946" width="9" style="21" bestFit="1" customWidth="1"/>
    <col min="1947" max="1948" width="12" style="21" bestFit="1" customWidth="1"/>
    <col min="1949" max="1949" width="8" style="21" bestFit="1" customWidth="1"/>
    <col min="1950" max="1952" width="7" style="21" bestFit="1" customWidth="1"/>
    <col min="1953" max="1958" width="12" style="21" bestFit="1" customWidth="1"/>
    <col min="1959" max="1959" width="7" style="21" bestFit="1" customWidth="1"/>
    <col min="1960" max="1960" width="12" style="21" bestFit="1" customWidth="1"/>
    <col min="1961" max="1961" width="7" style="21" bestFit="1" customWidth="1"/>
    <col min="1962" max="1962" width="5.5703125" style="21" bestFit="1" customWidth="1"/>
    <col min="1963" max="1963" width="12" style="21" bestFit="1" customWidth="1"/>
    <col min="1964" max="1964" width="8" style="21" bestFit="1" customWidth="1"/>
    <col min="1965" max="1965" width="11" style="21" bestFit="1" customWidth="1"/>
    <col min="1966" max="1967" width="12" style="21" bestFit="1" customWidth="1"/>
    <col min="1968" max="1969" width="7" style="21" bestFit="1" customWidth="1"/>
    <col min="1970" max="1970" width="9" style="21" bestFit="1" customWidth="1"/>
    <col min="1971" max="1971" width="12" style="21" bestFit="1" customWidth="1"/>
    <col min="1972" max="1972" width="7" style="21" bestFit="1" customWidth="1"/>
    <col min="1973" max="1973" width="12" style="21" bestFit="1" customWidth="1"/>
    <col min="1974" max="1974" width="6" style="21" bestFit="1" customWidth="1"/>
    <col min="1975" max="1975" width="11" style="21" bestFit="1" customWidth="1"/>
    <col min="1976" max="1976" width="12" style="21" bestFit="1" customWidth="1"/>
    <col min="1977" max="1977" width="6" style="21" bestFit="1" customWidth="1"/>
    <col min="1978" max="1978" width="8" style="21" bestFit="1" customWidth="1"/>
    <col min="1979" max="1979" width="12" style="21" bestFit="1" customWidth="1"/>
    <col min="1980" max="1980" width="10" style="21" bestFit="1" customWidth="1"/>
    <col min="1981" max="1981" width="12" style="21" bestFit="1" customWidth="1"/>
    <col min="1982" max="1982" width="6" style="21" bestFit="1" customWidth="1"/>
    <col min="1983" max="1983" width="9" style="21" bestFit="1" customWidth="1"/>
    <col min="1984" max="1985" width="7" style="21" bestFit="1" customWidth="1"/>
    <col min="1986" max="1987" width="12" style="21" bestFit="1" customWidth="1"/>
    <col min="1988" max="1988" width="6" style="21" bestFit="1" customWidth="1"/>
    <col min="1989" max="1989" width="11" style="21" bestFit="1" customWidth="1"/>
    <col min="1990" max="1990" width="8" style="21" bestFit="1" customWidth="1"/>
    <col min="1991" max="1991" width="5.5703125" style="21" bestFit="1" customWidth="1"/>
    <col min="1992" max="1992" width="11" style="21" bestFit="1" customWidth="1"/>
    <col min="1993" max="1993" width="12" style="21" bestFit="1" customWidth="1"/>
    <col min="1994" max="1994" width="7" style="21" bestFit="1" customWidth="1"/>
    <col min="1995" max="1999" width="12" style="21" bestFit="1" customWidth="1"/>
    <col min="2000" max="2000" width="7" style="21" bestFit="1" customWidth="1"/>
    <col min="2001" max="2001" width="5.5703125" style="21" bestFit="1" customWidth="1"/>
    <col min="2002" max="2002" width="8" style="21" bestFit="1" customWidth="1"/>
    <col min="2003" max="2004" width="12" style="21" bestFit="1" customWidth="1"/>
    <col min="2005" max="2005" width="7" style="21" bestFit="1" customWidth="1"/>
    <col min="2006" max="2006" width="12" style="21" bestFit="1" customWidth="1"/>
    <col min="2007" max="2007" width="9" style="21" bestFit="1" customWidth="1"/>
    <col min="2008" max="2008" width="7" style="21" bestFit="1" customWidth="1"/>
    <col min="2009" max="2012" width="12" style="21" bestFit="1" customWidth="1"/>
    <col min="2013" max="2013" width="5.5703125" style="21" bestFit="1" customWidth="1"/>
    <col min="2014" max="2014" width="12" style="21" bestFit="1" customWidth="1"/>
    <col min="2015" max="2016" width="7" style="21" bestFit="1" customWidth="1"/>
    <col min="2017" max="2018" width="12" style="21" bestFit="1" customWidth="1"/>
    <col min="2019" max="2019" width="6" style="21" bestFit="1" customWidth="1"/>
    <col min="2020" max="2021" width="7" style="21" bestFit="1" customWidth="1"/>
    <col min="2022" max="2022" width="12" style="21" bestFit="1" customWidth="1"/>
    <col min="2023" max="2023" width="7" style="21" bestFit="1" customWidth="1"/>
    <col min="2024" max="2025" width="12" style="21" bestFit="1" customWidth="1"/>
    <col min="2026" max="2026" width="8" style="21" bestFit="1" customWidth="1"/>
    <col min="2027" max="2027" width="12" style="21" bestFit="1" customWidth="1"/>
    <col min="2028" max="2028" width="7" style="21" bestFit="1" customWidth="1"/>
    <col min="2029" max="2030" width="9" style="21" bestFit="1" customWidth="1"/>
    <col min="2031" max="2031" width="12" style="21" bestFit="1" customWidth="1"/>
    <col min="2032" max="2032" width="7" style="21" bestFit="1" customWidth="1"/>
    <col min="2033" max="2033" width="6" style="21" bestFit="1" customWidth="1"/>
    <col min="2034" max="2034" width="10" style="21" bestFit="1" customWidth="1"/>
    <col min="2035" max="2038" width="12" style="21" bestFit="1" customWidth="1"/>
    <col min="2039" max="2039" width="10" style="21" bestFit="1" customWidth="1"/>
    <col min="2040" max="2040" width="12" style="21" bestFit="1" customWidth="1"/>
    <col min="2041" max="2041" width="5.5703125" style="21" bestFit="1" customWidth="1"/>
    <col min="2042" max="2042" width="9" style="21" bestFit="1" customWidth="1"/>
    <col min="2043" max="2043" width="12" style="21" bestFit="1" customWidth="1"/>
    <col min="2044" max="2044" width="8" style="21" bestFit="1" customWidth="1"/>
    <col min="2045" max="2045" width="12" style="21" bestFit="1" customWidth="1"/>
    <col min="2046" max="2047" width="7" style="21" bestFit="1" customWidth="1"/>
    <col min="2048" max="2049" width="6" style="21" bestFit="1" customWidth="1"/>
    <col min="2050" max="2050" width="8" style="21" bestFit="1" customWidth="1"/>
    <col min="2051" max="2052" width="12" style="21" bestFit="1" customWidth="1"/>
    <col min="2053" max="2053" width="7" style="21" bestFit="1" customWidth="1"/>
    <col min="2054" max="2056" width="12" style="21" bestFit="1" customWidth="1"/>
    <col min="2057" max="2057" width="5.5703125" style="21" bestFit="1" customWidth="1"/>
    <col min="2058" max="2058" width="7" style="21" bestFit="1" customWidth="1"/>
    <col min="2059" max="2059" width="10" style="21" bestFit="1" customWidth="1"/>
    <col min="2060" max="2060" width="8" style="21" bestFit="1" customWidth="1"/>
    <col min="2061" max="2061" width="6" style="21" bestFit="1" customWidth="1"/>
    <col min="2062" max="2062" width="12" style="21" bestFit="1" customWidth="1"/>
    <col min="2063" max="2063" width="7" style="21" bestFit="1" customWidth="1"/>
    <col min="2064" max="2066" width="12" style="21" bestFit="1" customWidth="1"/>
    <col min="2067" max="2067" width="6" style="21" bestFit="1" customWidth="1"/>
    <col min="2068" max="2069" width="12" style="21" bestFit="1" customWidth="1"/>
    <col min="2070" max="2071" width="6" style="21" bestFit="1" customWidth="1"/>
    <col min="2072" max="2072" width="10" style="21" bestFit="1" customWidth="1"/>
    <col min="2073" max="2074" width="12" style="21" bestFit="1" customWidth="1"/>
    <col min="2075" max="2075" width="9" style="21" bestFit="1" customWidth="1"/>
    <col min="2076" max="2076" width="8" style="21" bestFit="1" customWidth="1"/>
    <col min="2077" max="2077" width="6" style="21" bestFit="1" customWidth="1"/>
    <col min="2078" max="2081" width="12" style="21" bestFit="1" customWidth="1"/>
    <col min="2082" max="2082" width="5.5703125" style="21" bestFit="1" customWidth="1"/>
    <col min="2083" max="2084" width="12" style="21" bestFit="1" customWidth="1"/>
    <col min="2085" max="2085" width="9" style="21" bestFit="1" customWidth="1"/>
    <col min="2086" max="2086" width="12" style="21" bestFit="1" customWidth="1"/>
    <col min="2087" max="2087" width="8" style="21" bestFit="1" customWidth="1"/>
    <col min="2088" max="2089" width="12" style="21" bestFit="1" customWidth="1"/>
    <col min="2090" max="2090" width="7" style="21" bestFit="1" customWidth="1"/>
    <col min="2091" max="2091" width="12" style="21" bestFit="1" customWidth="1"/>
    <col min="2092" max="2092" width="6" style="21" bestFit="1" customWidth="1"/>
    <col min="2093" max="2093" width="12" style="21" bestFit="1" customWidth="1"/>
    <col min="2094" max="2094" width="6" style="21" bestFit="1" customWidth="1"/>
    <col min="2095" max="2096" width="12" style="21" bestFit="1" customWidth="1"/>
    <col min="2097" max="2097" width="7" style="21" bestFit="1" customWidth="1"/>
    <col min="2098" max="2098" width="8" style="21" bestFit="1" customWidth="1"/>
    <col min="2099" max="2099" width="12" style="21" bestFit="1" customWidth="1"/>
    <col min="2100" max="2100" width="6" style="21" bestFit="1" customWidth="1"/>
    <col min="2101" max="2102" width="12" style="21" bestFit="1" customWidth="1"/>
    <col min="2103" max="2103" width="9" style="21" bestFit="1" customWidth="1"/>
    <col min="2104" max="2104" width="5.5703125" style="21" bestFit="1" customWidth="1"/>
    <col min="2105" max="2105" width="7" style="21" bestFit="1" customWidth="1"/>
    <col min="2106" max="2106" width="8" style="21" bestFit="1" customWidth="1"/>
    <col min="2107" max="2107" width="9" style="21" bestFit="1" customWidth="1"/>
    <col min="2108" max="2109" width="8" style="21" bestFit="1" customWidth="1"/>
    <col min="2110" max="2110" width="7" style="21" bestFit="1" customWidth="1"/>
    <col min="2111" max="2111" width="12" style="21" bestFit="1" customWidth="1"/>
    <col min="2112" max="2112" width="7" style="21" bestFit="1" customWidth="1"/>
    <col min="2113" max="2115" width="9" style="21" bestFit="1" customWidth="1"/>
    <col min="2116" max="2116" width="12" style="21" bestFit="1" customWidth="1"/>
    <col min="2117" max="2117" width="7" style="21" bestFit="1" customWidth="1"/>
    <col min="2118" max="2118" width="12" style="21" bestFit="1" customWidth="1"/>
    <col min="2119" max="2119" width="6" style="21" bestFit="1" customWidth="1"/>
    <col min="2120" max="2120" width="8" style="21" bestFit="1" customWidth="1"/>
    <col min="2121" max="2122" width="12" style="21" bestFit="1" customWidth="1"/>
    <col min="2123" max="2123" width="6" style="21" bestFit="1" customWidth="1"/>
    <col min="2124" max="2124" width="8" style="21" bestFit="1" customWidth="1"/>
    <col min="2125" max="2126" width="7" style="21" bestFit="1" customWidth="1"/>
    <col min="2127" max="2128" width="6" style="21" bestFit="1" customWidth="1"/>
    <col min="2129" max="2131" width="12" style="21" bestFit="1" customWidth="1"/>
    <col min="2132" max="2132" width="6" style="21" bestFit="1" customWidth="1"/>
    <col min="2133" max="2133" width="12" style="21" bestFit="1" customWidth="1"/>
    <col min="2134" max="2134" width="6" style="21" bestFit="1" customWidth="1"/>
    <col min="2135" max="2135" width="7" style="21" bestFit="1" customWidth="1"/>
    <col min="2136" max="2136" width="12" style="21" bestFit="1" customWidth="1"/>
    <col min="2137" max="2137" width="7" style="21" bestFit="1" customWidth="1"/>
    <col min="2138" max="2138" width="6" style="21" bestFit="1" customWidth="1"/>
    <col min="2139" max="2139" width="5.5703125" style="21" bestFit="1" customWidth="1"/>
    <col min="2140" max="2140" width="12" style="21" bestFit="1" customWidth="1"/>
    <col min="2141" max="2141" width="7" style="21" bestFit="1" customWidth="1"/>
    <col min="2142" max="2147" width="12" style="21" bestFit="1" customWidth="1"/>
    <col min="2148" max="2148" width="6" style="21" bestFit="1" customWidth="1"/>
    <col min="2149" max="2149" width="9" style="21" bestFit="1" customWidth="1"/>
    <col min="2150" max="2150" width="7" style="21" bestFit="1" customWidth="1"/>
    <col min="2151" max="2151" width="6" style="21" bestFit="1" customWidth="1"/>
    <col min="2152" max="2152" width="8" style="21" bestFit="1" customWidth="1"/>
    <col min="2153" max="2153" width="6" style="21" bestFit="1" customWidth="1"/>
    <col min="2154" max="2154" width="12" style="21" bestFit="1" customWidth="1"/>
    <col min="2155" max="2155" width="5.5703125" style="21" bestFit="1" customWidth="1"/>
    <col min="2156" max="2157" width="12" style="21" bestFit="1" customWidth="1"/>
    <col min="2158" max="2158" width="7" style="21" bestFit="1" customWidth="1"/>
    <col min="2159" max="2163" width="12" style="21" bestFit="1" customWidth="1"/>
    <col min="2164" max="2164" width="7" style="21" bestFit="1" customWidth="1"/>
    <col min="2165" max="2165" width="12" style="21" bestFit="1" customWidth="1"/>
    <col min="2166" max="2166" width="6" style="21" bestFit="1" customWidth="1"/>
    <col min="2167" max="2167" width="12" style="21" bestFit="1" customWidth="1"/>
    <col min="2168" max="2168" width="7" style="21" bestFit="1" customWidth="1"/>
    <col min="2169" max="2170" width="12" style="21" bestFit="1" customWidth="1"/>
    <col min="2171" max="2171" width="9" style="21" bestFit="1" customWidth="1"/>
    <col min="2172" max="2173" width="12" style="21" bestFit="1" customWidth="1"/>
    <col min="2174" max="2174" width="5.5703125" style="21" bestFit="1" customWidth="1"/>
    <col min="2175" max="2175" width="9" style="21" bestFit="1" customWidth="1"/>
    <col min="2176" max="2177" width="12" style="21" bestFit="1" customWidth="1"/>
    <col min="2178" max="2178" width="6" style="21" bestFit="1" customWidth="1"/>
    <col min="2179" max="2179" width="12" style="21" bestFit="1" customWidth="1"/>
    <col min="2180" max="2182" width="6" style="21" bestFit="1" customWidth="1"/>
    <col min="2183" max="2183" width="12" style="21" bestFit="1" customWidth="1"/>
    <col min="2184" max="2184" width="5.5703125" style="21" bestFit="1" customWidth="1"/>
    <col min="2185" max="2186" width="12" style="21" bestFit="1" customWidth="1"/>
    <col min="2187" max="2187" width="9" style="21" bestFit="1" customWidth="1"/>
    <col min="2188" max="2188" width="8" style="21" bestFit="1" customWidth="1"/>
    <col min="2189" max="2189" width="12" style="21" bestFit="1" customWidth="1"/>
    <col min="2190" max="2190" width="8" style="21" bestFit="1" customWidth="1"/>
    <col min="2191" max="2191" width="7" style="21" bestFit="1" customWidth="1"/>
    <col min="2192" max="2192" width="9" style="21" bestFit="1" customWidth="1"/>
    <col min="2193" max="2193" width="6" style="21" bestFit="1" customWidth="1"/>
    <col min="2194" max="2194" width="12" style="21" bestFit="1" customWidth="1"/>
    <col min="2195" max="2195" width="6" style="21" bestFit="1" customWidth="1"/>
    <col min="2196" max="2197" width="12" style="21" bestFit="1" customWidth="1"/>
    <col min="2198" max="2198" width="6" style="21" bestFit="1" customWidth="1"/>
    <col min="2199" max="2200" width="12" style="21" bestFit="1" customWidth="1"/>
    <col min="2201" max="2201" width="6" style="21" bestFit="1" customWidth="1"/>
    <col min="2202" max="2202" width="12" style="21" bestFit="1" customWidth="1"/>
    <col min="2203" max="2203" width="6" style="21" bestFit="1" customWidth="1"/>
    <col min="2204" max="2204" width="12" style="21" bestFit="1" customWidth="1"/>
    <col min="2205" max="2205" width="6" style="21" bestFit="1" customWidth="1"/>
    <col min="2206" max="2206" width="9" style="21" bestFit="1" customWidth="1"/>
    <col min="2207" max="2209" width="12" style="21" bestFit="1" customWidth="1"/>
    <col min="2210" max="2210" width="8" style="21" bestFit="1" customWidth="1"/>
    <col min="2211" max="2211" width="5.5703125" style="21" bestFit="1" customWidth="1"/>
    <col min="2212" max="2212" width="7" style="21" bestFit="1" customWidth="1"/>
    <col min="2213" max="2213" width="11" style="21" bestFit="1" customWidth="1"/>
    <col min="2214" max="2214" width="8" style="21" bestFit="1" customWidth="1"/>
    <col min="2215" max="2215" width="12" style="21" bestFit="1" customWidth="1"/>
    <col min="2216" max="2216" width="7" style="21" bestFit="1" customWidth="1"/>
    <col min="2217" max="2217" width="12" style="21" bestFit="1" customWidth="1"/>
    <col min="2218" max="2218" width="6" style="21" bestFit="1" customWidth="1"/>
    <col min="2219" max="2219" width="7" style="21" bestFit="1" customWidth="1"/>
    <col min="2220" max="2220" width="12" style="21" bestFit="1" customWidth="1"/>
    <col min="2221" max="2221" width="9" style="21" bestFit="1" customWidth="1"/>
    <col min="2222" max="2222" width="6" style="21" bestFit="1" customWidth="1"/>
    <col min="2223" max="2223" width="8" style="21" bestFit="1" customWidth="1"/>
    <col min="2224" max="2224" width="12" style="21" bestFit="1" customWidth="1"/>
    <col min="2225" max="2225" width="7" style="21" bestFit="1" customWidth="1"/>
    <col min="2226" max="2229" width="12" style="21" bestFit="1" customWidth="1"/>
    <col min="2230" max="2230" width="5.5703125" style="21" bestFit="1" customWidth="1"/>
    <col min="2231" max="2231" width="12" style="21" bestFit="1" customWidth="1"/>
    <col min="2232" max="2232" width="7" style="21" bestFit="1" customWidth="1"/>
    <col min="2233" max="2233" width="12" style="21" bestFit="1" customWidth="1"/>
    <col min="2234" max="2234" width="6" style="21" bestFit="1" customWidth="1"/>
    <col min="2235" max="2235" width="7" style="21" bestFit="1" customWidth="1"/>
    <col min="2236" max="2236" width="6" style="21" bestFit="1" customWidth="1"/>
    <col min="2237" max="2237" width="9" style="21" bestFit="1" customWidth="1"/>
    <col min="2238" max="2238" width="12" style="21" bestFit="1" customWidth="1"/>
    <col min="2239" max="2239" width="6" style="21" bestFit="1" customWidth="1"/>
    <col min="2240" max="2241" width="12" style="21" bestFit="1" customWidth="1"/>
    <col min="2242" max="2243" width="7" style="21" bestFit="1" customWidth="1"/>
    <col min="2244" max="2244" width="6" style="21" bestFit="1" customWidth="1"/>
    <col min="2245" max="2246" width="12" style="21" bestFit="1" customWidth="1"/>
    <col min="2247" max="2248" width="7" style="21" bestFit="1" customWidth="1"/>
    <col min="2249" max="2249" width="5.5703125" style="21" bestFit="1" customWidth="1"/>
    <col min="2250" max="2250" width="12" style="21" bestFit="1" customWidth="1"/>
    <col min="2251" max="2251" width="10" style="21" bestFit="1" customWidth="1"/>
    <col min="2252" max="2252" width="7" style="21" bestFit="1" customWidth="1"/>
    <col min="2253" max="2253" width="12" style="21" bestFit="1" customWidth="1"/>
    <col min="2254" max="2255" width="6" style="21" bestFit="1" customWidth="1"/>
    <col min="2256" max="2256" width="12" style="21" bestFit="1" customWidth="1"/>
    <col min="2257" max="2257" width="10" style="21" bestFit="1" customWidth="1"/>
    <col min="2258" max="2258" width="7" style="21" bestFit="1" customWidth="1"/>
    <col min="2259" max="2259" width="6" style="21" bestFit="1" customWidth="1"/>
    <col min="2260" max="2260" width="7" style="21" bestFit="1" customWidth="1"/>
    <col min="2261" max="2261" width="12" style="21" bestFit="1" customWidth="1"/>
    <col min="2262" max="2262" width="8" style="21" bestFit="1" customWidth="1"/>
    <col min="2263" max="2263" width="12" style="21" bestFit="1" customWidth="1"/>
    <col min="2264" max="2264" width="5.5703125" style="21" bestFit="1" customWidth="1"/>
    <col min="2265" max="2265" width="7" style="21" bestFit="1" customWidth="1"/>
    <col min="2266" max="2267" width="12" style="21" bestFit="1" customWidth="1"/>
    <col min="2268" max="2268" width="6" style="21" bestFit="1" customWidth="1"/>
    <col min="2269" max="2269" width="12" style="21" bestFit="1" customWidth="1"/>
    <col min="2270" max="2270" width="8" style="21" bestFit="1" customWidth="1"/>
    <col min="2271" max="2271" width="5.5703125" style="21" bestFit="1" customWidth="1"/>
    <col min="2272" max="2272" width="9" style="21" bestFit="1" customWidth="1"/>
    <col min="2273" max="2273" width="7" style="21" bestFit="1" customWidth="1"/>
    <col min="2274" max="2276" width="12" style="21" bestFit="1" customWidth="1"/>
    <col min="2277" max="2277" width="9" style="21" bestFit="1" customWidth="1"/>
    <col min="2278" max="2278" width="12" style="21" bestFit="1" customWidth="1"/>
    <col min="2279" max="2279" width="7" style="21" bestFit="1" customWidth="1"/>
    <col min="2280" max="2281" width="12" style="21" bestFit="1" customWidth="1"/>
    <col min="2282" max="2282" width="7" style="21" bestFit="1" customWidth="1"/>
    <col min="2283" max="2284" width="12" style="21" bestFit="1" customWidth="1"/>
    <col min="2285" max="2285" width="7" style="21" bestFit="1" customWidth="1"/>
    <col min="2286" max="2287" width="12" style="21" bestFit="1" customWidth="1"/>
    <col min="2288" max="2288" width="8" style="21" bestFit="1" customWidth="1"/>
    <col min="2289" max="2289" width="6" style="21" bestFit="1" customWidth="1"/>
    <col min="2290" max="2290" width="8" style="21" bestFit="1" customWidth="1"/>
    <col min="2291" max="2293" width="12" style="21" bestFit="1" customWidth="1"/>
    <col min="2294" max="2294" width="7" style="21" bestFit="1" customWidth="1"/>
    <col min="2295" max="2296" width="12" style="21" bestFit="1" customWidth="1"/>
    <col min="2297" max="2297" width="6" style="21" bestFit="1" customWidth="1"/>
    <col min="2298" max="2298" width="12" style="21" bestFit="1" customWidth="1"/>
    <col min="2299" max="2299" width="10" style="21" bestFit="1" customWidth="1"/>
    <col min="2300" max="2300" width="12" style="21" bestFit="1" customWidth="1"/>
    <col min="2301" max="2301" width="5.5703125" style="21" bestFit="1" customWidth="1"/>
    <col min="2302" max="2302" width="8" style="21" bestFit="1" customWidth="1"/>
    <col min="2303" max="2303" width="7" style="21" bestFit="1" customWidth="1"/>
    <col min="2304" max="2304" width="6" style="21" bestFit="1" customWidth="1"/>
    <col min="2305" max="2306" width="12" style="21" bestFit="1" customWidth="1"/>
    <col min="2307" max="2307" width="8" style="21" bestFit="1" customWidth="1"/>
    <col min="2308" max="2308" width="6" style="21" bestFit="1" customWidth="1"/>
    <col min="2309" max="2309" width="9" style="21" bestFit="1" customWidth="1"/>
    <col min="2310" max="2310" width="12" style="21" bestFit="1" customWidth="1"/>
    <col min="2311" max="2311" width="9" style="21" bestFit="1" customWidth="1"/>
    <col min="2312" max="2312" width="5.5703125" style="21" bestFit="1" customWidth="1"/>
    <col min="2313" max="2313" width="8" style="21" bestFit="1" customWidth="1"/>
    <col min="2314" max="2315" width="10" style="21" bestFit="1" customWidth="1"/>
    <col min="2316" max="2316" width="6" style="21" bestFit="1" customWidth="1"/>
    <col min="2317" max="2320" width="12" style="21" bestFit="1" customWidth="1"/>
    <col min="2321" max="2321" width="10" style="21" bestFit="1" customWidth="1"/>
    <col min="2322" max="2323" width="6" style="21" bestFit="1" customWidth="1"/>
    <col min="2324" max="2324" width="9" style="21" bestFit="1" customWidth="1"/>
    <col min="2325" max="2325" width="12" style="21" bestFit="1" customWidth="1"/>
    <col min="2326" max="2326" width="7" style="21" bestFit="1" customWidth="1"/>
    <col min="2327" max="2327" width="6" style="21" bestFit="1" customWidth="1"/>
    <col min="2328" max="2328" width="10" style="21" bestFit="1" customWidth="1"/>
    <col min="2329" max="2329" width="12" style="21" bestFit="1" customWidth="1"/>
    <col min="2330" max="2330" width="8" style="21" bestFit="1" customWidth="1"/>
    <col min="2331" max="2331" width="12" style="21" bestFit="1" customWidth="1"/>
    <col min="2332" max="2332" width="9" style="21" bestFit="1" customWidth="1"/>
    <col min="2333" max="2333" width="12" style="21" bestFit="1" customWidth="1"/>
    <col min="2334" max="2334" width="7" style="21" bestFit="1" customWidth="1"/>
    <col min="2335" max="2335" width="5.5703125" style="21" bestFit="1" customWidth="1"/>
    <col min="2336" max="2336" width="6" style="21" bestFit="1" customWidth="1"/>
    <col min="2337" max="2337" width="12" style="21" bestFit="1" customWidth="1"/>
    <col min="2338" max="2338" width="9" style="21" bestFit="1" customWidth="1"/>
    <col min="2339" max="2339" width="5.5703125" style="21" bestFit="1" customWidth="1"/>
    <col min="2340" max="2340" width="7" style="21" bestFit="1" customWidth="1"/>
    <col min="2341" max="2341" width="12" style="21" bestFit="1" customWidth="1"/>
    <col min="2342" max="2342" width="9" style="21" bestFit="1" customWidth="1"/>
    <col min="2343" max="2343" width="12" style="21" bestFit="1" customWidth="1"/>
    <col min="2344" max="2345" width="6" style="21" bestFit="1" customWidth="1"/>
    <col min="2346" max="2346" width="8" style="21" bestFit="1" customWidth="1"/>
    <col min="2347" max="2347" width="12" style="21" bestFit="1" customWidth="1"/>
    <col min="2348" max="2348" width="6" style="21" bestFit="1" customWidth="1"/>
    <col min="2349" max="2351" width="12" style="21" bestFit="1" customWidth="1"/>
    <col min="2352" max="2352" width="8" style="21" bestFit="1" customWidth="1"/>
    <col min="2353" max="2353" width="6" style="21" bestFit="1" customWidth="1"/>
    <col min="2354" max="2354" width="8" style="21" bestFit="1" customWidth="1"/>
    <col min="2355" max="2358" width="12" style="21" bestFit="1" customWidth="1"/>
    <col min="2359" max="2359" width="5.5703125" style="21" bestFit="1" customWidth="1"/>
    <col min="2360" max="2360" width="12" style="21" bestFit="1" customWidth="1"/>
    <col min="2361" max="2361" width="6" style="21" bestFit="1" customWidth="1"/>
    <col min="2362" max="2363" width="12" style="21" bestFit="1" customWidth="1"/>
    <col min="2364" max="2364" width="6" style="21" bestFit="1" customWidth="1"/>
    <col min="2365" max="2365" width="12" style="21" bestFit="1" customWidth="1"/>
    <col min="2366" max="2366" width="7" style="21" bestFit="1" customWidth="1"/>
    <col min="2367" max="2367" width="8" style="21" bestFit="1" customWidth="1"/>
    <col min="2368" max="2368" width="12" style="21" bestFit="1" customWidth="1"/>
    <col min="2369" max="2369" width="5.5703125" style="21" bestFit="1" customWidth="1"/>
    <col min="2370" max="2370" width="12" style="21" bestFit="1" customWidth="1"/>
    <col min="2371" max="2372" width="6" style="21" bestFit="1" customWidth="1"/>
    <col min="2373" max="2374" width="7" style="21" bestFit="1" customWidth="1"/>
    <col min="2375" max="2375" width="5.5703125" style="21" bestFit="1" customWidth="1"/>
    <col min="2376" max="2376" width="7" style="21" bestFit="1" customWidth="1"/>
    <col min="2377" max="2377" width="12" style="21" bestFit="1" customWidth="1"/>
    <col min="2378" max="2378" width="6" style="21" bestFit="1" customWidth="1"/>
    <col min="2379" max="2379" width="12" style="21" bestFit="1" customWidth="1"/>
    <col min="2380" max="2380" width="5.5703125" style="21" bestFit="1" customWidth="1"/>
    <col min="2381" max="2384" width="12" style="21" bestFit="1" customWidth="1"/>
    <col min="2385" max="2385" width="8" style="21" bestFit="1" customWidth="1"/>
    <col min="2386" max="2386" width="6" style="21" bestFit="1" customWidth="1"/>
    <col min="2387" max="2387" width="7" style="21" bestFit="1" customWidth="1"/>
    <col min="2388" max="2388" width="12" style="21" bestFit="1" customWidth="1"/>
    <col min="2389" max="2389" width="7" style="21" bestFit="1" customWidth="1"/>
    <col min="2390" max="2390" width="12" style="21" bestFit="1" customWidth="1"/>
    <col min="2391" max="2391" width="7" style="21" bestFit="1" customWidth="1"/>
    <col min="2392" max="2394" width="12" style="21" bestFit="1" customWidth="1"/>
    <col min="2395" max="2395" width="6" style="21" bestFit="1" customWidth="1"/>
    <col min="2396" max="2397" width="12" style="21" bestFit="1" customWidth="1"/>
    <col min="2398" max="2398" width="6" style="21" bestFit="1" customWidth="1"/>
    <col min="2399" max="2402" width="12" style="21" bestFit="1" customWidth="1"/>
    <col min="2403" max="2403" width="5.5703125" style="21" bestFit="1" customWidth="1"/>
    <col min="2404" max="2406" width="12" style="21" bestFit="1" customWidth="1"/>
    <col min="2407" max="2407" width="10" style="21" bestFit="1" customWidth="1"/>
    <col min="2408" max="2408" width="9" style="21" bestFit="1" customWidth="1"/>
    <col min="2409" max="2410" width="6" style="21" bestFit="1" customWidth="1"/>
    <col min="2411" max="2411" width="9" style="21" bestFit="1" customWidth="1"/>
    <col min="2412" max="2412" width="12" style="21" bestFit="1" customWidth="1"/>
    <col min="2413" max="2414" width="7" style="21" bestFit="1" customWidth="1"/>
    <col min="2415" max="2416" width="12" style="21" bestFit="1" customWidth="1"/>
    <col min="2417" max="2419" width="6" style="21" bestFit="1" customWidth="1"/>
    <col min="2420" max="2420" width="12" style="21" bestFit="1" customWidth="1"/>
    <col min="2421" max="2421" width="7" style="21" bestFit="1" customWidth="1"/>
    <col min="2422" max="2422" width="5.5703125" style="21" bestFit="1" customWidth="1"/>
    <col min="2423" max="2423" width="9" style="21" bestFit="1" customWidth="1"/>
    <col min="2424" max="2425" width="12" style="21" bestFit="1" customWidth="1"/>
    <col min="2426" max="2426" width="6" style="21" bestFit="1" customWidth="1"/>
    <col min="2427" max="2428" width="12" style="21" bestFit="1" customWidth="1"/>
    <col min="2429" max="2429" width="6" style="21" bestFit="1" customWidth="1"/>
    <col min="2430" max="2430" width="9" style="21" bestFit="1" customWidth="1"/>
    <col min="2431" max="2431" width="12" style="21" bestFit="1" customWidth="1"/>
    <col min="2432" max="2432" width="10" style="21" bestFit="1" customWidth="1"/>
    <col min="2433" max="2433" width="12" style="21" bestFit="1" customWidth="1"/>
    <col min="2434" max="2434" width="6" style="21" bestFit="1" customWidth="1"/>
    <col min="2435" max="2435" width="12" style="21" bestFit="1" customWidth="1"/>
    <col min="2436" max="2437" width="7" style="21" bestFit="1" customWidth="1"/>
    <col min="2438" max="2438" width="5.5703125" style="21" bestFit="1" customWidth="1"/>
    <col min="2439" max="2439" width="7" style="21" bestFit="1" customWidth="1"/>
    <col min="2440" max="2440" width="6" style="21" bestFit="1" customWidth="1"/>
    <col min="2441" max="2441" width="12" style="21" bestFit="1" customWidth="1"/>
    <col min="2442" max="2442" width="6" style="21" bestFit="1" customWidth="1"/>
    <col min="2443" max="2444" width="12" style="21" bestFit="1" customWidth="1"/>
    <col min="2445" max="2445" width="5.5703125" style="21" bestFit="1" customWidth="1"/>
    <col min="2446" max="2447" width="12" style="21" bestFit="1" customWidth="1"/>
    <col min="2448" max="2448" width="5.5703125" style="21" bestFit="1" customWidth="1"/>
    <col min="2449" max="2449" width="10" style="21" bestFit="1" customWidth="1"/>
    <col min="2450" max="2450" width="12" style="21" bestFit="1" customWidth="1"/>
    <col min="2451" max="2451" width="7" style="21" bestFit="1" customWidth="1"/>
    <col min="2452" max="2452" width="6" style="21" bestFit="1" customWidth="1"/>
    <col min="2453" max="2453" width="7" style="21" bestFit="1" customWidth="1"/>
    <col min="2454" max="2454" width="12" style="21" bestFit="1" customWidth="1"/>
    <col min="2455" max="2455" width="5.5703125" style="21" bestFit="1" customWidth="1"/>
    <col min="2456" max="2456" width="12" style="21" bestFit="1" customWidth="1"/>
    <col min="2457" max="2457" width="9" style="21" bestFit="1" customWidth="1"/>
    <col min="2458" max="2459" width="12" style="21" bestFit="1" customWidth="1"/>
    <col min="2460" max="2461" width="6" style="21" bestFit="1" customWidth="1"/>
    <col min="2462" max="2464" width="12" style="21" bestFit="1" customWidth="1"/>
    <col min="2465" max="2465" width="6" style="21" bestFit="1" customWidth="1"/>
    <col min="2466" max="2466" width="8" style="21" bestFit="1" customWidth="1"/>
    <col min="2467" max="2467" width="12" style="21" bestFit="1" customWidth="1"/>
    <col min="2468" max="2468" width="6" style="21" bestFit="1" customWidth="1"/>
    <col min="2469" max="2469" width="10" style="21" bestFit="1" customWidth="1"/>
    <col min="2470" max="2471" width="12" style="21" bestFit="1" customWidth="1"/>
    <col min="2472" max="2472" width="7" style="21" bestFit="1" customWidth="1"/>
    <col min="2473" max="2473" width="12" style="21" bestFit="1" customWidth="1"/>
    <col min="2474" max="2474" width="6" style="21" bestFit="1" customWidth="1"/>
    <col min="2475" max="2476" width="12" style="21" bestFit="1" customWidth="1"/>
    <col min="2477" max="2477" width="10" style="21" bestFit="1" customWidth="1"/>
    <col min="2478" max="2478" width="5.5703125" style="21" bestFit="1" customWidth="1"/>
    <col min="2479" max="2479" width="8" style="21" bestFit="1" customWidth="1"/>
    <col min="2480" max="2481" width="6" style="21" bestFit="1" customWidth="1"/>
    <col min="2482" max="2485" width="12" style="21" bestFit="1" customWidth="1"/>
    <col min="2486" max="2487" width="7" style="21" bestFit="1" customWidth="1"/>
    <col min="2488" max="2488" width="5.5703125" style="21" bestFit="1" customWidth="1"/>
    <col min="2489" max="2489" width="8" style="21" bestFit="1" customWidth="1"/>
    <col min="2490" max="2490" width="6" style="21" bestFit="1" customWidth="1"/>
    <col min="2491" max="2491" width="12" style="21" bestFit="1" customWidth="1"/>
    <col min="2492" max="2492" width="6" style="21" bestFit="1" customWidth="1"/>
    <col min="2493" max="2493" width="12" style="21" bestFit="1" customWidth="1"/>
    <col min="2494" max="2494" width="9" style="21" bestFit="1" customWidth="1"/>
    <col min="2495" max="2496" width="7" style="21" bestFit="1" customWidth="1"/>
    <col min="2497" max="2497" width="8" style="21" bestFit="1" customWidth="1"/>
    <col min="2498" max="2499" width="12" style="21" bestFit="1" customWidth="1"/>
    <col min="2500" max="2500" width="6" style="21" bestFit="1" customWidth="1"/>
    <col min="2501" max="2501" width="5.5703125" style="21" bestFit="1" customWidth="1"/>
    <col min="2502" max="2502" width="6" style="21" bestFit="1" customWidth="1"/>
    <col min="2503" max="2504" width="12" style="21" bestFit="1" customWidth="1"/>
    <col min="2505" max="2505" width="9" style="21" bestFit="1" customWidth="1"/>
    <col min="2506" max="2508" width="12" style="21" bestFit="1" customWidth="1"/>
    <col min="2509" max="2509" width="8" style="21" bestFit="1" customWidth="1"/>
    <col min="2510" max="2510" width="5.5703125" style="21" bestFit="1" customWidth="1"/>
    <col min="2511" max="2511" width="12" style="21" bestFit="1" customWidth="1"/>
    <col min="2512" max="2513" width="7" style="21" bestFit="1" customWidth="1"/>
    <col min="2514" max="2514" width="5.5703125" style="21" bestFit="1" customWidth="1"/>
    <col min="2515" max="2515" width="6" style="21" bestFit="1" customWidth="1"/>
    <col min="2516" max="2516" width="8" style="21" bestFit="1" customWidth="1"/>
    <col min="2517" max="2517" width="7" style="21" bestFit="1" customWidth="1"/>
    <col min="2518" max="2518" width="12" style="21" bestFit="1" customWidth="1"/>
    <col min="2519" max="2521" width="6" style="21" bestFit="1" customWidth="1"/>
    <col min="2522" max="2522" width="12" style="21" bestFit="1" customWidth="1"/>
    <col min="2523" max="2523" width="6" style="21" bestFit="1" customWidth="1"/>
    <col min="2524" max="2524" width="5.5703125" style="21" bestFit="1" customWidth="1"/>
    <col min="2525" max="2525" width="12" style="21" bestFit="1" customWidth="1"/>
    <col min="2526" max="2527" width="7" style="21" bestFit="1" customWidth="1"/>
    <col min="2528" max="2528" width="6" style="21" bestFit="1" customWidth="1"/>
    <col min="2529" max="2529" width="12" style="21" bestFit="1" customWidth="1"/>
    <col min="2530" max="2530" width="6" style="21" bestFit="1" customWidth="1"/>
    <col min="2531" max="2531" width="12" style="21" bestFit="1" customWidth="1"/>
    <col min="2532" max="2532" width="6" style="21" bestFit="1" customWidth="1"/>
    <col min="2533" max="2535" width="12" style="21" bestFit="1" customWidth="1"/>
    <col min="2536" max="2536" width="9" style="21" bestFit="1" customWidth="1"/>
    <col min="2537" max="2538" width="7" style="21" bestFit="1" customWidth="1"/>
    <col min="2539" max="2539" width="10" style="21" bestFit="1" customWidth="1"/>
    <col min="2540" max="2542" width="12" style="21" bestFit="1" customWidth="1"/>
    <col min="2543" max="2543" width="7" style="21" bestFit="1" customWidth="1"/>
    <col min="2544" max="2544" width="5.5703125" style="21" bestFit="1" customWidth="1"/>
    <col min="2545" max="2545" width="9" style="21" bestFit="1" customWidth="1"/>
    <col min="2546" max="2547" width="12" style="21" bestFit="1" customWidth="1"/>
    <col min="2548" max="2548" width="8" style="21" bestFit="1" customWidth="1"/>
    <col min="2549" max="2550" width="12" style="21" bestFit="1" customWidth="1"/>
    <col min="2551" max="2551" width="6" style="21" bestFit="1" customWidth="1"/>
    <col min="2552" max="2553" width="12" style="21" bestFit="1" customWidth="1"/>
    <col min="2554" max="2554" width="8" style="21" bestFit="1" customWidth="1"/>
    <col min="2555" max="2557" width="12" style="21" bestFit="1" customWidth="1"/>
    <col min="2558" max="2558" width="9" style="21" bestFit="1" customWidth="1"/>
    <col min="2559" max="2561" width="12" style="21" bestFit="1" customWidth="1"/>
    <col min="2562" max="2562" width="9" style="21" bestFit="1" customWidth="1"/>
    <col min="2563" max="2564" width="6" style="21" bestFit="1" customWidth="1"/>
    <col min="2565" max="2565" width="12" style="21" bestFit="1" customWidth="1"/>
    <col min="2566" max="2566" width="5.5703125" style="21" bestFit="1" customWidth="1"/>
    <col min="2567" max="2567" width="12" style="21" bestFit="1" customWidth="1"/>
    <col min="2568" max="2568" width="9" style="21" bestFit="1" customWidth="1"/>
    <col min="2569" max="2570" width="6" style="21" bestFit="1" customWidth="1"/>
    <col min="2571" max="2571" width="5.5703125" style="21" bestFit="1" customWidth="1"/>
    <col min="2572" max="2572" width="12" style="21" bestFit="1" customWidth="1"/>
    <col min="2573" max="2573" width="9" style="21" bestFit="1" customWidth="1"/>
    <col min="2574" max="2574" width="12" style="21" bestFit="1" customWidth="1"/>
    <col min="2575" max="2575" width="6" style="21" bestFit="1" customWidth="1"/>
    <col min="2576" max="2576" width="8" style="21" bestFit="1" customWidth="1"/>
    <col min="2577" max="2577" width="12" style="21" bestFit="1" customWidth="1"/>
    <col min="2578" max="2578" width="8" style="21" bestFit="1" customWidth="1"/>
    <col min="2579" max="2579" width="9" style="21" bestFit="1" customWidth="1"/>
    <col min="2580" max="2580" width="12" style="21" bestFit="1" customWidth="1"/>
    <col min="2581" max="2582" width="6" style="21" bestFit="1" customWidth="1"/>
    <col min="2583" max="2583" width="5.5703125" style="21" bestFit="1" customWidth="1"/>
    <col min="2584" max="2586" width="12" style="21" bestFit="1" customWidth="1"/>
    <col min="2587" max="2587" width="8" style="21" bestFit="1" customWidth="1"/>
    <col min="2588" max="2591" width="12" style="21" bestFit="1" customWidth="1"/>
    <col min="2592" max="2592" width="5.5703125" style="21" bestFit="1" customWidth="1"/>
    <col min="2593" max="2594" width="12" style="21" bestFit="1" customWidth="1"/>
    <col min="2595" max="2595" width="5.5703125" style="21" bestFit="1" customWidth="1"/>
    <col min="2596" max="2596" width="7" style="21" bestFit="1" customWidth="1"/>
    <col min="2597" max="2597" width="12" style="21" bestFit="1" customWidth="1"/>
    <col min="2598" max="2598" width="5.5703125" style="21" bestFit="1" customWidth="1"/>
    <col min="2599" max="2599" width="12" style="21" bestFit="1" customWidth="1"/>
    <col min="2600" max="2600" width="6" style="21" bestFit="1" customWidth="1"/>
    <col min="2601" max="2601" width="5.5703125" style="21" bestFit="1" customWidth="1"/>
    <col min="2602" max="2603" width="8" style="21" bestFit="1" customWidth="1"/>
    <col min="2604" max="2605" width="6" style="21" bestFit="1" customWidth="1"/>
    <col min="2606" max="2606" width="9" style="21" bestFit="1" customWidth="1"/>
    <col min="2607" max="2608" width="12" style="21" bestFit="1" customWidth="1"/>
    <col min="2609" max="2609" width="5.5703125" style="21" bestFit="1" customWidth="1"/>
    <col min="2610" max="2610" width="12" style="21" bestFit="1" customWidth="1"/>
    <col min="2611" max="2611" width="7" style="21" bestFit="1" customWidth="1"/>
    <col min="2612" max="2612" width="12" style="21" bestFit="1" customWidth="1"/>
    <col min="2613" max="2613" width="6" style="21" bestFit="1" customWidth="1"/>
    <col min="2614" max="2614" width="12" style="21" bestFit="1" customWidth="1"/>
    <col min="2615" max="2615" width="8" style="21" bestFit="1" customWidth="1"/>
    <col min="2616" max="2616" width="12" style="21" bestFit="1" customWidth="1"/>
    <col min="2617" max="2617" width="6" style="21" bestFit="1" customWidth="1"/>
    <col min="2618" max="2618" width="12" style="21" bestFit="1" customWidth="1"/>
    <col min="2619" max="2620" width="6" style="21" bestFit="1" customWidth="1"/>
    <col min="2621" max="2621" width="5.5703125" style="21" bestFit="1" customWidth="1"/>
    <col min="2622" max="2623" width="12" style="21" bestFit="1" customWidth="1"/>
    <col min="2624" max="2624" width="11" style="21" bestFit="1" customWidth="1"/>
    <col min="2625" max="2625" width="8" style="21" bestFit="1" customWidth="1"/>
    <col min="2626" max="2626" width="5.5703125" style="21" bestFit="1" customWidth="1"/>
    <col min="2627" max="2627" width="12" style="21" bestFit="1" customWidth="1"/>
    <col min="2628" max="2628" width="7" style="21" bestFit="1" customWidth="1"/>
    <col min="2629" max="2629" width="12" style="21" bestFit="1" customWidth="1"/>
    <col min="2630" max="2631" width="7" style="21" bestFit="1" customWidth="1"/>
    <col min="2632" max="2632" width="6" style="21" bestFit="1" customWidth="1"/>
    <col min="2633" max="2633" width="12" style="21" bestFit="1" customWidth="1"/>
    <col min="2634" max="2634" width="5.5703125" style="21" bestFit="1" customWidth="1"/>
    <col min="2635" max="2635" width="9" style="21" bestFit="1" customWidth="1"/>
    <col min="2636" max="2636" width="12" style="21" bestFit="1" customWidth="1"/>
    <col min="2637" max="2637" width="10" style="21" bestFit="1" customWidth="1"/>
    <col min="2638" max="2638" width="8" style="21" bestFit="1" customWidth="1"/>
    <col min="2639" max="2639" width="7" style="21" bestFit="1" customWidth="1"/>
    <col min="2640" max="2640" width="8" style="21" bestFit="1" customWidth="1"/>
    <col min="2641" max="2642" width="6" style="21" bestFit="1" customWidth="1"/>
    <col min="2643" max="2645" width="12" style="21" bestFit="1" customWidth="1"/>
    <col min="2646" max="2646" width="10" style="21" bestFit="1" customWidth="1"/>
    <col min="2647" max="2647" width="5.5703125" style="21" bestFit="1" customWidth="1"/>
    <col min="2648" max="2648" width="11" style="21" bestFit="1" customWidth="1"/>
    <col min="2649" max="2649" width="5.5703125" style="21" bestFit="1" customWidth="1"/>
    <col min="2650" max="2650" width="7" style="21" bestFit="1" customWidth="1"/>
    <col min="2651" max="2651" width="5.5703125" style="21" bestFit="1" customWidth="1"/>
    <col min="2652" max="2652" width="11" style="21" bestFit="1" customWidth="1"/>
    <col min="2653" max="2653" width="7" style="21" bestFit="1" customWidth="1"/>
    <col min="2654" max="2655" width="12" style="21" bestFit="1" customWidth="1"/>
    <col min="2656" max="2656" width="8" style="21" bestFit="1" customWidth="1"/>
    <col min="2657" max="2657" width="12" style="21" bestFit="1" customWidth="1"/>
    <col min="2658" max="2658" width="6" style="21" bestFit="1" customWidth="1"/>
    <col min="2659" max="2659" width="7" style="21" bestFit="1" customWidth="1"/>
    <col min="2660" max="2660" width="12" style="21" bestFit="1" customWidth="1"/>
    <col min="2661" max="2661" width="6" style="21" bestFit="1" customWidth="1"/>
    <col min="2662" max="2662" width="5.5703125" style="21" bestFit="1" customWidth="1"/>
    <col min="2663" max="2663" width="10" style="21" bestFit="1" customWidth="1"/>
    <col min="2664" max="2664" width="5.5703125" style="21" bestFit="1" customWidth="1"/>
    <col min="2665" max="2665" width="6" style="21" bestFit="1" customWidth="1"/>
    <col min="2666" max="2666" width="7" style="21" bestFit="1" customWidth="1"/>
    <col min="2667" max="2667" width="6" style="21" bestFit="1" customWidth="1"/>
    <col min="2668" max="2668" width="7" style="21" bestFit="1" customWidth="1"/>
    <col min="2669" max="2669" width="5.5703125" style="21" bestFit="1" customWidth="1"/>
    <col min="2670" max="2670" width="12" style="21" bestFit="1" customWidth="1"/>
    <col min="2671" max="2671" width="5.5703125" style="21" bestFit="1" customWidth="1"/>
    <col min="2672" max="2672" width="8" style="21" bestFit="1" customWidth="1"/>
    <col min="2673" max="2673" width="5.5703125" style="21" bestFit="1" customWidth="1"/>
    <col min="2674" max="2676" width="12" style="21" bestFit="1" customWidth="1"/>
    <col min="2677" max="2677" width="5.5703125" style="21" bestFit="1" customWidth="1"/>
    <col min="2678" max="2679" width="12" style="21" bestFit="1" customWidth="1"/>
    <col min="2680" max="2680" width="10" style="21" bestFit="1" customWidth="1"/>
    <col min="2681" max="2681" width="12" style="21" bestFit="1" customWidth="1"/>
    <col min="2682" max="2682" width="10" style="21" bestFit="1" customWidth="1"/>
    <col min="2683" max="2683" width="6" style="21" bestFit="1" customWidth="1"/>
    <col min="2684" max="2684" width="7" style="21" bestFit="1" customWidth="1"/>
    <col min="2685" max="2685" width="5.5703125" style="21" bestFit="1" customWidth="1"/>
    <col min="2686" max="2686" width="6" style="21" bestFit="1" customWidth="1"/>
    <col min="2687" max="2687" width="5.5703125" style="21" bestFit="1" customWidth="1"/>
    <col min="2688" max="2688" width="6" style="21" bestFit="1" customWidth="1"/>
    <col min="2689" max="2689" width="5.5703125" style="21" bestFit="1" customWidth="1"/>
    <col min="2690" max="2690" width="7" style="21" bestFit="1" customWidth="1"/>
    <col min="2691" max="2691" width="9" style="21" bestFit="1" customWidth="1"/>
    <col min="2692" max="2692" width="7" style="21" bestFit="1" customWidth="1"/>
    <col min="2693" max="2693" width="12" style="21" bestFit="1" customWidth="1"/>
    <col min="2694" max="2694" width="7" style="21" bestFit="1" customWidth="1"/>
    <col min="2695" max="2695" width="12" style="21" bestFit="1" customWidth="1"/>
    <col min="2696" max="2696" width="5.5703125" style="21" bestFit="1" customWidth="1"/>
    <col min="2697" max="2699" width="12" style="21" bestFit="1" customWidth="1"/>
    <col min="2700" max="2700" width="7" style="21" bestFit="1" customWidth="1"/>
    <col min="2701" max="2701" width="12" style="21" bestFit="1" customWidth="1"/>
    <col min="2702" max="2702" width="5.5703125" style="21" bestFit="1" customWidth="1"/>
    <col min="2703" max="2703" width="8" style="21" bestFit="1" customWidth="1"/>
    <col min="2704" max="2704" width="7" style="21" bestFit="1" customWidth="1"/>
    <col min="2705" max="2708" width="12" style="21" bestFit="1" customWidth="1"/>
    <col min="2709" max="2709" width="6" style="21" bestFit="1" customWidth="1"/>
    <col min="2710" max="2710" width="7" style="21" bestFit="1" customWidth="1"/>
    <col min="2711" max="2711" width="6" style="21" bestFit="1" customWidth="1"/>
    <col min="2712" max="2713" width="12" style="21" bestFit="1" customWidth="1"/>
    <col min="2714" max="2714" width="7" style="21" bestFit="1" customWidth="1"/>
    <col min="2715" max="2718" width="12" style="21" bestFit="1" customWidth="1"/>
    <col min="2719" max="2719" width="7" style="21" bestFit="1" customWidth="1"/>
    <col min="2720" max="2720" width="6" style="21" bestFit="1" customWidth="1"/>
    <col min="2721" max="2721" width="7" style="21" bestFit="1" customWidth="1"/>
    <col min="2722" max="2723" width="12" style="21" bestFit="1" customWidth="1"/>
    <col min="2724" max="2724" width="6" style="21" bestFit="1" customWidth="1"/>
    <col min="2725" max="2725" width="8" style="21" bestFit="1" customWidth="1"/>
    <col min="2726" max="2726" width="7" style="21" bestFit="1" customWidth="1"/>
    <col min="2727" max="2727" width="6" style="21" bestFit="1" customWidth="1"/>
    <col min="2728" max="2728" width="12" style="21" bestFit="1" customWidth="1"/>
    <col min="2729" max="2731" width="7" style="21" bestFit="1" customWidth="1"/>
    <col min="2732" max="2732" width="8" style="21" bestFit="1" customWidth="1"/>
    <col min="2733" max="2734" width="12" style="21" bestFit="1" customWidth="1"/>
    <col min="2735" max="2735" width="5.5703125" style="21" bestFit="1" customWidth="1"/>
    <col min="2736" max="2736" width="7" style="21" bestFit="1" customWidth="1"/>
    <col min="2737" max="2738" width="5.5703125" style="21" bestFit="1" customWidth="1"/>
    <col min="2739" max="2739" width="12" style="21" bestFit="1" customWidth="1"/>
    <col min="2740" max="2740" width="6" style="21" bestFit="1" customWidth="1"/>
    <col min="2741" max="2741" width="12" style="21" bestFit="1" customWidth="1"/>
    <col min="2742" max="2742" width="8" style="21" bestFit="1" customWidth="1"/>
    <col min="2743" max="2744" width="12" style="21" bestFit="1" customWidth="1"/>
    <col min="2745" max="2745" width="6" style="21" bestFit="1" customWidth="1"/>
    <col min="2746" max="2746" width="5.5703125" style="21" bestFit="1" customWidth="1"/>
    <col min="2747" max="2747" width="10" style="21" bestFit="1" customWidth="1"/>
    <col min="2748" max="2748" width="9" style="21" bestFit="1" customWidth="1"/>
    <col min="2749" max="2749" width="6" style="21" bestFit="1" customWidth="1"/>
    <col min="2750" max="2750" width="7" style="21" bestFit="1" customWidth="1"/>
    <col min="2751" max="2751" width="12" style="21" bestFit="1" customWidth="1"/>
    <col min="2752" max="2753" width="8" style="21" bestFit="1" customWidth="1"/>
    <col min="2754" max="2754" width="7" style="21" bestFit="1" customWidth="1"/>
    <col min="2755" max="2755" width="12" style="21" bestFit="1" customWidth="1"/>
    <col min="2756" max="2756" width="7" style="21" bestFit="1" customWidth="1"/>
    <col min="2757" max="2758" width="5.5703125" style="21" bestFit="1" customWidth="1"/>
    <col min="2759" max="2759" width="12" style="21" bestFit="1" customWidth="1"/>
    <col min="2760" max="2760" width="9" style="21" bestFit="1" customWidth="1"/>
    <col min="2761" max="2761" width="12" style="21" bestFit="1" customWidth="1"/>
    <col min="2762" max="2762" width="8" style="21" bestFit="1" customWidth="1"/>
    <col min="2763" max="2763" width="12" style="21" bestFit="1" customWidth="1"/>
    <col min="2764" max="2764" width="7" style="21" bestFit="1" customWidth="1"/>
    <col min="2765" max="2765" width="12" style="21" bestFit="1" customWidth="1"/>
    <col min="2766" max="2766" width="7" style="21" bestFit="1" customWidth="1"/>
    <col min="2767" max="2767" width="5.5703125" style="21" bestFit="1" customWidth="1"/>
    <col min="2768" max="2768" width="7" style="21" bestFit="1" customWidth="1"/>
    <col min="2769" max="2770" width="12" style="21" bestFit="1" customWidth="1"/>
    <col min="2771" max="2772" width="6" style="21" bestFit="1" customWidth="1"/>
    <col min="2773" max="2773" width="8" style="21" bestFit="1" customWidth="1"/>
    <col min="2774" max="2774" width="12" style="21" bestFit="1" customWidth="1"/>
    <col min="2775" max="2775" width="11" style="21" bestFit="1" customWidth="1"/>
    <col min="2776" max="2777" width="12" style="21" bestFit="1" customWidth="1"/>
    <col min="2778" max="2778" width="8" style="21" bestFit="1" customWidth="1"/>
    <col min="2779" max="2779" width="7" style="21" bestFit="1" customWidth="1"/>
    <col min="2780" max="2780" width="10" style="21" bestFit="1" customWidth="1"/>
    <col min="2781" max="2781" width="6" style="21" bestFit="1" customWidth="1"/>
    <col min="2782" max="2782" width="7" style="21" bestFit="1" customWidth="1"/>
    <col min="2783" max="2783" width="8" style="21" bestFit="1" customWidth="1"/>
    <col min="2784" max="2784" width="7" style="21" bestFit="1" customWidth="1"/>
    <col min="2785" max="2785" width="12" style="21" bestFit="1" customWidth="1"/>
    <col min="2786" max="2786" width="8" style="21" bestFit="1" customWidth="1"/>
    <col min="2787" max="2789" width="12" style="21" bestFit="1" customWidth="1"/>
    <col min="2790" max="2790" width="7" style="21" bestFit="1" customWidth="1"/>
    <col min="2791" max="2791" width="12" style="21" bestFit="1" customWidth="1"/>
    <col min="2792" max="2792" width="6" style="21" bestFit="1" customWidth="1"/>
    <col min="2793" max="2793" width="12" style="21" bestFit="1" customWidth="1"/>
    <col min="2794" max="2794" width="7" style="21" bestFit="1" customWidth="1"/>
    <col min="2795" max="2795" width="12" style="21" bestFit="1" customWidth="1"/>
    <col min="2796" max="2796" width="6" style="21" bestFit="1" customWidth="1"/>
    <col min="2797" max="2799" width="12" style="21" bestFit="1" customWidth="1"/>
    <col min="2800" max="2800" width="9" style="21" bestFit="1" customWidth="1"/>
    <col min="2801" max="2801" width="5.5703125" style="21" bestFit="1" customWidth="1"/>
    <col min="2802" max="2802" width="6" style="21" bestFit="1" customWidth="1"/>
    <col min="2803" max="2804" width="12" style="21" bestFit="1" customWidth="1"/>
    <col min="2805" max="2805" width="9" style="21" bestFit="1" customWidth="1"/>
    <col min="2806" max="2806" width="12" style="21" bestFit="1" customWidth="1"/>
    <col min="2807" max="2807" width="6" style="21" bestFit="1" customWidth="1"/>
    <col min="2808" max="2809" width="7" style="21" bestFit="1" customWidth="1"/>
    <col min="2810" max="2810" width="10" style="21" bestFit="1" customWidth="1"/>
    <col min="2811" max="2811" width="12" style="21" bestFit="1" customWidth="1"/>
    <col min="2812" max="2812" width="7" style="21" bestFit="1" customWidth="1"/>
    <col min="2813" max="2813" width="10" style="21" bestFit="1" customWidth="1"/>
    <col min="2814" max="2814" width="6" style="21" bestFit="1" customWidth="1"/>
    <col min="2815" max="2816" width="7" style="21" bestFit="1" customWidth="1"/>
    <col min="2817" max="2817" width="12" style="21" bestFit="1" customWidth="1"/>
    <col min="2818" max="2818" width="6" style="21" bestFit="1" customWidth="1"/>
    <col min="2819" max="2819" width="10" style="21" bestFit="1" customWidth="1"/>
    <col min="2820" max="2822" width="12" style="21" bestFit="1" customWidth="1"/>
    <col min="2823" max="2824" width="7" style="21" bestFit="1" customWidth="1"/>
    <col min="2825" max="2826" width="12" style="21" bestFit="1" customWidth="1"/>
    <col min="2827" max="2829" width="7" style="21" bestFit="1" customWidth="1"/>
    <col min="2830" max="2830" width="12" style="21" bestFit="1" customWidth="1"/>
    <col min="2831" max="2831" width="6" style="21" bestFit="1" customWidth="1"/>
    <col min="2832" max="2832" width="12" style="21" bestFit="1" customWidth="1"/>
    <col min="2833" max="2833" width="7" style="21" bestFit="1" customWidth="1"/>
    <col min="2834" max="2834" width="8" style="21" bestFit="1" customWidth="1"/>
    <col min="2835" max="2835" width="10" style="21" bestFit="1" customWidth="1"/>
    <col min="2836" max="2836" width="8" style="21" bestFit="1" customWidth="1"/>
    <col min="2837" max="2837" width="6" style="21" bestFit="1" customWidth="1"/>
    <col min="2838" max="2839" width="9" style="21" bestFit="1" customWidth="1"/>
    <col min="2840" max="2840" width="8" style="21" bestFit="1" customWidth="1"/>
    <col min="2841" max="2841" width="6" style="21" bestFit="1" customWidth="1"/>
    <col min="2842" max="2842" width="12" style="21" bestFit="1" customWidth="1"/>
    <col min="2843" max="2843" width="8" style="21" bestFit="1" customWidth="1"/>
    <col min="2844" max="2844" width="6" style="21" bestFit="1" customWidth="1"/>
    <col min="2845" max="2845" width="5.5703125" style="21" bestFit="1" customWidth="1"/>
    <col min="2846" max="2846" width="9" style="21" bestFit="1" customWidth="1"/>
    <col min="2847" max="2847" width="11" style="21" bestFit="1" customWidth="1"/>
    <col min="2848" max="2848" width="9" style="21" bestFit="1" customWidth="1"/>
    <col min="2849" max="2849" width="5.5703125" style="21" bestFit="1" customWidth="1"/>
    <col min="2850" max="2850" width="8" style="21" bestFit="1" customWidth="1"/>
    <col min="2851" max="2851" width="12" style="21" bestFit="1" customWidth="1"/>
    <col min="2852" max="2852" width="10" style="21" bestFit="1" customWidth="1"/>
    <col min="2853" max="2853" width="11" style="21" bestFit="1" customWidth="1"/>
    <col min="2854" max="2854" width="12" style="21" bestFit="1" customWidth="1"/>
    <col min="2855" max="2855" width="10" style="21" bestFit="1" customWidth="1"/>
    <col min="2856" max="2856" width="7" style="21" bestFit="1" customWidth="1"/>
    <col min="2857" max="2857" width="6.5703125" style="21" bestFit="1" customWidth="1"/>
    <col min="2858" max="2858" width="8" style="21" bestFit="1" customWidth="1"/>
    <col min="2859" max="2859" width="11" style="21" bestFit="1" customWidth="1"/>
    <col min="2860" max="2860" width="10" style="21" bestFit="1" customWidth="1"/>
    <col min="2861" max="2861" width="8" style="21" bestFit="1" customWidth="1"/>
    <col min="2862" max="2862" width="7" style="21" bestFit="1" customWidth="1"/>
    <col min="2863" max="2863" width="10" style="21" bestFit="1" customWidth="1"/>
    <col min="2864" max="2865" width="12" style="21" bestFit="1" customWidth="1"/>
    <col min="2866" max="2866" width="9" style="21" bestFit="1" customWidth="1"/>
    <col min="2867" max="2867" width="6.5703125" style="21" bestFit="1" customWidth="1"/>
    <col min="2868" max="2868" width="12" style="21" bestFit="1" customWidth="1"/>
    <col min="2869" max="2871" width="8" style="21" bestFit="1" customWidth="1"/>
    <col min="2872" max="2872" width="7" style="21" bestFit="1" customWidth="1"/>
    <col min="2873" max="2873" width="9" style="21" bestFit="1" customWidth="1"/>
    <col min="2874" max="2874" width="6.5703125" style="21" bestFit="1" customWidth="1"/>
    <col min="2875" max="2875" width="12" style="21" bestFit="1" customWidth="1"/>
    <col min="2876" max="2876" width="6.5703125" style="21" bestFit="1" customWidth="1"/>
    <col min="2877" max="2877" width="12" style="21" bestFit="1" customWidth="1"/>
    <col min="2878" max="2878" width="10" style="21" bestFit="1" customWidth="1"/>
    <col min="2879" max="2879" width="9" style="21" bestFit="1" customWidth="1"/>
    <col min="2880" max="2880" width="8.5703125" style="21" bestFit="1" customWidth="1"/>
    <col min="2881" max="2881" width="9.5703125" style="21" bestFit="1" customWidth="1"/>
    <col min="2882" max="2882" width="12" style="21" bestFit="1" customWidth="1"/>
    <col min="2883" max="16384" width="9.140625" style="21"/>
  </cols>
  <sheetData>
    <row r="2" spans="1:68" x14ac:dyDescent="0.25">
      <c r="A2" s="24" t="s">
        <v>8262</v>
      </c>
      <c r="B2" s="27" t="s">
        <v>8360</v>
      </c>
    </row>
    <row r="4" spans="1:68" x14ac:dyDescent="0.25">
      <c r="A4" s="24" t="s">
        <v>13378</v>
      </c>
      <c r="B4" s="28" t="s">
        <v>8363</v>
      </c>
      <c r="C4" s="27"/>
      <c r="D4" s="27"/>
      <c r="E4" s="27"/>
      <c r="F4" s="27"/>
      <c r="G4" s="27"/>
      <c r="H4" s="27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</row>
    <row r="5" spans="1:68" ht="30" x14ac:dyDescent="0.25">
      <c r="A5" s="10"/>
      <c r="B5" s="27" t="s">
        <v>8219</v>
      </c>
      <c r="C5" s="27"/>
      <c r="D5" s="27"/>
      <c r="E5" s="27"/>
      <c r="F5" s="27"/>
      <c r="G5" s="25" t="s">
        <v>8400</v>
      </c>
      <c r="H5" s="25" t="s">
        <v>8362</v>
      </c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</row>
    <row r="6" spans="1:68" s="22" customFormat="1" x14ac:dyDescent="0.25">
      <c r="A6" s="26" t="s">
        <v>8361</v>
      </c>
      <c r="B6" s="29" t="s">
        <v>8717</v>
      </c>
      <c r="C6" s="29" t="s">
        <v>9281</v>
      </c>
      <c r="D6" s="29" t="s">
        <v>12543</v>
      </c>
      <c r="E6" s="29" t="s">
        <v>13376</v>
      </c>
      <c r="F6" s="27" t="s">
        <v>13380</v>
      </c>
      <c r="G6" s="25"/>
      <c r="H6" s="25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</row>
    <row r="7" spans="1:68" x14ac:dyDescent="0.25">
      <c r="A7" s="27" t="s">
        <v>8309</v>
      </c>
      <c r="B7" s="27">
        <v>4</v>
      </c>
      <c r="C7" s="27">
        <v>6</v>
      </c>
      <c r="D7" s="27">
        <v>3</v>
      </c>
      <c r="E7" s="27">
        <v>21</v>
      </c>
      <c r="F7" s="27">
        <v>261</v>
      </c>
      <c r="G7" s="10">
        <v>295</v>
      </c>
      <c r="H7" s="10">
        <v>295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</row>
    <row r="8" spans="1:68" x14ac:dyDescent="0.25">
      <c r="A8" s="27" t="s">
        <v>8335</v>
      </c>
      <c r="B8" s="27"/>
      <c r="C8" s="27"/>
      <c r="D8" s="27"/>
      <c r="E8" s="27"/>
      <c r="F8" s="27">
        <v>34</v>
      </c>
      <c r="G8" s="10">
        <v>34</v>
      </c>
      <c r="H8" s="10">
        <v>34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</row>
    <row r="9" spans="1:68" x14ac:dyDescent="0.25">
      <c r="A9" s="27" t="s">
        <v>8332</v>
      </c>
      <c r="B9" s="27">
        <v>2</v>
      </c>
      <c r="C9" s="27">
        <v>4</v>
      </c>
      <c r="D9" s="27">
        <v>1</v>
      </c>
      <c r="E9" s="27">
        <v>16</v>
      </c>
      <c r="F9" s="27">
        <v>52</v>
      </c>
      <c r="G9" s="10">
        <v>75</v>
      </c>
      <c r="H9" s="10">
        <v>75</v>
      </c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</row>
    <row r="10" spans="1:68" x14ac:dyDescent="0.25">
      <c r="A10" s="27" t="s">
        <v>8324</v>
      </c>
      <c r="B10" s="27">
        <v>1</v>
      </c>
      <c r="C10" s="27">
        <v>10</v>
      </c>
      <c r="D10" s="27">
        <v>3</v>
      </c>
      <c r="E10" s="27">
        <v>25</v>
      </c>
      <c r="F10" s="27">
        <v>490</v>
      </c>
      <c r="G10" s="10">
        <v>529</v>
      </c>
      <c r="H10" s="10">
        <v>529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</row>
    <row r="11" spans="1:68" x14ac:dyDescent="0.25">
      <c r="A11" s="27" t="s">
        <v>8337</v>
      </c>
      <c r="B11" s="27">
        <v>2</v>
      </c>
      <c r="C11" s="27">
        <v>6</v>
      </c>
      <c r="D11" s="27"/>
      <c r="E11" s="27">
        <v>18</v>
      </c>
      <c r="F11" s="27">
        <v>62</v>
      </c>
      <c r="G11" s="10">
        <v>88</v>
      </c>
      <c r="H11" s="10">
        <v>88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</row>
    <row r="12" spans="1:68" x14ac:dyDescent="0.25">
      <c r="A12" s="27" t="s">
        <v>8321</v>
      </c>
      <c r="B12" s="27">
        <v>1</v>
      </c>
      <c r="C12" s="27">
        <v>3</v>
      </c>
      <c r="D12" s="27"/>
      <c r="E12" s="27">
        <v>6</v>
      </c>
      <c r="F12" s="27">
        <v>69</v>
      </c>
      <c r="G12" s="10">
        <v>79</v>
      </c>
      <c r="H12" s="10">
        <v>79</v>
      </c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</row>
    <row r="13" spans="1:68" x14ac:dyDescent="0.25">
      <c r="A13" s="27" t="s">
        <v>8318</v>
      </c>
      <c r="B13" s="27">
        <v>3</v>
      </c>
      <c r="C13" s="27">
        <v>7</v>
      </c>
      <c r="D13" s="27">
        <v>2</v>
      </c>
      <c r="E13" s="27">
        <v>22</v>
      </c>
      <c r="F13" s="27">
        <v>158</v>
      </c>
      <c r="G13" s="10">
        <v>192</v>
      </c>
      <c r="H13" s="10">
        <v>192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</row>
    <row r="14" spans="1:68" x14ac:dyDescent="0.25">
      <c r="A14" s="27" t="s">
        <v>8316</v>
      </c>
      <c r="B14" s="27">
        <v>6</v>
      </c>
      <c r="C14" s="27">
        <v>28</v>
      </c>
      <c r="D14" s="27">
        <v>2</v>
      </c>
      <c r="E14" s="27">
        <v>258</v>
      </c>
      <c r="F14" s="27">
        <v>525</v>
      </c>
      <c r="G14" s="10">
        <v>819</v>
      </c>
      <c r="H14" s="10">
        <v>819</v>
      </c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</row>
    <row r="15" spans="1:68" x14ac:dyDescent="0.25">
      <c r="A15" s="27" t="s">
        <v>8362</v>
      </c>
      <c r="B15" s="27">
        <v>19</v>
      </c>
      <c r="C15" s="27">
        <v>64</v>
      </c>
      <c r="D15" s="27">
        <v>11</v>
      </c>
      <c r="E15" s="27">
        <v>366</v>
      </c>
      <c r="F15" s="27">
        <v>1651</v>
      </c>
      <c r="G15" s="10">
        <v>2111</v>
      </c>
      <c r="H15" s="10">
        <v>2111</v>
      </c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</row>
    <row r="16" spans="1:68" x14ac:dyDescent="0.25">
      <c r="A16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</row>
    <row r="17" spans="1:22" x14ac:dyDescent="0.25">
      <c r="A17" s="23" t="s">
        <v>13379</v>
      </c>
      <c r="U17" s="23"/>
      <c r="V17" s="23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2CAF8-AFD6-4F47-84BC-3299AFBE79F4}">
  <sheetPr codeName="Sheet9"/>
  <dimension ref="A1:H22"/>
  <sheetViews>
    <sheetView topLeftCell="A19" workbookViewId="0">
      <selection activeCell="K37" sqref="K37"/>
    </sheetView>
  </sheetViews>
  <sheetFormatPr defaultRowHeight="15" x14ac:dyDescent="0.25"/>
  <cols>
    <col min="1" max="1" width="21.28515625" customWidth="1"/>
    <col min="2" max="8" width="13.140625" style="9" customWidth="1"/>
  </cols>
  <sheetData>
    <row r="1" spans="1:8" ht="45" customHeight="1" x14ac:dyDescent="0.25">
      <c r="A1" s="12" t="s">
        <v>13382</v>
      </c>
      <c r="B1" s="31" t="s">
        <v>8368</v>
      </c>
      <c r="C1" s="31" t="s">
        <v>8369</v>
      </c>
      <c r="D1" s="31" t="s">
        <v>8370</v>
      </c>
      <c r="E1" s="31" t="s">
        <v>8371</v>
      </c>
      <c r="F1" s="32" t="s">
        <v>8372</v>
      </c>
      <c r="G1" s="32" t="s">
        <v>8373</v>
      </c>
      <c r="H1" s="32" t="s">
        <v>8374</v>
      </c>
    </row>
    <row r="2" spans="1:8" x14ac:dyDescent="0.25">
      <c r="A2" t="s">
        <v>13380</v>
      </c>
      <c r="B2" s="9">
        <f>COUNTIFS(Data!F2:F4115,"*successful*",Data!H2:H4115,A2)</f>
        <v>1651</v>
      </c>
      <c r="C2" s="9">
        <f>COUNTIFS(Data!F2:F4115,"*failed*",Data!H2:H4115,A2)</f>
        <v>1097</v>
      </c>
      <c r="D2" s="9">
        <f>COUNTIFS(Data!F2:F4115,"*canceled*",Data!H2:H4115,A2)</f>
        <v>257</v>
      </c>
      <c r="E2" s="9">
        <f>SUM(B2:D2)</f>
        <v>3005</v>
      </c>
      <c r="F2" s="33">
        <f>(B2/E2)</f>
        <v>0.54941763727121462</v>
      </c>
      <c r="G2" s="33">
        <f>(C2/E2)</f>
        <v>0.36505823627287853</v>
      </c>
      <c r="H2" s="33">
        <f>(D2/E2)</f>
        <v>8.5524126455906818E-2</v>
      </c>
    </row>
    <row r="3" spans="1:8" x14ac:dyDescent="0.25">
      <c r="A3" t="s">
        <v>13376</v>
      </c>
      <c r="B3" s="9">
        <f>COUNTIFS(Data!F2:F4115,"*successful*",Data!H2:H4115,A3)</f>
        <v>366</v>
      </c>
      <c r="C3" s="9">
        <f>COUNTIFS(Data!F2:F4115,"*failed*",Data!H2:H4115,A3)</f>
        <v>205</v>
      </c>
      <c r="D3" s="9">
        <f>COUNTIFS(Data!F2:F4115,"*canceled*",Data!H2:H4115,A3)</f>
        <v>25</v>
      </c>
      <c r="E3" s="9">
        <f t="shared" ref="E3:E22" si="0">SUM(B3:D3)</f>
        <v>596</v>
      </c>
      <c r="F3" s="33">
        <f>(B3/E3)</f>
        <v>0.61409395973154357</v>
      </c>
      <c r="G3" s="33">
        <f>(C3/E3)</f>
        <v>0.34395973154362414</v>
      </c>
      <c r="H3" s="33">
        <f>(D3/E3)</f>
        <v>4.1946308724832217E-2</v>
      </c>
    </row>
    <row r="4" spans="1:8" x14ac:dyDescent="0.25">
      <c r="A4" t="s">
        <v>8717</v>
      </c>
      <c r="B4" s="9">
        <f>COUNTIFS(Data!F2:F4115,"*successful*",Data!H2:H4115,A4)</f>
        <v>19</v>
      </c>
      <c r="C4" s="9">
        <f>COUNTIFS(Data!F2:F4115,"*failed*",Data!H2:H4115,A4)</f>
        <v>41</v>
      </c>
      <c r="D4" s="9">
        <f>COUNTIFS(Data!F2:F4115,"*canceled*",Data!H2:H4115,A4)</f>
        <v>14</v>
      </c>
      <c r="E4" s="9">
        <f t="shared" si="0"/>
        <v>74</v>
      </c>
      <c r="F4" s="33">
        <f t="shared" ref="F4:F22" si="1">(B4/E4)</f>
        <v>0.25675675675675674</v>
      </c>
      <c r="G4" s="33">
        <f t="shared" ref="G4:G22" si="2">(C4/E4)</f>
        <v>0.55405405405405406</v>
      </c>
      <c r="H4" s="33">
        <f t="shared" ref="H4:H22" si="3">(D4/E4)</f>
        <v>0.1891891891891892</v>
      </c>
    </row>
    <row r="5" spans="1:8" x14ac:dyDescent="0.25">
      <c r="A5" t="s">
        <v>12543</v>
      </c>
      <c r="B5" s="9">
        <f>COUNTIFS(Data!F2:F4115,"*successful*",Data!H2:H4115,A5)</f>
        <v>11</v>
      </c>
      <c r="C5" s="9">
        <f>COUNTIFS(Data!F2:F4115,"*failed*",Data!H2:H4115,A5)</f>
        <v>9</v>
      </c>
      <c r="D5" s="9">
        <f>COUNTIFS(Data!F2:F4115,"*canceled*",Data!H2:H4115,A5)</f>
        <v>1</v>
      </c>
      <c r="E5" s="9">
        <f t="shared" si="0"/>
        <v>21</v>
      </c>
      <c r="F5" s="33">
        <f t="shared" si="1"/>
        <v>0.52380952380952384</v>
      </c>
      <c r="G5" s="33">
        <f t="shared" si="2"/>
        <v>0.42857142857142855</v>
      </c>
      <c r="H5" s="33">
        <f t="shared" si="3"/>
        <v>4.7619047619047616E-2</v>
      </c>
    </row>
    <row r="6" spans="1:8" x14ac:dyDescent="0.25">
      <c r="A6" t="s">
        <v>11555</v>
      </c>
      <c r="B6" s="9">
        <f>COUNTIFS(Data!F2:F4115,"*successful*",Data!H2:H4115,A6)</f>
        <v>3</v>
      </c>
      <c r="C6" s="9">
        <f>COUNTIFS(Data!F2:F4115,"*failed*",Data!H2:H4115,A6)</f>
        <v>5</v>
      </c>
      <c r="D6" s="9">
        <f>COUNTIFS(Data!F2:F4115,"*canceled*",Data!H2:H4115,A6)</f>
        <v>4</v>
      </c>
      <c r="E6" s="9">
        <f t="shared" si="0"/>
        <v>12</v>
      </c>
      <c r="F6" s="33">
        <f t="shared" si="1"/>
        <v>0.25</v>
      </c>
      <c r="G6" s="33">
        <f t="shared" si="2"/>
        <v>0.41666666666666669</v>
      </c>
      <c r="H6" s="33">
        <f t="shared" si="3"/>
        <v>0.33333333333333331</v>
      </c>
    </row>
    <row r="7" spans="1:8" x14ac:dyDescent="0.25">
      <c r="A7" t="s">
        <v>9281</v>
      </c>
      <c r="B7" s="9">
        <f>COUNTIFS(Data!F2:F4115,"*successful*",Data!H2:H4115,A7)</f>
        <v>64</v>
      </c>
      <c r="C7" s="9">
        <f>COUNTIFS(Data!F2:F4115,"*failed*",Data!H2:H4115,A7)</f>
        <v>64</v>
      </c>
      <c r="D7" s="9">
        <f>COUNTIFS(Data!F2:F4115,"*canceled*",Data!H2:H4115,A7)</f>
        <v>17</v>
      </c>
      <c r="E7" s="9">
        <f t="shared" si="0"/>
        <v>145</v>
      </c>
      <c r="F7" s="33">
        <f t="shared" si="1"/>
        <v>0.44137931034482758</v>
      </c>
      <c r="G7" s="33">
        <f t="shared" si="2"/>
        <v>0.44137931034482758</v>
      </c>
      <c r="H7" s="33">
        <f t="shared" si="3"/>
        <v>0.11724137931034483</v>
      </c>
    </row>
    <row r="8" spans="1:8" x14ac:dyDescent="0.25">
      <c r="A8" t="s">
        <v>10048</v>
      </c>
      <c r="B8" s="9">
        <f>COUNTIFS(Data!F2:F4115,"*successful*",Data!H2:H4115,A8)</f>
        <v>10</v>
      </c>
      <c r="C8" s="9">
        <f>COUNTIFS(Data!F2:F4115,"*failed*",Data!H2:H4115,A8)</f>
        <v>10</v>
      </c>
      <c r="D8" s="9">
        <f>COUNTIFS(Data!F2:F4115,"*canceled*",Data!H2:H4115,A8)</f>
        <v>5</v>
      </c>
      <c r="E8" s="9">
        <f t="shared" si="0"/>
        <v>25</v>
      </c>
      <c r="F8" s="33">
        <f t="shared" si="1"/>
        <v>0.4</v>
      </c>
      <c r="G8" s="33">
        <f t="shared" si="2"/>
        <v>0.4</v>
      </c>
      <c r="H8" s="33">
        <f t="shared" si="3"/>
        <v>0.2</v>
      </c>
    </row>
    <row r="9" spans="1:8" x14ac:dyDescent="0.25">
      <c r="A9" t="s">
        <v>9408</v>
      </c>
      <c r="B9" s="9">
        <f>COUNTIFS(Data!F2:F4115,"*successful*",Data!H2:H4115,A9)</f>
        <v>0</v>
      </c>
      <c r="C9" s="9">
        <f>COUNTIFS(Data!F2:F4115,"*failed*",Data!H2:H4115,A9)</f>
        <v>2</v>
      </c>
      <c r="D9" s="9">
        <f>COUNTIFS(Data!F2:F4115,"*canceled*",Data!H2:H4115,A9)</f>
        <v>1</v>
      </c>
      <c r="E9" s="9">
        <f t="shared" si="0"/>
        <v>3</v>
      </c>
      <c r="F9" s="33">
        <f t="shared" si="1"/>
        <v>0</v>
      </c>
      <c r="G9" s="33">
        <f t="shared" si="2"/>
        <v>0.66666666666666663</v>
      </c>
      <c r="H9" s="33">
        <f t="shared" si="3"/>
        <v>0.33333333333333331</v>
      </c>
    </row>
    <row r="10" spans="1:8" x14ac:dyDescent="0.25">
      <c r="A10" t="s">
        <v>9738</v>
      </c>
      <c r="B10" s="9">
        <f>COUNTIFS(Data!F2:F4115,"*successful*",Data!H2:H4115,A10)</f>
        <v>4</v>
      </c>
      <c r="C10" s="9">
        <f>COUNTIFS(Data!F2:F4115,"*failed*",Data!H2:H4115,A10)</f>
        <v>6</v>
      </c>
      <c r="D10" s="9">
        <f>COUNTIFS(Data!F2:F4115,"*canceled*",Data!H2:H4115,A10)</f>
        <v>4</v>
      </c>
      <c r="E10" s="9">
        <f t="shared" si="0"/>
        <v>14</v>
      </c>
      <c r="F10" s="33">
        <f t="shared" si="1"/>
        <v>0.2857142857142857</v>
      </c>
      <c r="G10" s="33">
        <f t="shared" si="2"/>
        <v>0.42857142857142855</v>
      </c>
      <c r="H10" s="33">
        <f t="shared" si="3"/>
        <v>0.2857142857142857</v>
      </c>
    </row>
    <row r="11" spans="1:8" x14ac:dyDescent="0.25">
      <c r="A11" t="s">
        <v>11521</v>
      </c>
      <c r="B11" s="9">
        <f>COUNTIFS(Data!F2:F4115,"*successful*",Data!H2:H4115,A11)</f>
        <v>2</v>
      </c>
      <c r="C11" s="9">
        <f>COUNTIFS(Data!F2:F4115,"*failed*",Data!H2:H4115,A11)</f>
        <v>14</v>
      </c>
      <c r="D11" s="9">
        <f>COUNTIFS(Data!F2:F4115,"*canceled*",Data!H2:H4115,A11)</f>
        <v>4</v>
      </c>
      <c r="E11" s="9">
        <f t="shared" si="0"/>
        <v>20</v>
      </c>
      <c r="F11" s="33">
        <f t="shared" si="1"/>
        <v>0.1</v>
      </c>
      <c r="G11" s="33">
        <f t="shared" si="2"/>
        <v>0.7</v>
      </c>
      <c r="H11" s="33">
        <f t="shared" si="3"/>
        <v>0.2</v>
      </c>
    </row>
    <row r="12" spans="1:8" x14ac:dyDescent="0.25">
      <c r="A12" t="s">
        <v>11683</v>
      </c>
      <c r="B12" s="9">
        <f>COUNTIFS(Data!F2:F4115,"*successful*",Data!H2:H4115,A12)</f>
        <v>2</v>
      </c>
      <c r="C12" s="9">
        <f>COUNTIFS(Data!F2:F4115,"*failed*",Data!H2:H4115,A12)</f>
        <v>5</v>
      </c>
      <c r="D12" s="9">
        <f>COUNTIFS(Data!F2:F4115,"*canceled*",Data!H2:H4115,A12)</f>
        <v>0</v>
      </c>
      <c r="E12" s="9">
        <f t="shared" si="0"/>
        <v>7</v>
      </c>
      <c r="F12" s="33">
        <f t="shared" si="1"/>
        <v>0.2857142857142857</v>
      </c>
      <c r="G12" s="33">
        <f t="shared" si="2"/>
        <v>0.7142857142857143</v>
      </c>
      <c r="H12" s="33">
        <f t="shared" si="3"/>
        <v>0</v>
      </c>
    </row>
    <row r="13" spans="1:8" x14ac:dyDescent="0.25">
      <c r="A13" t="s">
        <v>12690</v>
      </c>
      <c r="B13" s="9">
        <f>COUNTIFS(Data!F2:F4115,"*successful*",Data!H2:H4115,A13)</f>
        <v>7</v>
      </c>
      <c r="C13" s="9">
        <f>COUNTIFS(Data!F2:F4115,"*failed*",Data!H2:H4115,A13)</f>
        <v>9</v>
      </c>
      <c r="D13" s="9">
        <f>COUNTIFS(Data!F2:F4115,"*canceled*",Data!H2:H4115,A13)</f>
        <v>5</v>
      </c>
      <c r="E13" s="9">
        <f t="shared" si="0"/>
        <v>21</v>
      </c>
      <c r="F13" s="33">
        <f t="shared" si="1"/>
        <v>0.33333333333333331</v>
      </c>
      <c r="G13" s="33">
        <f t="shared" si="2"/>
        <v>0.42857142857142855</v>
      </c>
      <c r="H13" s="33">
        <f t="shared" si="3"/>
        <v>0.23809523809523808</v>
      </c>
    </row>
    <row r="14" spans="1:8" x14ac:dyDescent="0.25">
      <c r="A14" t="s">
        <v>10173</v>
      </c>
      <c r="B14" s="9">
        <f>COUNTIFS(Data!F2:F4115,"*successful*",Data!H2:H4115,A14)</f>
        <v>23</v>
      </c>
      <c r="C14" s="9">
        <f>COUNTIFS(Data!F2:F4115,"*failed*",Data!H2:H4115,A14)</f>
        <v>27</v>
      </c>
      <c r="D14" s="9">
        <f>COUNTIFS(Data!F2:F4115,"*canceled*",Data!H2:H4115,A14)</f>
        <v>3</v>
      </c>
      <c r="E14" s="9">
        <f t="shared" si="0"/>
        <v>53</v>
      </c>
      <c r="F14" s="33">
        <f t="shared" si="1"/>
        <v>0.43396226415094341</v>
      </c>
      <c r="G14" s="33">
        <f t="shared" si="2"/>
        <v>0.50943396226415094</v>
      </c>
      <c r="H14" s="33">
        <f t="shared" si="3"/>
        <v>5.6603773584905662E-2</v>
      </c>
    </row>
    <row r="15" spans="1:8" x14ac:dyDescent="0.25">
      <c r="A15" t="s">
        <v>10672</v>
      </c>
      <c r="B15" s="9">
        <f>COUNTIFS(Data!F2:F4115,"*successful*",Data!H2:H4115,A15)</f>
        <v>7</v>
      </c>
      <c r="C15" s="9">
        <f>COUNTIFS(Data!F2:F4115,"*failed*",Data!H2:H4115,A15)</f>
        <v>19</v>
      </c>
      <c r="D15" s="9">
        <f>COUNTIFS(Data!F2:F4115,"*canceled*",Data!H2:H4115,A15)</f>
        <v>3</v>
      </c>
      <c r="E15" s="9">
        <f t="shared" si="0"/>
        <v>29</v>
      </c>
      <c r="F15" s="33">
        <f t="shared" si="1"/>
        <v>0.2413793103448276</v>
      </c>
      <c r="G15" s="33">
        <f t="shared" si="2"/>
        <v>0.65517241379310343</v>
      </c>
      <c r="H15" s="33">
        <f t="shared" si="3"/>
        <v>0.10344827586206896</v>
      </c>
    </row>
    <row r="16" spans="1:8" x14ac:dyDescent="0.25">
      <c r="A16" t="s">
        <v>11287</v>
      </c>
      <c r="B16" s="9">
        <f>COUNTIFS(Data!F2:F4115,"*successful*",Data!H2:H4115,A16)</f>
        <v>0</v>
      </c>
      <c r="C16" s="9">
        <f>COUNTIFS(Data!F2:F4115,"*failed*",Data!H2:H4115,A16)</f>
        <v>8</v>
      </c>
      <c r="D16" s="9">
        <f>COUNTIFS(Data!F2:F4115,"*canceled*",Data!H2:H4115,A16)</f>
        <v>1</v>
      </c>
      <c r="E16" s="9">
        <f t="shared" si="0"/>
        <v>9</v>
      </c>
      <c r="F16" s="33">
        <f t="shared" si="1"/>
        <v>0</v>
      </c>
      <c r="G16" s="33">
        <f t="shared" si="2"/>
        <v>0.88888888888888884</v>
      </c>
      <c r="H16" s="33">
        <f t="shared" si="3"/>
        <v>0.1111111111111111</v>
      </c>
    </row>
    <row r="17" spans="1:8" x14ac:dyDescent="0.25">
      <c r="A17" t="s">
        <v>8732</v>
      </c>
      <c r="B17" s="9">
        <f>COUNTIFS(Data!F2:F4115,"*successful*",Data!H2:H4115,A17)</f>
        <v>3</v>
      </c>
      <c r="C17" s="9">
        <f>COUNTIFS(Data!F2:F4115,"*failed*",Data!H2:H4115,A17)</f>
        <v>2</v>
      </c>
      <c r="D17" s="9">
        <f>COUNTIFS(Data!F2:F4115,"*canceled*",Data!H2:H4115,A17)</f>
        <v>0</v>
      </c>
      <c r="E17" s="9">
        <f t="shared" si="0"/>
        <v>5</v>
      </c>
      <c r="F17" s="33">
        <f t="shared" si="1"/>
        <v>0.6</v>
      </c>
      <c r="G17" s="33">
        <f t="shared" si="2"/>
        <v>0.4</v>
      </c>
      <c r="H17" s="33">
        <f t="shared" si="3"/>
        <v>0</v>
      </c>
    </row>
    <row r="18" spans="1:8" x14ac:dyDescent="0.25">
      <c r="A18" t="s">
        <v>12712</v>
      </c>
      <c r="B18" s="9">
        <f>COUNTIFS(Data!F2:F4115,"*successful*",Data!H2:H4115,A18)</f>
        <v>1</v>
      </c>
      <c r="C18" s="9">
        <f>COUNTIFS(Data!F2:F4115,"*failed*",Data!H2:H4115,A18)</f>
        <v>2</v>
      </c>
      <c r="D18" s="9">
        <f>COUNTIFS(Data!F2:F4115,"*canceled*",Data!H2:H4115,A18)</f>
        <v>3</v>
      </c>
      <c r="E18" s="9">
        <f t="shared" si="0"/>
        <v>6</v>
      </c>
      <c r="F18" s="33">
        <f t="shared" si="1"/>
        <v>0.16666666666666666</v>
      </c>
      <c r="G18" s="33">
        <f t="shared" si="2"/>
        <v>0.33333333333333331</v>
      </c>
      <c r="H18" s="33">
        <f t="shared" si="3"/>
        <v>0.5</v>
      </c>
    </row>
    <row r="19" spans="1:8" x14ac:dyDescent="0.25">
      <c r="A19" t="s">
        <v>10626</v>
      </c>
      <c r="B19" s="9">
        <f>COUNTIFS(Data!F2:F4115,"*successful*",Data!H2:H4115,A19)</f>
        <v>8</v>
      </c>
      <c r="C19" s="9">
        <f>COUNTIFS(Data!F2:F4115,"*failed*",Data!H2:H4115,A19)</f>
        <v>4</v>
      </c>
      <c r="D19" s="9">
        <f>COUNTIFS(Data!F2:F4115,"*canceled*",Data!H2:H4115,A19)</f>
        <v>2</v>
      </c>
      <c r="E19" s="9">
        <f t="shared" si="0"/>
        <v>14</v>
      </c>
      <c r="F19" s="33">
        <f t="shared" si="1"/>
        <v>0.5714285714285714</v>
      </c>
      <c r="G19" s="33">
        <f t="shared" si="2"/>
        <v>0.2857142857142857</v>
      </c>
      <c r="H19" s="33">
        <f t="shared" si="3"/>
        <v>0.14285714285714285</v>
      </c>
    </row>
    <row r="20" spans="1:8" x14ac:dyDescent="0.25">
      <c r="A20" t="s">
        <v>8895</v>
      </c>
      <c r="B20" s="9">
        <f>COUNTIFS(Data!F2:F4115,"*successful*",Data!H2:H4115,A20)</f>
        <v>1</v>
      </c>
      <c r="C20" s="9">
        <f>COUNTIFS(Data!F2:F4115,"*failed*",Data!H2:H4115,A20)</f>
        <v>1</v>
      </c>
      <c r="D20" s="9">
        <f>COUNTIFS(Data!F2:F4115,"*canceled*",Data!H2:H4115,A20)</f>
        <v>0</v>
      </c>
      <c r="E20" s="9">
        <f t="shared" si="0"/>
        <v>2</v>
      </c>
      <c r="F20" s="33">
        <f t="shared" si="1"/>
        <v>0.5</v>
      </c>
      <c r="G20" s="33">
        <f t="shared" si="2"/>
        <v>0.5</v>
      </c>
      <c r="H20" s="33">
        <f t="shared" si="3"/>
        <v>0</v>
      </c>
    </row>
    <row r="21" spans="1:8" x14ac:dyDescent="0.25">
      <c r="A21" t="s">
        <v>11043</v>
      </c>
      <c r="B21" s="9">
        <f>COUNTIFS(Data!F2:F4115,"*successful*",Data!H2:H4115,A21)</f>
        <v>2</v>
      </c>
      <c r="C21" s="9">
        <f>COUNTIFS(Data!F2:F4115,"*failed*",Data!H2:H4115,A21)</f>
        <v>0</v>
      </c>
      <c r="D21" s="9">
        <f>COUNTIFS(Data!F2:F4115,"*canceled*",Data!H2:H4115,A21)</f>
        <v>0</v>
      </c>
      <c r="E21" s="9">
        <f t="shared" si="0"/>
        <v>2</v>
      </c>
      <c r="F21" s="33">
        <f t="shared" si="1"/>
        <v>1</v>
      </c>
      <c r="G21" s="33">
        <f t="shared" si="2"/>
        <v>0</v>
      </c>
      <c r="H21" s="33">
        <f t="shared" si="3"/>
        <v>0</v>
      </c>
    </row>
    <row r="22" spans="1:8" x14ac:dyDescent="0.25">
      <c r="A22" t="s">
        <v>12366</v>
      </c>
      <c r="B22" s="9">
        <f>COUNTIFS(Data!F2:F4115,"*successful*",Data!H2:H4115,A22)</f>
        <v>1</v>
      </c>
      <c r="C22" s="9">
        <f>COUNTIFS(Data!F2:F4115,"*failed*",Data!H2:H4115,A22)</f>
        <v>0</v>
      </c>
      <c r="D22" s="9">
        <f>COUNTIFS(Data!F2:F4115,"*canceled*",Data!H2:H4115,A22)</f>
        <v>0</v>
      </c>
      <c r="E22" s="9">
        <f t="shared" si="0"/>
        <v>1</v>
      </c>
      <c r="F22" s="33">
        <f t="shared" si="1"/>
        <v>1</v>
      </c>
      <c r="G22" s="33">
        <f t="shared" si="2"/>
        <v>0</v>
      </c>
      <c r="H22" s="3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Data</vt:lpstr>
      <vt:lpstr>Country Codes</vt:lpstr>
      <vt:lpstr>Cat Pivot</vt:lpstr>
      <vt:lpstr>Sub-Cat Pivot</vt:lpstr>
      <vt:lpstr>Time Pivot</vt:lpstr>
      <vt:lpstr>Bonus</vt:lpstr>
      <vt:lpstr>Addt'l Country</vt:lpstr>
      <vt:lpstr>Addt'l Bonus Country</vt:lpstr>
      <vt:lpstr>Data!Extract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Valerie Wilmot</cp:lastModifiedBy>
  <dcterms:created xsi:type="dcterms:W3CDTF">2017-04-20T15:17:24Z</dcterms:created>
  <dcterms:modified xsi:type="dcterms:W3CDTF">2018-07-21T14:12:35Z</dcterms:modified>
</cp:coreProperties>
</file>