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va\Downloads\gyakorlas\21 - Excel alapok\"/>
    </mc:Choice>
  </mc:AlternateContent>
  <xr:revisionPtr revIDLastSave="0" documentId="13_ncr:1_{925BE61B-E6B1-4DAA-A029-1E303F8A732A}" xr6:coauthVersionLast="47" xr6:coauthVersionMax="47" xr10:uidLastSave="{00000000-0000-0000-0000-000000000000}"/>
  <bookViews>
    <workbookView xWindow="-120" yWindow="-120" windowWidth="29040" windowHeight="15720" xr2:uid="{19761FC8-F4ED-4B09-B4A8-F46420FAA58C}"/>
  </bookViews>
  <sheets>
    <sheet name="Eladások" sheetId="2" r:id="rId1"/>
    <sheet name="Vásárlók" sheetId="3" r:id="rId2"/>
  </sheets>
  <definedNames>
    <definedName name="KülsőAdatok_1" localSheetId="0" hidden="1">Eladások!$A$1:$J$31</definedName>
    <definedName name="KülsőAdatok_1" localSheetId="1" hidden="1">Vásárlók!$A$1:$D$11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2" i="3"/>
  <c r="E3" i="3"/>
  <c r="E4" i="3"/>
  <c r="E5" i="3"/>
  <c r="E6" i="3"/>
  <c r="E7" i="3"/>
  <c r="E8" i="3"/>
  <c r="E9" i="3"/>
  <c r="E10" i="3"/>
  <c r="E11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S3" i="2"/>
  <c r="S4" i="2"/>
  <c r="S5" i="2"/>
  <c r="S6" i="2" s="1"/>
  <c r="S7" i="2"/>
  <c r="S8" i="2"/>
  <c r="S9" i="2"/>
  <c r="S10" i="2"/>
  <c r="S11" i="2"/>
  <c r="S12" i="2"/>
  <c r="S13" i="2"/>
  <c r="S14" i="2" s="1"/>
  <c r="S15" i="2" s="1"/>
  <c r="S16" i="2"/>
  <c r="S17" i="2"/>
  <c r="S18" i="2"/>
  <c r="S19" i="2"/>
  <c r="S20" i="2"/>
  <c r="S21" i="2"/>
  <c r="S22" i="2"/>
  <c r="S23" i="2" s="1"/>
  <c r="S24" i="2"/>
  <c r="S25" i="2"/>
  <c r="S26" i="2"/>
  <c r="S27" i="2"/>
  <c r="S28" i="2"/>
  <c r="S29" i="2"/>
  <c r="S30" i="2"/>
  <c r="S31" i="2"/>
  <c r="S2" i="2"/>
  <c r="N1" i="2" s="1"/>
  <c r="K6" i="2"/>
  <c r="K7" i="2"/>
  <c r="K8" i="2"/>
  <c r="K4" i="2"/>
  <c r="K5" i="2"/>
  <c r="K3" i="2"/>
  <c r="K2" i="2"/>
  <c r="B3" i="2"/>
  <c r="F3" i="2" s="1"/>
  <c r="B4" i="2"/>
  <c r="F4" i="2" s="1"/>
  <c r="B5" i="2"/>
  <c r="F5" i="2" s="1"/>
  <c r="G6" i="3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18" i="2"/>
  <c r="F18" i="2" s="1"/>
  <c r="B19" i="2"/>
  <c r="F19" i="2" s="1"/>
  <c r="G4" i="3" s="1"/>
  <c r="B20" i="2"/>
  <c r="F20" i="2" s="1"/>
  <c r="B21" i="2"/>
  <c r="F21" i="2" s="1"/>
  <c r="B22" i="2"/>
  <c r="F22" i="2" s="1"/>
  <c r="B23" i="2"/>
  <c r="F23" i="2" s="1"/>
  <c r="B24" i="2"/>
  <c r="F24" i="2" s="1"/>
  <c r="B25" i="2"/>
  <c r="F25" i="2" s="1"/>
  <c r="B26" i="2"/>
  <c r="F26" i="2" s="1"/>
  <c r="B27" i="2"/>
  <c r="F27" i="2" s="1"/>
  <c r="B28" i="2"/>
  <c r="F28" i="2" s="1"/>
  <c r="B29" i="2"/>
  <c r="F29" i="2" s="1"/>
  <c r="B30" i="2"/>
  <c r="F30" i="2" s="1"/>
  <c r="B31" i="2"/>
  <c r="F31" i="2" s="1"/>
  <c r="G3" i="3" s="1"/>
  <c r="B2" i="2"/>
  <c r="F2" i="2" s="1"/>
  <c r="T2" i="2" s="1"/>
  <c r="T3" i="2" s="1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G11" i="3" l="1"/>
  <c r="G7" i="3"/>
  <c r="G10" i="3"/>
  <c r="K9" i="2"/>
  <c r="G9" i="3"/>
  <c r="G8" i="3"/>
  <c r="F32" i="2"/>
  <c r="G5" i="3"/>
  <c r="G2" i="3"/>
  <c r="G12" i="3" l="1"/>
  <c r="J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E475D1-7626-4A98-8B07-1B87DA164148}" keepAlive="1" name="Lekérdezés - pekaruk" description="A munkafüzetben levő „pekaruk” lekérdezés kapcsolata" type="5" refreshedVersion="7" background="1" saveData="1">
    <dbPr connection="Provider=Microsoft.Mashup.OleDb.1;Data Source=$Workbook$;Location=pekaruk;Extended Properties=&quot;&quot;" command="SELECT * FROM [pekaruk]"/>
  </connection>
  <connection id="2" xr16:uid="{1832C800-FEC5-44F1-B128-3768EE73CAEA}" keepAlive="1" name="Lekérdezés - pekaru-vasarlok" description="A munkafüzetben levő „pekaru-vasarlok” lekérdezés kapcsolata" type="5" refreshedVersion="7" background="1" saveData="1">
    <dbPr connection="Provider=Microsoft.Mashup.OleDb.1;Data Source=$Workbook$;Location=pekaru-vasarlok;Extended Properties=&quot;&quot;" command="SELECT * FROM [pekaru-vasarlok]"/>
  </connection>
</connections>
</file>

<file path=xl/sharedStrings.xml><?xml version="1.0" encoding="utf-8"?>
<sst xmlns="http://schemas.openxmlformats.org/spreadsheetml/2006/main" count="132" uniqueCount="50">
  <si>
    <t>Pékáru neve</t>
  </si>
  <si>
    <t>Termék ára</t>
  </si>
  <si>
    <t>Mennyiség</t>
  </si>
  <si>
    <t>Vásárló azonosítója</t>
  </si>
  <si>
    <t>Értékesítés dátuma</t>
  </si>
  <si>
    <t>_2</t>
  </si>
  <si>
    <t>Termék neve</t>
  </si>
  <si>
    <t>Ár</t>
  </si>
  <si>
    <t>Kalács</t>
  </si>
  <si>
    <t/>
  </si>
  <si>
    <t>Baguette</t>
  </si>
  <si>
    <t>Croissant</t>
  </si>
  <si>
    <t>Zsemle</t>
  </si>
  <si>
    <t>Kakaóscsiga</t>
  </si>
  <si>
    <t>Kifli</t>
  </si>
  <si>
    <t>Péksütemény</t>
  </si>
  <si>
    <t>Felhasználó azonosító</t>
  </si>
  <si>
    <t>Teljes magyar név</t>
  </si>
  <si>
    <t>Életkor</t>
  </si>
  <si>
    <t>Lakóhely</t>
  </si>
  <si>
    <t>Kovács János</t>
  </si>
  <si>
    <t>Budapest, Kossuth utca 12</t>
  </si>
  <si>
    <t>Nagy Anna</t>
  </si>
  <si>
    <t>Szeged, Rákóczi utca 8</t>
  </si>
  <si>
    <t>Tóth Péter</t>
  </si>
  <si>
    <t>Debrecen, Ady Endre u. 6</t>
  </si>
  <si>
    <t>Szabó Éva</t>
  </si>
  <si>
    <t>Pécs, Bartók Béla tér 3</t>
  </si>
  <si>
    <t>Horváth Gábor</t>
  </si>
  <si>
    <t>Miskolc, Bajnai út 15</t>
  </si>
  <si>
    <t>Kiss Mária</t>
  </si>
  <si>
    <t>Győr, Váci utca 21</t>
  </si>
  <si>
    <t>Farkas Zoltán</t>
  </si>
  <si>
    <t>Székesfehérvár, Rákóczi út 4</t>
  </si>
  <si>
    <t>Papp Dóra</t>
  </si>
  <si>
    <t>Eger, Kossuth Lajos u. 9</t>
  </si>
  <si>
    <t>Kovács Gergő</t>
  </si>
  <si>
    <t>Kecskemét, Petőfi tér 7</t>
  </si>
  <si>
    <t>Nagy Zsolt</t>
  </si>
  <si>
    <t>Nyíregyháza, Bajnai út 31</t>
  </si>
  <si>
    <t>Fizetett összeg</t>
  </si>
  <si>
    <t>Eladva összesen</t>
  </si>
  <si>
    <t>Keresztnév</t>
  </si>
  <si>
    <t>Város</t>
  </si>
  <si>
    <t>Utca</t>
  </si>
  <si>
    <t>Összesen költött</t>
  </si>
  <si>
    <t>Legtöbb áru egyszerre:</t>
  </si>
  <si>
    <t>Legtöbbet költött:</t>
  </si>
  <si>
    <t>Összesen:</t>
  </si>
  <si>
    <t>Összesített bevétel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</si>
</sst>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168" formatCode="_-* #,##0\ [$Ft-40E]_-;\-* #,##0\ [$Ft-40E]_-;_-* &quot;-&quot;??\ [$Ft-40E]_-;_-@_-"/>
    <numFmt numFmtId="171" formatCode="#\ &quot;db&quot;"/>
    <numFmt numFmtId="172" formatCode="yyyy\.mm\.dd;@"/>
    <numFmt numFmtId="175" formatCode="#\ ###\ &quot;Ft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28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1" fontId="0" fillId="0" borderId="0" xfId="0" applyNumberFormat="1"/>
    <xf numFmtId="175" fontId="0" fillId="0" borderId="0" xfId="2" applyNumberFormat="1" applyFont="1" applyAlignment="1">
      <alignment horizontal="right"/>
    </xf>
    <xf numFmtId="0" fontId="0" fillId="0" borderId="5" xfId="0" applyNumberFormat="1" applyBorder="1"/>
    <xf numFmtId="168" fontId="0" fillId="0" borderId="4" xfId="0" applyNumberFormat="1" applyBorder="1"/>
    <xf numFmtId="171" fontId="0" fillId="0" borderId="4" xfId="0" applyNumberFormat="1" applyBorder="1" applyAlignment="1">
      <alignment horizontal="center"/>
    </xf>
    <xf numFmtId="0" fontId="0" fillId="0" borderId="4" xfId="0" applyBorder="1"/>
    <xf numFmtId="172" fontId="0" fillId="0" borderId="4" xfId="0" applyNumberFormat="1" applyBorder="1"/>
    <xf numFmtId="175" fontId="0" fillId="0" borderId="4" xfId="2" applyNumberFormat="1" applyFont="1" applyBorder="1" applyAlignment="1">
      <alignment horizontal="right"/>
    </xf>
    <xf numFmtId="0" fontId="0" fillId="0" borderId="6" xfId="0" applyNumberFormat="1" applyBorder="1"/>
    <xf numFmtId="0" fontId="0" fillId="0" borderId="7" xfId="0" applyNumberFormat="1" applyBorder="1"/>
    <xf numFmtId="168" fontId="0" fillId="0" borderId="0" xfId="0" applyNumberFormat="1" applyBorder="1"/>
    <xf numFmtId="171" fontId="0" fillId="0" borderId="0" xfId="0" applyNumberFormat="1" applyBorder="1" applyAlignment="1">
      <alignment horizontal="center"/>
    </xf>
    <xf numFmtId="0" fontId="0" fillId="0" borderId="0" xfId="0" applyBorder="1"/>
    <xf numFmtId="172" fontId="0" fillId="0" borderId="0" xfId="0" applyNumberFormat="1" applyBorder="1"/>
    <xf numFmtId="175" fontId="0" fillId="0" borderId="0" xfId="2" applyNumberFormat="1" applyFont="1" applyBorder="1" applyAlignment="1">
      <alignment horizontal="right"/>
    </xf>
    <xf numFmtId="0" fontId="0" fillId="0" borderId="8" xfId="0" applyNumberFormat="1" applyBorder="1"/>
    <xf numFmtId="0" fontId="0" fillId="0" borderId="9" xfId="0" applyNumberFormat="1" applyBorder="1"/>
    <xf numFmtId="168" fontId="0" fillId="0" borderId="10" xfId="0" applyNumberFormat="1" applyBorder="1"/>
    <xf numFmtId="171" fontId="0" fillId="0" borderId="10" xfId="0" applyNumberFormat="1" applyBorder="1" applyAlignment="1">
      <alignment horizontal="center"/>
    </xf>
    <xf numFmtId="0" fontId="0" fillId="0" borderId="10" xfId="0" applyBorder="1"/>
    <xf numFmtId="172" fontId="0" fillId="0" borderId="10" xfId="0" applyNumberFormat="1" applyBorder="1"/>
    <xf numFmtId="175" fontId="0" fillId="0" borderId="10" xfId="2" applyNumberFormat="1" applyFont="1" applyBorder="1" applyAlignment="1">
      <alignment horizontal="right"/>
    </xf>
    <xf numFmtId="0" fontId="0" fillId="0" borderId="11" xfId="0" applyNumberFormat="1" applyBorder="1"/>
    <xf numFmtId="168" fontId="0" fillId="0" borderId="4" xfId="1" applyNumberFormat="1" applyFont="1" applyBorder="1"/>
    <xf numFmtId="168" fontId="0" fillId="0" borderId="0" xfId="1" applyNumberFormat="1" applyFont="1" applyBorder="1"/>
    <xf numFmtId="168" fontId="0" fillId="0" borderId="10" xfId="1" applyNumberFormat="1" applyFont="1" applyBorder="1"/>
    <xf numFmtId="171" fontId="0" fillId="0" borderId="6" xfId="0" applyNumberFormat="1" applyBorder="1"/>
    <xf numFmtId="171" fontId="0" fillId="0" borderId="8" xfId="0" applyNumberFormat="1" applyBorder="1"/>
    <xf numFmtId="171" fontId="0" fillId="0" borderId="11" xfId="0" applyNumberFormat="1" applyBorder="1"/>
    <xf numFmtId="175" fontId="0" fillId="0" borderId="0" xfId="0" applyNumberFormat="1"/>
  </cellXfs>
  <cellStyles count="3">
    <cellStyle name="Normál" xfId="0" builtinId="0"/>
    <cellStyle name="Pénznem" xfId="1" builtinId="4"/>
    <cellStyle name="Százalék" xfId="2" builtinId="5"/>
  </cellStyles>
  <dxfs count="24">
    <dxf>
      <fill>
        <patternFill>
          <bgColor theme="9" tint="0.59996337778862885"/>
        </patternFill>
      </fill>
    </dxf>
    <dxf>
      <font>
        <color theme="5" tint="-0.24994659260841701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5" formatCode="#\ ###\ &quot;Ft&quot;"/>
      <alignment horizontal="right" vertical="bottom" textRotation="0" wrapText="0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75" formatCode="#\ ###\ &quot;Ft&quot;"/>
      <alignment horizontal="right" vertical="bottom" textRotation="0" wrapText="0" indent="0" justifyLastLine="0" shrinkToFit="0" readingOrder="0"/>
    </dxf>
    <dxf>
      <numFmt numFmtId="172" formatCode="yyyy\.mm\.dd;@"/>
    </dxf>
    <dxf>
      <numFmt numFmtId="171" formatCode="#\ &quot;db&quot;"/>
      <alignment horizontal="center" vertical="bottom" textRotation="0" wrapText="0" indent="0" justifyLastLine="0" shrinkToFit="0" readingOrder="0"/>
    </dxf>
    <dxf>
      <numFmt numFmtId="168" formatCode="_-* #,##0\ [$Ft-40E]_-;\-* #,##0\ [$Ft-40E]_-;_-* &quot;-&quot;??\ [$Ft-40E]_-;_-@_-"/>
    </dxf>
    <dxf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8F2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Eladás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90-4FA9-BE0F-A329304EF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C90-4FA9-BE0F-A329304EF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C90-4FA9-BE0F-A329304EF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90-4FA9-BE0F-A329304EF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C90-4FA9-BE0F-A329304EF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90-4FA9-BE0F-A329304EF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C90-4FA9-BE0F-A329304EF9E6}"/>
              </c:ext>
            </c:extLst>
          </c:dPt>
          <c:dLbls>
            <c:dLbl>
              <c:idx val="0"/>
              <c:spPr>
                <a:noFill/>
                <a:ln>
                  <a:gradFill flip="none" rotWithShape="1"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0">
                        <a:schemeClr val="tx1">
                          <a:lumMod val="75000"/>
                          <a:lumOff val="25000"/>
                        </a:schemeClr>
                      </a:gs>
                      <a:gs pos="0">
                        <a:schemeClr val="accent1">
                          <a:lumMod val="45000"/>
                          <a:lumOff val="55000"/>
                        </a:schemeClr>
                      </a:gs>
                      <a:gs pos="0">
                        <a:schemeClr val="bg2">
                          <a:lumMod val="75000"/>
                        </a:schemeClr>
                      </a:gs>
                      <a:gs pos="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2700000" scaled="1"/>
                    <a:tileRect/>
                  </a:gradFill>
                  <a:miter lim="800000"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90-4FA9-BE0F-A329304EF9E6}"/>
                </c:ext>
              </c:extLst>
            </c:dLbl>
            <c:dLbl>
              <c:idx val="1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90-4FA9-BE0F-A329304EF9E6}"/>
                </c:ext>
              </c:extLst>
            </c:dLbl>
            <c:dLbl>
              <c:idx val="2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90-4FA9-BE0F-A329304EF9E6}"/>
                </c:ext>
              </c:extLst>
            </c:dLbl>
            <c:dLbl>
              <c:idx val="3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90-4FA9-BE0F-A329304EF9E6}"/>
                </c:ext>
              </c:extLst>
            </c:dLbl>
            <c:dLbl>
              <c:idx val="4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90-4FA9-BE0F-A329304EF9E6}"/>
                </c:ext>
              </c:extLst>
            </c:dLbl>
            <c:dLbl>
              <c:idx val="5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90-4FA9-BE0F-A329304EF9E6}"/>
                </c:ext>
              </c:extLst>
            </c:dLbl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90-4FA9-BE0F-A329304EF9E6}"/>
                </c:ext>
              </c:extLst>
            </c:dLbl>
            <c:spPr>
              <a:noFill/>
              <a:ln>
                <a:gradFill flip="none" rotWithShape="1"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0">
                      <a:schemeClr val="tx1">
                        <a:lumMod val="75000"/>
                        <a:lumOff val="25000"/>
                      </a:schemeClr>
                    </a:gs>
                    <a:gs pos="0">
                      <a:schemeClr val="accent1">
                        <a:lumMod val="45000"/>
                        <a:lumOff val="55000"/>
                      </a:schemeClr>
                    </a:gs>
                    <a:gs pos="0">
                      <a:schemeClr val="bg2">
                        <a:lumMod val="75000"/>
                      </a:schemeClr>
                    </a:gs>
                    <a:gs pos="0">
                      <a:schemeClr val="accent1">
                        <a:lumMod val="30000"/>
                        <a:lumOff val="70000"/>
                      </a:schemeClr>
                    </a:gs>
                  </a:gsLst>
                  <a:path path="circle">
                    <a:fillToRect l="100000" t="100000"/>
                  </a:path>
                  <a:tileRect r="-100000" b="-100000"/>
                </a:gradFill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Eladások!$I$2:$I$8</c:f>
              <c:strCache>
                <c:ptCount val="7"/>
                <c:pt idx="0">
                  <c:v>Baguette</c:v>
                </c:pt>
                <c:pt idx="1">
                  <c:v>Croissant</c:v>
                </c:pt>
                <c:pt idx="2">
                  <c:v>Kakaóscsiga</c:v>
                </c:pt>
                <c:pt idx="3">
                  <c:v>Kalács</c:v>
                </c:pt>
                <c:pt idx="4">
                  <c:v>Kifli</c:v>
                </c:pt>
                <c:pt idx="5">
                  <c:v>Péksütemény</c:v>
                </c:pt>
                <c:pt idx="6">
                  <c:v>Zsemle</c:v>
                </c:pt>
              </c:strCache>
            </c:strRef>
          </c:cat>
          <c:val>
            <c:numRef>
              <c:f>Eladások!$K$2:$K$8</c:f>
              <c:numCache>
                <c:formatCode>#\ "db"</c:formatCode>
                <c:ptCount val="7"/>
                <c:pt idx="0">
                  <c:v>17</c:v>
                </c:pt>
                <c:pt idx="1">
                  <c:v>3</c:v>
                </c:pt>
                <c:pt idx="2">
                  <c:v>10</c:v>
                </c:pt>
                <c:pt idx="3">
                  <c:v>23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0-4FA9-BE0F-A329304EF9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Bevétel alakulása 2020-2022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Eladások!$F$1</c:f>
              <c:strCache>
                <c:ptCount val="1"/>
                <c:pt idx="0">
                  <c:v>Fizetett összeg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Eladások!$F$2:$F$31</c:f>
              <c:numCache>
                <c:formatCode>#\ ###\ "Ft"</c:formatCode>
                <c:ptCount val="30"/>
                <c:pt idx="0">
                  <c:v>1448</c:v>
                </c:pt>
                <c:pt idx="1">
                  <c:v>286</c:v>
                </c:pt>
                <c:pt idx="2">
                  <c:v>229</c:v>
                </c:pt>
                <c:pt idx="3">
                  <c:v>864</c:v>
                </c:pt>
                <c:pt idx="4">
                  <c:v>432</c:v>
                </c:pt>
                <c:pt idx="5">
                  <c:v>1219</c:v>
                </c:pt>
                <c:pt idx="6">
                  <c:v>1016</c:v>
                </c:pt>
                <c:pt idx="7">
                  <c:v>191</c:v>
                </c:pt>
                <c:pt idx="8">
                  <c:v>2000</c:v>
                </c:pt>
                <c:pt idx="9">
                  <c:v>1448</c:v>
                </c:pt>
                <c:pt idx="10">
                  <c:v>76</c:v>
                </c:pt>
                <c:pt idx="11">
                  <c:v>813</c:v>
                </c:pt>
                <c:pt idx="12">
                  <c:v>508</c:v>
                </c:pt>
                <c:pt idx="13">
                  <c:v>381</c:v>
                </c:pt>
                <c:pt idx="14">
                  <c:v>572</c:v>
                </c:pt>
                <c:pt idx="15">
                  <c:v>724</c:v>
                </c:pt>
                <c:pt idx="16">
                  <c:v>152</c:v>
                </c:pt>
                <c:pt idx="17">
                  <c:v>406</c:v>
                </c:pt>
                <c:pt idx="18">
                  <c:v>1016</c:v>
                </c:pt>
                <c:pt idx="19">
                  <c:v>1016</c:v>
                </c:pt>
                <c:pt idx="20">
                  <c:v>286</c:v>
                </c:pt>
                <c:pt idx="21">
                  <c:v>4343</c:v>
                </c:pt>
                <c:pt idx="22">
                  <c:v>229</c:v>
                </c:pt>
                <c:pt idx="23">
                  <c:v>1626</c:v>
                </c:pt>
                <c:pt idx="24">
                  <c:v>191</c:v>
                </c:pt>
                <c:pt idx="25">
                  <c:v>724</c:v>
                </c:pt>
                <c:pt idx="26">
                  <c:v>1715</c:v>
                </c:pt>
                <c:pt idx="27">
                  <c:v>5067</c:v>
                </c:pt>
                <c:pt idx="28">
                  <c:v>152</c:v>
                </c:pt>
                <c:pt idx="29">
                  <c:v>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9-4F94-8D07-50C20F6CCD51}"/>
            </c:ext>
          </c:extLst>
        </c:ser>
        <c:ser>
          <c:idx val="1"/>
          <c:order val="1"/>
          <c:tx>
            <c:strRef>
              <c:f>Eladások!$T$1</c:f>
              <c:strCache>
                <c:ptCount val="1"/>
                <c:pt idx="0">
                  <c:v>Összesített bevétel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Eladások!$T$2:$T$31</c:f>
              <c:numCache>
                <c:formatCode>#\ ###\ "Ft"</c:formatCode>
                <c:ptCount val="30"/>
                <c:pt idx="0">
                  <c:v>1448</c:v>
                </c:pt>
                <c:pt idx="1">
                  <c:v>1734</c:v>
                </c:pt>
                <c:pt idx="2">
                  <c:v>1963</c:v>
                </c:pt>
                <c:pt idx="3">
                  <c:v>2827</c:v>
                </c:pt>
                <c:pt idx="4">
                  <c:v>3259</c:v>
                </c:pt>
                <c:pt idx="5">
                  <c:v>4478</c:v>
                </c:pt>
                <c:pt idx="6">
                  <c:v>5494</c:v>
                </c:pt>
                <c:pt idx="7">
                  <c:v>5685</c:v>
                </c:pt>
                <c:pt idx="8">
                  <c:v>7685</c:v>
                </c:pt>
                <c:pt idx="9">
                  <c:v>9133</c:v>
                </c:pt>
                <c:pt idx="10">
                  <c:v>9209</c:v>
                </c:pt>
                <c:pt idx="11">
                  <c:v>10022</c:v>
                </c:pt>
                <c:pt idx="12">
                  <c:v>10530</c:v>
                </c:pt>
                <c:pt idx="13">
                  <c:v>10911</c:v>
                </c:pt>
                <c:pt idx="14">
                  <c:v>11483</c:v>
                </c:pt>
                <c:pt idx="15">
                  <c:v>12207</c:v>
                </c:pt>
                <c:pt idx="16">
                  <c:v>12359</c:v>
                </c:pt>
                <c:pt idx="17">
                  <c:v>12765</c:v>
                </c:pt>
                <c:pt idx="18">
                  <c:v>13781</c:v>
                </c:pt>
                <c:pt idx="19">
                  <c:v>14797</c:v>
                </c:pt>
                <c:pt idx="20">
                  <c:v>15083</c:v>
                </c:pt>
                <c:pt idx="21">
                  <c:v>19426</c:v>
                </c:pt>
                <c:pt idx="22">
                  <c:v>19655</c:v>
                </c:pt>
                <c:pt idx="23">
                  <c:v>21281</c:v>
                </c:pt>
                <c:pt idx="24">
                  <c:v>21472</c:v>
                </c:pt>
                <c:pt idx="25">
                  <c:v>22196</c:v>
                </c:pt>
                <c:pt idx="26">
                  <c:v>23911</c:v>
                </c:pt>
                <c:pt idx="27">
                  <c:v>28978</c:v>
                </c:pt>
                <c:pt idx="28">
                  <c:v>29130</c:v>
                </c:pt>
                <c:pt idx="29">
                  <c:v>32026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9-4F94-8D07-50C20F6C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57023"/>
        <c:axId val="787354943"/>
      </c:lineChart>
      <c:catAx>
        <c:axId val="78735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54943"/>
        <c:crosses val="autoZero"/>
        <c:auto val="1"/>
        <c:lblAlgn val="ctr"/>
        <c:lblOffset val="100"/>
        <c:noMultiLvlLbl val="0"/>
      </c:catAx>
      <c:valAx>
        <c:axId val="7873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33337</xdr:rowOff>
    </xdr:from>
    <xdr:to>
      <xdr:col>14</xdr:col>
      <xdr:colOff>0</xdr:colOff>
      <xdr:row>22</xdr:row>
      <xdr:rowOff>28574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9C6494C-1314-46BF-8CD0-664AB8DDB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180974</xdr:colOff>
      <xdr:row>22</xdr:row>
      <xdr:rowOff>185738</xdr:rowOff>
    </xdr:from>
    <xdr:to>
      <xdr:col>13</xdr:col>
      <xdr:colOff>876300</xdr:colOff>
      <xdr:row>30</xdr:row>
      <xdr:rowOff>190500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068E18C-25B8-4324-8F31-DCECC7FD5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4CFF57D6-9769-47F5-A869-7EECB0A2299D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Pékáru neve" tableColumnId="1"/>
      <queryTableField id="2" name="Termék ára" tableColumnId="2"/>
      <queryTableField id="3" name="Mennyiség" tableColumnId="3"/>
      <queryTableField id="4" name="Vásárló azonosítója" tableColumnId="4"/>
      <queryTableField id="5" name="Értékesítés dátuma" tableColumnId="5"/>
      <queryTableField id="6" name="Column1" tableColumnId="6"/>
      <queryTableField id="7" name="_1" tableColumnId="7"/>
      <queryTableField id="8" name="_2" tableColumnId="8"/>
      <queryTableField id="9" name="Termék neve" tableColumnId="9"/>
      <queryTableField id="10" name="Ár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2" xr16:uid="{8247C3B2-776A-4F8F-99B0-67CDF39D6BC5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Felhasználó azonosító" tableColumnId="1"/>
      <queryTableField id="2" name="Teljes magyar név" tableColumnId="2"/>
      <queryTableField id="3" name="Életkor" tableColumnId="3"/>
      <queryTableField id="4" name="Lakóhely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B19AE1-9AA1-427F-8B35-0D407E85282D}" name="pekaruk" displayName="pekaruk" ref="A1:K32" tableType="queryTable" totalsRowCount="1" headerRowDxfId="19">
  <autoFilter ref="A1:K31" xr:uid="{27B19AE1-9AA1-427F-8B35-0D407E85282D}"/>
  <tableColumns count="11">
    <tableColumn id="1" xr3:uid="{71C42112-C6F4-4FBA-8962-E1A44BB456D5}" uniqueName="1" name="Pékáru neve" queryTableFieldId="1" dataDxfId="15" totalsRowDxfId="9"/>
    <tableColumn id="2" xr3:uid="{BBE869FE-DAA9-493D-B2CF-F1E6F1218695}" uniqueName="2" name="Termék ára" queryTableFieldId="2" dataDxfId="14" totalsRowDxfId="8"/>
    <tableColumn id="3" xr3:uid="{0F6C82DC-9E43-49FB-AE54-2F3F5C72CD78}" uniqueName="3" name="Mennyiség" queryTableFieldId="3" dataDxfId="13"/>
    <tableColumn id="4" xr3:uid="{AD43C4D5-171B-481F-8A0A-EFACF50656F6}" uniqueName="4" name="Vásárló azonosítója" queryTableFieldId="4"/>
    <tableColumn id="5" xr3:uid="{9ABB2D38-33BE-48C2-916E-4F43FF626404}" uniqueName="5" name="Értékesítés dátuma" queryTableFieldId="5" dataDxfId="12" totalsRowDxfId="7"/>
    <tableColumn id="6" xr3:uid="{AF999D5E-A9AF-41B9-86DD-D89319A92DD4}" uniqueName="6" name="Fizetett összeg" totalsRowFunction="custom" queryTableFieldId="6" dataDxfId="11" totalsRowDxfId="6" dataCellStyle="Százalék" totalsRowCellStyle="Százalék">
      <totalsRowFormula>SUM(F2:F31)</totalsRowFormula>
    </tableColumn>
    <tableColumn id="7" xr3:uid="{1185D369-DC6B-4C1E-9CD5-CFFC710DCA90}" uniqueName="7" name="Keresztnév" queryTableFieldId="7" dataDxfId="10" totalsRowDxfId="5"/>
    <tableColumn id="8" xr3:uid="{FD009B41-CA32-496E-B71F-CB35E4FB49C5}" uniqueName="8" name="_2" queryTableFieldId="8" dataDxfId="18" totalsRowDxfId="4"/>
    <tableColumn id="9" xr3:uid="{FA0601AD-2E2A-4FBC-AE4D-EBF20293D708}" uniqueName="9" name="Termék neve" queryTableFieldId="9" dataDxfId="17" totalsRowDxfId="3"/>
    <tableColumn id="10" xr3:uid="{38CDC60E-7C35-4D42-9050-902EC7BDA0BE}" uniqueName="10" name="Ár" queryTableFieldId="10"/>
    <tableColumn id="11" xr3:uid="{0E9F1071-852A-4D2A-8E3F-53FA361B26BC}" uniqueName="11" name="Eladva összesen" queryTableFieldId="11" dataDxfId="16" totalsRow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E30DC5-E2F8-44BD-89EB-2D50DE392B29}" name="pekaru_vasarlok" displayName="pekaru_vasarlok" ref="A1:G12" tableType="queryTable" totalsRowCount="1">
  <autoFilter ref="A1:G11" xr:uid="{66E30DC5-E2F8-44BD-89EB-2D50DE392B29}"/>
  <tableColumns count="7">
    <tableColumn id="1" xr3:uid="{F46352D2-458C-463D-90AD-0962CC1BF293}" uniqueName="1" name="Felhasználó azonosító" queryTableFieldId="1"/>
    <tableColumn id="2" xr3:uid="{B270CC71-AE16-4CFD-AC81-849D232372B9}" uniqueName="2" name="Teljes magyar név" queryTableFieldId="2" dataDxfId="23" totalsRowDxfId="22"/>
    <tableColumn id="3" xr3:uid="{3C1D214E-C218-4700-8C1A-3ABC6CEDFE6B}" uniqueName="3" name="Életkor" queryTableFieldId="3"/>
    <tableColumn id="4" xr3:uid="{74DF6434-5F3E-4FBF-88BA-D801D5C78466}" uniqueName="4" name="Lakóhely" queryTableFieldId="4" dataDxfId="21" totalsRowDxfId="20"/>
    <tableColumn id="5" xr3:uid="{C86F7DD3-FC5D-4AB6-B8F5-9A6D46EF61FB}" uniqueName="5" name="Város" queryTableFieldId="5">
      <calculatedColumnFormula>LEFT(D2,SEARCH(",",D2)-1)</calculatedColumnFormula>
    </tableColumn>
    <tableColumn id="6" xr3:uid="{4C649E4A-5EDD-47FC-948B-EA006190F692}" uniqueName="6" name="Utca" queryTableFieldId="6">
      <calculatedColumnFormula>MID(D2,SEARCH(",",D2)+2,100)</calculatedColumnFormula>
    </tableColumn>
    <tableColumn id="7" xr3:uid="{BA092DC5-E0EE-4F39-9454-CCF8EA09147B}" uniqueName="7" name="Összesen költött" totalsRowFunction="custom" queryTableFieldId="7">
      <calculatedColumnFormula>SUMIF(Eladások!$D$2:$D$31,Vásárlók!A2,Eladások!$F$2:$F$31)</calculatedColumnFormula>
      <totalsRowFormula>ROUND(AVERAGE(G2:G11),0)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0DC4C-21E8-4F7E-A64D-696ADB87FA7D}">
  <dimension ref="A1:T32"/>
  <sheetViews>
    <sheetView tabSelected="1" workbookViewId="0">
      <selection activeCell="R16" sqref="R16"/>
    </sheetView>
  </sheetViews>
  <sheetFormatPr defaultRowHeight="15" x14ac:dyDescent="0.25"/>
  <cols>
    <col min="1" max="7" width="13.28515625" customWidth="1"/>
    <col min="8" max="8" width="2.7109375" customWidth="1"/>
    <col min="9" max="11" width="13.28515625" customWidth="1"/>
    <col min="12" max="12" width="2.7109375" customWidth="1"/>
    <col min="13" max="14" width="13.28515625" customWidth="1"/>
    <col min="15" max="15" width="2.7109375" customWidth="1"/>
    <col min="20" max="20" width="11" customWidth="1"/>
  </cols>
  <sheetData>
    <row r="1" spans="1:20" ht="39.950000000000003" customHeight="1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40</v>
      </c>
      <c r="G1" s="6" t="s">
        <v>42</v>
      </c>
      <c r="H1" s="3" t="s">
        <v>5</v>
      </c>
      <c r="I1" s="4" t="s">
        <v>6</v>
      </c>
      <c r="J1" s="5" t="s">
        <v>7</v>
      </c>
      <c r="K1" s="6" t="s">
        <v>41</v>
      </c>
      <c r="L1" s="3"/>
      <c r="M1" s="4" t="s">
        <v>46</v>
      </c>
      <c r="N1" s="6">
        <f>MAX(S1:S31)+1</f>
        <v>3</v>
      </c>
      <c r="O1" s="3"/>
      <c r="P1" s="3"/>
      <c r="Q1" s="3"/>
      <c r="R1" s="3"/>
      <c r="S1" s="3"/>
      <c r="T1" s="3" t="s">
        <v>49</v>
      </c>
    </row>
    <row r="2" spans="1:20" x14ac:dyDescent="0.25">
      <c r="A2" s="9" t="s">
        <v>8</v>
      </c>
      <c r="B2" s="10">
        <f>INDEX($I$2:$J$8,MATCH(A2,$I$2:$I$8,0),2)</f>
        <v>570</v>
      </c>
      <c r="C2" s="11">
        <v>2</v>
      </c>
      <c r="D2" s="12">
        <v>1</v>
      </c>
      <c r="E2" s="13">
        <v>43845</v>
      </c>
      <c r="F2" s="14">
        <f>ROUND(B2*C2*1.27,0)</f>
        <v>1448</v>
      </c>
      <c r="G2" s="15" t="str">
        <f>MID(INDEX(Vásárlók!$A$2:$D$11,MATCH(Eladások!D2,Vásárlók!$A$2:$A$11,0),2),SEARCH(" ",INDEX(Vásárlók!$A$2:$D$11,MATCH(Eladások!D2,Vásárlók!$A$2:$A$11,0),2)),100)</f>
        <v xml:space="preserve"> János</v>
      </c>
      <c r="H2" s="1" t="s">
        <v>9</v>
      </c>
      <c r="I2" s="9" t="s">
        <v>10</v>
      </c>
      <c r="J2" s="30">
        <v>225</v>
      </c>
      <c r="K2" s="33">
        <f>SUMIF($A$2:$A$31,I2,$C$2:$C$31)</f>
        <v>17</v>
      </c>
      <c r="S2">
        <f>IF(AND(D2=D3,E2=E3),S1+1,0)</f>
        <v>0</v>
      </c>
      <c r="T2" s="36">
        <f>F2</f>
        <v>1448</v>
      </c>
    </row>
    <row r="3" spans="1:20" x14ac:dyDescent="0.25">
      <c r="A3" s="16" t="s">
        <v>10</v>
      </c>
      <c r="B3" s="17">
        <f t="shared" ref="B3:B31" si="0">INDEX($I$2:$J$8,MATCH(A3,$I$2:$I$8,0),2)</f>
        <v>225</v>
      </c>
      <c r="C3" s="18">
        <v>1</v>
      </c>
      <c r="D3" s="19">
        <v>6</v>
      </c>
      <c r="E3" s="20">
        <v>43881</v>
      </c>
      <c r="F3" s="21">
        <f t="shared" ref="F3:F31" si="1">ROUND(B3*C3*1.27,0)</f>
        <v>286</v>
      </c>
      <c r="G3" s="22" t="str">
        <f>MID(INDEX(Vásárlók!$A$2:$D$11,MATCH(Eladások!D3,Vásárlók!$A$2:$A$11,0),2),SEARCH(" ",INDEX(Vásárlók!$A$2:$D$11,MATCH(Eladások!D3,Vásárlók!$A$2:$A$11,0),2)),100)</f>
        <v xml:space="preserve"> Mária</v>
      </c>
      <c r="H3" s="1" t="s">
        <v>9</v>
      </c>
      <c r="I3" s="16" t="s">
        <v>11</v>
      </c>
      <c r="J3" s="31">
        <v>340</v>
      </c>
      <c r="K3" s="34">
        <f>SUMIF($A$2:$A$31,I3,$C$2:$C$31)</f>
        <v>3</v>
      </c>
      <c r="S3">
        <f t="shared" ref="S3:S32" si="2">IF(AND(D3=D4,E3=E4),S2+1,0)</f>
        <v>0</v>
      </c>
      <c r="T3" s="36">
        <f>T2+F3</f>
        <v>1734</v>
      </c>
    </row>
    <row r="4" spans="1:20" x14ac:dyDescent="0.25">
      <c r="A4" s="16" t="s">
        <v>12</v>
      </c>
      <c r="B4" s="17">
        <f t="shared" si="0"/>
        <v>60</v>
      </c>
      <c r="C4" s="18">
        <v>3</v>
      </c>
      <c r="D4" s="19">
        <v>4</v>
      </c>
      <c r="E4" s="20">
        <v>43915</v>
      </c>
      <c r="F4" s="21">
        <f t="shared" si="1"/>
        <v>229</v>
      </c>
      <c r="G4" s="22" t="str">
        <f>MID(INDEX(Vásárlók!$A$2:$D$11,MATCH(Eladások!D4,Vásárlók!$A$2:$A$11,0),2),SEARCH(" ",INDEX(Vásárlók!$A$2:$D$11,MATCH(Eladások!D4,Vásárlók!$A$2:$A$11,0),2)),100)</f>
        <v xml:space="preserve"> Éva</v>
      </c>
      <c r="H4" s="1" t="s">
        <v>9</v>
      </c>
      <c r="I4" s="16" t="s">
        <v>13</v>
      </c>
      <c r="J4" s="31">
        <v>320</v>
      </c>
      <c r="K4" s="34">
        <f t="shared" ref="K4:K8" si="3">SUMIF($A$2:$A$31,I4,$C$2:$C$31)</f>
        <v>10</v>
      </c>
      <c r="S4">
        <f t="shared" si="2"/>
        <v>0</v>
      </c>
      <c r="T4" s="36">
        <f>T3+F4</f>
        <v>1963</v>
      </c>
    </row>
    <row r="5" spans="1:20" x14ac:dyDescent="0.25">
      <c r="A5" s="16" t="s">
        <v>11</v>
      </c>
      <c r="B5" s="17">
        <f t="shared" si="0"/>
        <v>340</v>
      </c>
      <c r="C5" s="18">
        <v>2</v>
      </c>
      <c r="D5" s="19">
        <v>5</v>
      </c>
      <c r="E5" s="20">
        <v>43951</v>
      </c>
      <c r="F5" s="21">
        <f t="shared" si="1"/>
        <v>864</v>
      </c>
      <c r="G5" s="22" t="str">
        <f>MID(INDEX(Vásárlók!$A$2:$D$11,MATCH(Eladások!D5,Vásárlók!$A$2:$A$11,0),2),SEARCH(" ",INDEX(Vásárlók!$A$2:$D$11,MATCH(Eladások!D5,Vásárlók!$A$2:$A$11,0),2)),100)</f>
        <v xml:space="preserve"> Gábor</v>
      </c>
      <c r="H5" s="1" t="s">
        <v>9</v>
      </c>
      <c r="I5" s="16" t="s">
        <v>8</v>
      </c>
      <c r="J5" s="31">
        <v>570</v>
      </c>
      <c r="K5" s="34">
        <f t="shared" si="3"/>
        <v>23</v>
      </c>
      <c r="S5">
        <f t="shared" si="2"/>
        <v>0</v>
      </c>
      <c r="T5" s="36">
        <f>T4+F5</f>
        <v>2827</v>
      </c>
    </row>
    <row r="6" spans="1:20" x14ac:dyDescent="0.25">
      <c r="A6" s="16" t="s">
        <v>11</v>
      </c>
      <c r="B6" s="17">
        <f t="shared" si="0"/>
        <v>340</v>
      </c>
      <c r="C6" s="18">
        <v>1</v>
      </c>
      <c r="D6" s="19">
        <v>4</v>
      </c>
      <c r="E6" s="20">
        <v>43987</v>
      </c>
      <c r="F6" s="21">
        <f t="shared" si="1"/>
        <v>432</v>
      </c>
      <c r="G6" s="22" t="str">
        <f>MID(INDEX(Vásárlók!$A$2:$D$11,MATCH(Eladások!D6,Vásárlók!$A$2:$A$11,0),2),SEARCH(" ",INDEX(Vásárlók!$A$2:$D$11,MATCH(Eladások!D6,Vásárlók!$A$2:$A$11,0),2)),100)</f>
        <v xml:space="preserve"> Éva</v>
      </c>
      <c r="H6" s="1" t="s">
        <v>9</v>
      </c>
      <c r="I6" s="16" t="s">
        <v>14</v>
      </c>
      <c r="J6" s="31">
        <v>75</v>
      </c>
      <c r="K6" s="34">
        <f>SUMIF($A$2:$A$31,I6,$C$2:$C$31)</f>
        <v>8</v>
      </c>
      <c r="S6">
        <f t="shared" si="2"/>
        <v>1</v>
      </c>
      <c r="T6" s="36">
        <f t="shared" ref="T6:T32" si="4">T5+F6</f>
        <v>3259</v>
      </c>
    </row>
    <row r="7" spans="1:20" x14ac:dyDescent="0.25">
      <c r="A7" s="16" t="s">
        <v>13</v>
      </c>
      <c r="B7" s="17">
        <f t="shared" si="0"/>
        <v>320</v>
      </c>
      <c r="C7" s="18">
        <v>3</v>
      </c>
      <c r="D7" s="19">
        <v>4</v>
      </c>
      <c r="E7" s="20">
        <v>43987</v>
      </c>
      <c r="F7" s="21">
        <f t="shared" si="1"/>
        <v>1219</v>
      </c>
      <c r="G7" s="22" t="str">
        <f>MID(INDEX(Vásárlók!$A$2:$D$11,MATCH(Eladások!D7,Vásárlók!$A$2:$A$11,0),2),SEARCH(" ",INDEX(Vásárlók!$A$2:$D$11,MATCH(Eladások!D7,Vásárlók!$A$2:$A$11,0),2)),100)</f>
        <v xml:space="preserve"> Éva</v>
      </c>
      <c r="H7" s="1" t="s">
        <v>9</v>
      </c>
      <c r="I7" s="16" t="s">
        <v>15</v>
      </c>
      <c r="J7" s="31">
        <v>400</v>
      </c>
      <c r="K7" s="34">
        <f t="shared" si="3"/>
        <v>7</v>
      </c>
      <c r="S7">
        <f t="shared" si="2"/>
        <v>0</v>
      </c>
      <c r="T7" s="36">
        <f t="shared" si="4"/>
        <v>4478</v>
      </c>
    </row>
    <row r="8" spans="1:20" ht="15.75" thickBot="1" x14ac:dyDescent="0.3">
      <c r="A8" s="16" t="s">
        <v>15</v>
      </c>
      <c r="B8" s="17">
        <f t="shared" si="0"/>
        <v>400</v>
      </c>
      <c r="C8" s="18">
        <v>2</v>
      </c>
      <c r="D8" s="19">
        <v>5</v>
      </c>
      <c r="E8" s="20">
        <v>44058</v>
      </c>
      <c r="F8" s="21">
        <f t="shared" si="1"/>
        <v>1016</v>
      </c>
      <c r="G8" s="22" t="str">
        <f>MID(INDEX(Vásárlók!$A$2:$D$11,MATCH(Eladások!D8,Vásárlók!$A$2:$A$11,0),2),SEARCH(" ",INDEX(Vásárlók!$A$2:$D$11,MATCH(Eladások!D8,Vásárlók!$A$2:$A$11,0),2)),100)</f>
        <v xml:space="preserve"> Gábor</v>
      </c>
      <c r="H8" s="1" t="s">
        <v>9</v>
      </c>
      <c r="I8" s="23" t="s">
        <v>12</v>
      </c>
      <c r="J8" s="32">
        <v>60</v>
      </c>
      <c r="K8" s="35">
        <f t="shared" si="3"/>
        <v>11</v>
      </c>
      <c r="S8">
        <f t="shared" si="2"/>
        <v>0</v>
      </c>
      <c r="T8" s="36">
        <f t="shared" si="4"/>
        <v>5494</v>
      </c>
    </row>
    <row r="9" spans="1:20" x14ac:dyDescent="0.25">
      <c r="A9" s="16" t="s">
        <v>14</v>
      </c>
      <c r="B9" s="17">
        <f t="shared" si="0"/>
        <v>75</v>
      </c>
      <c r="C9" s="18">
        <v>2</v>
      </c>
      <c r="D9" s="19">
        <v>7</v>
      </c>
      <c r="E9" s="20">
        <v>44094</v>
      </c>
      <c r="F9" s="21">
        <f t="shared" si="1"/>
        <v>191</v>
      </c>
      <c r="G9" s="22" t="str">
        <f>MID(INDEX(Vásárlók!$A$2:$D$11,MATCH(Eladások!D9,Vásárlók!$A$2:$A$11,0),2),SEARCH(" ",INDEX(Vásárlók!$A$2:$D$11,MATCH(Eladások!D9,Vásárlók!$A$2:$A$11,0),2)),100)</f>
        <v xml:space="preserve"> Zoltán</v>
      </c>
      <c r="H9" s="1" t="s">
        <v>9</v>
      </c>
      <c r="I9" s="1" t="s">
        <v>9</v>
      </c>
      <c r="J9" t="s">
        <v>48</v>
      </c>
      <c r="K9" s="7">
        <f>SUM(K2:K8)</f>
        <v>79</v>
      </c>
      <c r="S9">
        <f t="shared" si="2"/>
        <v>0</v>
      </c>
      <c r="T9" s="36">
        <f t="shared" si="4"/>
        <v>5685</v>
      </c>
    </row>
    <row r="10" spans="1:20" x14ac:dyDescent="0.25">
      <c r="A10" s="16" t="s">
        <v>10</v>
      </c>
      <c r="B10" s="17">
        <f t="shared" si="0"/>
        <v>225</v>
      </c>
      <c r="C10" s="18">
        <v>7</v>
      </c>
      <c r="D10" s="19">
        <v>9</v>
      </c>
      <c r="E10" s="20">
        <v>44129</v>
      </c>
      <c r="F10" s="21">
        <f t="shared" si="1"/>
        <v>2000</v>
      </c>
      <c r="G10" s="22" t="str">
        <f>MID(INDEX(Vásárlók!$A$2:$D$11,MATCH(Eladások!D10,Vásárlók!$A$2:$A$11,0),2),SEARCH(" ",INDEX(Vásárlók!$A$2:$D$11,MATCH(Eladások!D10,Vásárlók!$A$2:$A$11,0),2)),100)</f>
        <v xml:space="preserve"> Gergő</v>
      </c>
      <c r="H10" s="1" t="s">
        <v>9</v>
      </c>
      <c r="I10" s="1" t="s">
        <v>9</v>
      </c>
      <c r="K10" s="1"/>
      <c r="S10">
        <f t="shared" si="2"/>
        <v>0</v>
      </c>
      <c r="T10" s="36">
        <f t="shared" si="4"/>
        <v>7685</v>
      </c>
    </row>
    <row r="11" spans="1:20" x14ac:dyDescent="0.25">
      <c r="A11" s="16" t="s">
        <v>8</v>
      </c>
      <c r="B11" s="17">
        <f t="shared" si="0"/>
        <v>570</v>
      </c>
      <c r="C11" s="18">
        <v>2</v>
      </c>
      <c r="D11" s="19">
        <v>10</v>
      </c>
      <c r="E11" s="20">
        <v>44165</v>
      </c>
      <c r="F11" s="21">
        <f t="shared" si="1"/>
        <v>1448</v>
      </c>
      <c r="G11" s="22" t="str">
        <f>MID(INDEX(Vásárlók!$A$2:$D$11,MATCH(Eladások!D11,Vásárlók!$A$2:$A$11,0),2),SEARCH(" ",INDEX(Vásárlók!$A$2:$D$11,MATCH(Eladások!D11,Vásárlók!$A$2:$A$11,0),2)),100)</f>
        <v xml:space="preserve"> Zsolt</v>
      </c>
      <c r="H11" s="1" t="s">
        <v>9</v>
      </c>
      <c r="I11" s="1" t="s">
        <v>9</v>
      </c>
      <c r="K11" s="1"/>
      <c r="S11">
        <f t="shared" si="2"/>
        <v>0</v>
      </c>
      <c r="T11" s="36">
        <f t="shared" si="4"/>
        <v>9133</v>
      </c>
    </row>
    <row r="12" spans="1:20" x14ac:dyDescent="0.25">
      <c r="A12" s="16" t="s">
        <v>12</v>
      </c>
      <c r="B12" s="17">
        <f t="shared" si="0"/>
        <v>60</v>
      </c>
      <c r="C12" s="18">
        <v>1</v>
      </c>
      <c r="D12" s="19">
        <v>5</v>
      </c>
      <c r="E12" s="20">
        <v>44211</v>
      </c>
      <c r="F12" s="21">
        <f t="shared" si="1"/>
        <v>76</v>
      </c>
      <c r="G12" s="22" t="str">
        <f>MID(INDEX(Vásárlók!$A$2:$D$11,MATCH(Eladások!D12,Vásárlók!$A$2:$A$11,0),2),SEARCH(" ",INDEX(Vásárlók!$A$2:$D$11,MATCH(Eladások!D12,Vásárlók!$A$2:$A$11,0),2)),100)</f>
        <v xml:space="preserve"> Gábor</v>
      </c>
      <c r="H12" s="1" t="s">
        <v>9</v>
      </c>
      <c r="I12" s="1" t="s">
        <v>9</v>
      </c>
      <c r="K12" s="1"/>
      <c r="S12">
        <f t="shared" si="2"/>
        <v>0</v>
      </c>
      <c r="T12" s="36">
        <f t="shared" si="4"/>
        <v>9209</v>
      </c>
    </row>
    <row r="13" spans="1:20" x14ac:dyDescent="0.25">
      <c r="A13" s="16" t="s">
        <v>13</v>
      </c>
      <c r="B13" s="17">
        <f t="shared" si="0"/>
        <v>320</v>
      </c>
      <c r="C13" s="18">
        <v>2</v>
      </c>
      <c r="D13" s="19">
        <v>6</v>
      </c>
      <c r="E13" s="20">
        <v>44247</v>
      </c>
      <c r="F13" s="21">
        <f t="shared" si="1"/>
        <v>813</v>
      </c>
      <c r="G13" s="22" t="str">
        <f>MID(INDEX(Vásárlók!$A$2:$D$11,MATCH(Eladások!D13,Vásárlók!$A$2:$A$11,0),2),SEARCH(" ",INDEX(Vásárlók!$A$2:$D$11,MATCH(Eladások!D13,Vásárlók!$A$2:$A$11,0),2)),100)</f>
        <v xml:space="preserve"> Mária</v>
      </c>
      <c r="H13" s="1" t="s">
        <v>9</v>
      </c>
      <c r="I13" s="1" t="s">
        <v>9</v>
      </c>
      <c r="K13" s="1"/>
      <c r="S13">
        <f t="shared" si="2"/>
        <v>0</v>
      </c>
      <c r="T13" s="36">
        <f t="shared" si="4"/>
        <v>10022</v>
      </c>
    </row>
    <row r="14" spans="1:20" x14ac:dyDescent="0.25">
      <c r="A14" s="16" t="s">
        <v>15</v>
      </c>
      <c r="B14" s="17">
        <f t="shared" si="0"/>
        <v>400</v>
      </c>
      <c r="C14" s="18">
        <v>1</v>
      </c>
      <c r="D14" s="19">
        <v>7</v>
      </c>
      <c r="E14" s="20">
        <v>44280</v>
      </c>
      <c r="F14" s="21">
        <f t="shared" si="1"/>
        <v>508</v>
      </c>
      <c r="G14" s="22" t="str">
        <f>MID(INDEX(Vásárlók!$A$2:$D$11,MATCH(Eladások!D14,Vásárlók!$A$2:$A$11,0),2),SEARCH(" ",INDEX(Vásárlók!$A$2:$D$11,MATCH(Eladások!D14,Vásárlók!$A$2:$A$11,0),2)),100)</f>
        <v xml:space="preserve"> Zoltán</v>
      </c>
      <c r="H14" s="1" t="s">
        <v>9</v>
      </c>
      <c r="I14" s="1" t="s">
        <v>9</v>
      </c>
      <c r="K14" s="1"/>
      <c r="S14">
        <f t="shared" si="2"/>
        <v>1</v>
      </c>
      <c r="T14" s="36">
        <f t="shared" si="4"/>
        <v>10530</v>
      </c>
    </row>
    <row r="15" spans="1:20" x14ac:dyDescent="0.25">
      <c r="A15" s="16" t="s">
        <v>14</v>
      </c>
      <c r="B15" s="17">
        <f t="shared" si="0"/>
        <v>75</v>
      </c>
      <c r="C15" s="18">
        <v>4</v>
      </c>
      <c r="D15" s="19">
        <v>7</v>
      </c>
      <c r="E15" s="20">
        <v>44280</v>
      </c>
      <c r="F15" s="21">
        <f t="shared" si="1"/>
        <v>381</v>
      </c>
      <c r="G15" s="22" t="str">
        <f>MID(INDEX(Vásárlók!$A$2:$D$11,MATCH(Eladások!D15,Vásárlók!$A$2:$A$11,0),2),SEARCH(" ",INDEX(Vásárlók!$A$2:$D$11,MATCH(Eladások!D15,Vásárlók!$A$2:$A$11,0),2)),100)</f>
        <v xml:space="preserve"> Zoltán</v>
      </c>
      <c r="H15" s="1" t="s">
        <v>9</v>
      </c>
      <c r="I15" s="1" t="s">
        <v>9</v>
      </c>
      <c r="K15" s="1"/>
      <c r="S15">
        <f t="shared" si="2"/>
        <v>2</v>
      </c>
      <c r="T15" s="36">
        <f t="shared" si="4"/>
        <v>10911</v>
      </c>
    </row>
    <row r="16" spans="1:20" x14ac:dyDescent="0.25">
      <c r="A16" s="16" t="s">
        <v>10</v>
      </c>
      <c r="B16" s="17">
        <f t="shared" si="0"/>
        <v>225</v>
      </c>
      <c r="C16" s="18">
        <v>2</v>
      </c>
      <c r="D16" s="19">
        <v>7</v>
      </c>
      <c r="E16" s="20">
        <v>44280</v>
      </c>
      <c r="F16" s="21">
        <f t="shared" si="1"/>
        <v>572</v>
      </c>
      <c r="G16" s="22" t="str">
        <f>MID(INDEX(Vásárlók!$A$2:$D$11,MATCH(Eladások!D16,Vásárlók!$A$2:$A$11,0),2),SEARCH(" ",INDEX(Vásárlók!$A$2:$D$11,MATCH(Eladások!D16,Vásárlók!$A$2:$A$11,0),2)),100)</f>
        <v xml:space="preserve"> Zoltán</v>
      </c>
      <c r="H16" s="1" t="s">
        <v>9</v>
      </c>
      <c r="I16" s="1" t="s">
        <v>9</v>
      </c>
      <c r="K16" s="1"/>
      <c r="S16">
        <f t="shared" si="2"/>
        <v>0</v>
      </c>
      <c r="T16" s="36">
        <f t="shared" si="4"/>
        <v>11483</v>
      </c>
    </row>
    <row r="17" spans="1:20" x14ac:dyDescent="0.25">
      <c r="A17" s="16" t="s">
        <v>8</v>
      </c>
      <c r="B17" s="17">
        <f t="shared" si="0"/>
        <v>570</v>
      </c>
      <c r="C17" s="18">
        <v>1</v>
      </c>
      <c r="D17" s="19">
        <v>8</v>
      </c>
      <c r="E17" s="20">
        <v>44352</v>
      </c>
      <c r="F17" s="21">
        <f t="shared" si="1"/>
        <v>724</v>
      </c>
      <c r="G17" s="22" t="str">
        <f>MID(INDEX(Vásárlók!$A$2:$D$11,MATCH(Eladások!D17,Vásárlók!$A$2:$A$11,0),2),SEARCH(" ",INDEX(Vásárlók!$A$2:$D$11,MATCH(Eladások!D17,Vásárlók!$A$2:$A$11,0),2)),100)</f>
        <v xml:space="preserve"> Dóra</v>
      </c>
      <c r="H17" s="1" t="s">
        <v>9</v>
      </c>
      <c r="I17" s="1" t="s">
        <v>9</v>
      </c>
      <c r="K17" s="1"/>
      <c r="S17">
        <f t="shared" si="2"/>
        <v>0</v>
      </c>
      <c r="T17" s="36">
        <f t="shared" si="4"/>
        <v>12207</v>
      </c>
    </row>
    <row r="18" spans="1:20" x14ac:dyDescent="0.25">
      <c r="A18" s="16" t="s">
        <v>12</v>
      </c>
      <c r="B18" s="17">
        <f t="shared" si="0"/>
        <v>60</v>
      </c>
      <c r="C18" s="18">
        <v>2</v>
      </c>
      <c r="D18" s="19">
        <v>1</v>
      </c>
      <c r="E18" s="20">
        <v>44387</v>
      </c>
      <c r="F18" s="21">
        <f t="shared" si="1"/>
        <v>152</v>
      </c>
      <c r="G18" s="22" t="str">
        <f>MID(INDEX(Vásárlók!$A$2:$D$11,MATCH(Eladások!D18,Vásárlók!$A$2:$A$11,0),2),SEARCH(" ",INDEX(Vásárlók!$A$2:$D$11,MATCH(Eladások!D18,Vásárlók!$A$2:$A$11,0),2)),100)</f>
        <v xml:space="preserve"> János</v>
      </c>
      <c r="H18" s="1" t="s">
        <v>9</v>
      </c>
      <c r="I18" s="1" t="s">
        <v>9</v>
      </c>
      <c r="K18" s="1"/>
      <c r="S18">
        <f t="shared" si="2"/>
        <v>0</v>
      </c>
      <c r="T18" s="36">
        <f t="shared" si="4"/>
        <v>12359</v>
      </c>
    </row>
    <row r="19" spans="1:20" x14ac:dyDescent="0.25">
      <c r="A19" s="16" t="s">
        <v>13</v>
      </c>
      <c r="B19" s="17">
        <f t="shared" si="0"/>
        <v>320</v>
      </c>
      <c r="C19" s="18">
        <v>1</v>
      </c>
      <c r="D19" s="19">
        <v>3</v>
      </c>
      <c r="E19" s="20">
        <v>44423</v>
      </c>
      <c r="F19" s="21">
        <f t="shared" si="1"/>
        <v>406</v>
      </c>
      <c r="G19" s="22" t="str">
        <f>MID(INDEX(Vásárlók!$A$2:$D$11,MATCH(Eladások!D19,Vásárlók!$A$2:$A$11,0),2),SEARCH(" ",INDEX(Vásárlók!$A$2:$D$11,MATCH(Eladások!D19,Vásárlók!$A$2:$A$11,0),2)),100)</f>
        <v xml:space="preserve"> Péter</v>
      </c>
      <c r="H19" s="1" t="s">
        <v>9</v>
      </c>
      <c r="I19" s="1" t="s">
        <v>9</v>
      </c>
      <c r="K19" s="1"/>
      <c r="S19">
        <f t="shared" si="2"/>
        <v>0</v>
      </c>
      <c r="T19" s="36">
        <f t="shared" si="4"/>
        <v>12765</v>
      </c>
    </row>
    <row r="20" spans="1:20" x14ac:dyDescent="0.25">
      <c r="A20" s="16" t="s">
        <v>15</v>
      </c>
      <c r="B20" s="17">
        <f t="shared" si="0"/>
        <v>400</v>
      </c>
      <c r="C20" s="18">
        <v>2</v>
      </c>
      <c r="D20" s="19">
        <v>6</v>
      </c>
      <c r="E20" s="20">
        <v>44423</v>
      </c>
      <c r="F20" s="21">
        <f t="shared" si="1"/>
        <v>1016</v>
      </c>
      <c r="G20" s="22" t="str">
        <f>MID(INDEX(Vásárlók!$A$2:$D$11,MATCH(Eladások!D20,Vásárlók!$A$2:$A$11,0),2),SEARCH(" ",INDEX(Vásárlók!$A$2:$D$11,MATCH(Eladások!D20,Vásárlók!$A$2:$A$11,0),2)),100)</f>
        <v xml:space="preserve"> Mária</v>
      </c>
      <c r="H20" s="1" t="s">
        <v>9</v>
      </c>
      <c r="I20" s="1" t="s">
        <v>9</v>
      </c>
      <c r="K20" s="1"/>
      <c r="S20">
        <f t="shared" si="2"/>
        <v>0</v>
      </c>
      <c r="T20" s="36">
        <f t="shared" si="4"/>
        <v>13781</v>
      </c>
    </row>
    <row r="21" spans="1:20" x14ac:dyDescent="0.25">
      <c r="A21" s="16" t="s">
        <v>15</v>
      </c>
      <c r="B21" s="17">
        <f t="shared" si="0"/>
        <v>400</v>
      </c>
      <c r="C21" s="18">
        <v>2</v>
      </c>
      <c r="D21" s="19">
        <v>8</v>
      </c>
      <c r="E21" s="20">
        <v>44459</v>
      </c>
      <c r="F21" s="21">
        <f t="shared" si="1"/>
        <v>1016</v>
      </c>
      <c r="G21" s="22" t="str">
        <f>MID(INDEX(Vásárlók!$A$2:$D$11,MATCH(Eladások!D21,Vásárlók!$A$2:$A$11,0),2),SEARCH(" ",INDEX(Vásárlók!$A$2:$D$11,MATCH(Eladások!D21,Vásárlók!$A$2:$A$11,0),2)),100)</f>
        <v xml:space="preserve"> Dóra</v>
      </c>
      <c r="H21" s="1" t="s">
        <v>9</v>
      </c>
      <c r="I21" s="1" t="s">
        <v>9</v>
      </c>
      <c r="K21" s="1"/>
      <c r="S21">
        <f t="shared" si="2"/>
        <v>0</v>
      </c>
      <c r="T21" s="36">
        <f t="shared" si="4"/>
        <v>14797</v>
      </c>
    </row>
    <row r="22" spans="1:20" x14ac:dyDescent="0.25">
      <c r="A22" s="16" t="s">
        <v>10</v>
      </c>
      <c r="B22" s="17">
        <f t="shared" si="0"/>
        <v>225</v>
      </c>
      <c r="C22" s="18">
        <v>1</v>
      </c>
      <c r="D22" s="19">
        <v>9</v>
      </c>
      <c r="E22" s="20">
        <v>44494</v>
      </c>
      <c r="F22" s="21">
        <f t="shared" si="1"/>
        <v>286</v>
      </c>
      <c r="G22" s="22" t="str">
        <f>MID(INDEX(Vásárlók!$A$2:$D$11,MATCH(Eladások!D22,Vásárlók!$A$2:$A$11,0),2),SEARCH(" ",INDEX(Vásárlók!$A$2:$D$11,MATCH(Eladások!D22,Vásárlók!$A$2:$A$11,0),2)),100)</f>
        <v xml:space="preserve"> Gergő</v>
      </c>
      <c r="H22" s="1" t="s">
        <v>9</v>
      </c>
      <c r="I22" s="1" t="s">
        <v>9</v>
      </c>
      <c r="K22" s="1"/>
      <c r="S22">
        <f t="shared" si="2"/>
        <v>0</v>
      </c>
      <c r="T22" s="36">
        <f t="shared" si="4"/>
        <v>15083</v>
      </c>
    </row>
    <row r="23" spans="1:20" x14ac:dyDescent="0.25">
      <c r="A23" s="16" t="s">
        <v>8</v>
      </c>
      <c r="B23" s="17">
        <f t="shared" si="0"/>
        <v>570</v>
      </c>
      <c r="C23" s="18">
        <v>6</v>
      </c>
      <c r="D23" s="19">
        <v>10</v>
      </c>
      <c r="E23" s="20">
        <v>44530</v>
      </c>
      <c r="F23" s="21">
        <f t="shared" si="1"/>
        <v>4343</v>
      </c>
      <c r="G23" s="22" t="str">
        <f>MID(INDEX(Vásárlók!$A$2:$D$11,MATCH(Eladások!D23,Vásárlók!$A$2:$A$11,0),2),SEARCH(" ",INDEX(Vásárlók!$A$2:$D$11,MATCH(Eladások!D23,Vásárlók!$A$2:$A$11,0),2)),100)</f>
        <v xml:space="preserve"> Zsolt</v>
      </c>
      <c r="H23" s="1" t="s">
        <v>9</v>
      </c>
      <c r="I23" s="1" t="s">
        <v>9</v>
      </c>
      <c r="K23" s="1"/>
      <c r="S23">
        <f t="shared" si="2"/>
        <v>1</v>
      </c>
      <c r="T23" s="36">
        <f t="shared" si="4"/>
        <v>19426</v>
      </c>
    </row>
    <row r="24" spans="1:20" x14ac:dyDescent="0.25">
      <c r="A24" s="16" t="s">
        <v>12</v>
      </c>
      <c r="B24" s="17">
        <f t="shared" si="0"/>
        <v>60</v>
      </c>
      <c r="C24" s="18">
        <v>3</v>
      </c>
      <c r="D24" s="19">
        <v>10</v>
      </c>
      <c r="E24" s="20">
        <v>44530</v>
      </c>
      <c r="F24" s="21">
        <f t="shared" si="1"/>
        <v>229</v>
      </c>
      <c r="G24" s="22" t="str">
        <f>MID(INDEX(Vásárlók!$A$2:$D$11,MATCH(Eladások!D24,Vásárlók!$A$2:$A$11,0),2),SEARCH(" ",INDEX(Vásárlók!$A$2:$D$11,MATCH(Eladások!D24,Vásárlók!$A$2:$A$11,0),2)),100)</f>
        <v xml:space="preserve"> Zsolt</v>
      </c>
      <c r="H24" s="1" t="s">
        <v>9</v>
      </c>
      <c r="I24" s="1" t="s">
        <v>9</v>
      </c>
      <c r="K24" s="1"/>
      <c r="S24">
        <f t="shared" si="2"/>
        <v>0</v>
      </c>
      <c r="T24" s="36">
        <f t="shared" si="4"/>
        <v>19655</v>
      </c>
    </row>
    <row r="25" spans="1:20" x14ac:dyDescent="0.25">
      <c r="A25" s="16" t="s">
        <v>13</v>
      </c>
      <c r="B25" s="17">
        <f t="shared" si="0"/>
        <v>320</v>
      </c>
      <c r="C25" s="18">
        <v>4</v>
      </c>
      <c r="D25" s="19">
        <v>1</v>
      </c>
      <c r="E25" s="20">
        <v>44645</v>
      </c>
      <c r="F25" s="21">
        <f t="shared" si="1"/>
        <v>1626</v>
      </c>
      <c r="G25" s="22" t="str">
        <f>MID(INDEX(Vásárlók!$A$2:$D$11,MATCH(Eladások!D25,Vásárlók!$A$2:$A$11,0),2),SEARCH(" ",INDEX(Vásárlók!$A$2:$D$11,MATCH(Eladások!D25,Vásárlók!$A$2:$A$11,0),2)),100)</f>
        <v xml:space="preserve"> János</v>
      </c>
      <c r="H25" s="1" t="s">
        <v>9</v>
      </c>
      <c r="I25" s="1" t="s">
        <v>9</v>
      </c>
      <c r="K25" s="1"/>
      <c r="S25">
        <f t="shared" si="2"/>
        <v>1</v>
      </c>
      <c r="T25" s="36">
        <f t="shared" si="4"/>
        <v>21281</v>
      </c>
    </row>
    <row r="26" spans="1:20" x14ac:dyDescent="0.25">
      <c r="A26" s="16" t="s">
        <v>14</v>
      </c>
      <c r="B26" s="17">
        <f t="shared" si="0"/>
        <v>75</v>
      </c>
      <c r="C26" s="18">
        <v>2</v>
      </c>
      <c r="D26" s="19">
        <v>1</v>
      </c>
      <c r="E26" s="20">
        <v>44645</v>
      </c>
      <c r="F26" s="21">
        <f t="shared" si="1"/>
        <v>191</v>
      </c>
      <c r="G26" s="22" t="str">
        <f>MID(INDEX(Vásárlók!$A$2:$D$11,MATCH(Eladások!D26,Vásárlók!$A$2:$A$11,0),2),SEARCH(" ",INDEX(Vásárlók!$A$2:$D$11,MATCH(Eladások!D26,Vásárlók!$A$2:$A$11,0),2)),100)</f>
        <v xml:space="preserve"> János</v>
      </c>
      <c r="H26" s="1" t="s">
        <v>9</v>
      </c>
      <c r="I26" s="1" t="s">
        <v>9</v>
      </c>
      <c r="K26" s="1"/>
      <c r="S26">
        <f t="shared" si="2"/>
        <v>0</v>
      </c>
      <c r="T26" s="36">
        <f t="shared" si="4"/>
        <v>21472</v>
      </c>
    </row>
    <row r="27" spans="1:20" x14ac:dyDescent="0.25">
      <c r="A27" s="16" t="s">
        <v>8</v>
      </c>
      <c r="B27" s="17">
        <f t="shared" si="0"/>
        <v>570</v>
      </c>
      <c r="C27" s="18">
        <v>1</v>
      </c>
      <c r="D27" s="19">
        <v>4</v>
      </c>
      <c r="E27" s="20">
        <v>44681</v>
      </c>
      <c r="F27" s="21">
        <f t="shared" si="1"/>
        <v>724</v>
      </c>
      <c r="G27" s="22" t="str">
        <f>MID(INDEX(Vásárlók!$A$2:$D$11,MATCH(Eladások!D27,Vásárlók!$A$2:$A$11,0),2),SEARCH(" ",INDEX(Vásárlók!$A$2:$D$11,MATCH(Eladások!D27,Vásárlók!$A$2:$A$11,0),2)),100)</f>
        <v xml:space="preserve"> Éva</v>
      </c>
      <c r="H27" s="1" t="s">
        <v>9</v>
      </c>
      <c r="I27" s="1" t="s">
        <v>9</v>
      </c>
      <c r="K27" s="1"/>
      <c r="S27">
        <f t="shared" si="2"/>
        <v>0</v>
      </c>
      <c r="T27" s="36">
        <f t="shared" si="4"/>
        <v>22196</v>
      </c>
    </row>
    <row r="28" spans="1:20" x14ac:dyDescent="0.25">
      <c r="A28" s="16" t="s">
        <v>10</v>
      </c>
      <c r="B28" s="17">
        <f t="shared" si="0"/>
        <v>225</v>
      </c>
      <c r="C28" s="18">
        <v>6</v>
      </c>
      <c r="D28" s="19">
        <v>6</v>
      </c>
      <c r="E28" s="20">
        <v>44717</v>
      </c>
      <c r="F28" s="21">
        <f t="shared" si="1"/>
        <v>1715</v>
      </c>
      <c r="G28" s="22" t="str">
        <f>MID(INDEX(Vásárlók!$A$2:$D$11,MATCH(Eladások!D28,Vásárlók!$A$2:$A$11,0),2),SEARCH(" ",INDEX(Vásárlók!$A$2:$D$11,MATCH(Eladások!D28,Vásárlók!$A$2:$A$11,0),2)),100)</f>
        <v xml:space="preserve"> Mária</v>
      </c>
      <c r="H28" s="1" t="s">
        <v>9</v>
      </c>
      <c r="I28" s="1" t="s">
        <v>9</v>
      </c>
      <c r="K28" s="1"/>
      <c r="S28">
        <f t="shared" si="2"/>
        <v>0</v>
      </c>
      <c r="T28" s="36">
        <f t="shared" si="4"/>
        <v>23911</v>
      </c>
    </row>
    <row r="29" spans="1:20" x14ac:dyDescent="0.25">
      <c r="A29" s="16" t="s">
        <v>8</v>
      </c>
      <c r="B29" s="17">
        <f t="shared" si="0"/>
        <v>570</v>
      </c>
      <c r="C29" s="18">
        <v>7</v>
      </c>
      <c r="D29" s="19">
        <v>7</v>
      </c>
      <c r="E29" s="20">
        <v>44752</v>
      </c>
      <c r="F29" s="21">
        <f t="shared" si="1"/>
        <v>5067</v>
      </c>
      <c r="G29" s="22" t="str">
        <f>MID(INDEX(Vásárlók!$A$2:$D$11,MATCH(Eladások!D29,Vásárlók!$A$2:$A$11,0),2),SEARCH(" ",INDEX(Vásárlók!$A$2:$D$11,MATCH(Eladások!D29,Vásárlók!$A$2:$A$11,0),2)),100)</f>
        <v xml:space="preserve"> Zoltán</v>
      </c>
      <c r="H29" s="1" t="s">
        <v>9</v>
      </c>
      <c r="I29" s="1" t="s">
        <v>9</v>
      </c>
      <c r="K29" s="1"/>
      <c r="S29">
        <f t="shared" si="2"/>
        <v>0</v>
      </c>
      <c r="T29" s="36">
        <f t="shared" si="4"/>
        <v>28978</v>
      </c>
    </row>
    <row r="30" spans="1:20" x14ac:dyDescent="0.25">
      <c r="A30" s="16" t="s">
        <v>12</v>
      </c>
      <c r="B30" s="17">
        <f t="shared" si="0"/>
        <v>60</v>
      </c>
      <c r="C30" s="18">
        <v>2</v>
      </c>
      <c r="D30" s="19">
        <v>8</v>
      </c>
      <c r="E30" s="20">
        <v>44788</v>
      </c>
      <c r="F30" s="21">
        <f t="shared" si="1"/>
        <v>152</v>
      </c>
      <c r="G30" s="22" t="str">
        <f>MID(INDEX(Vásárlók!$A$2:$D$11,MATCH(Eladások!D30,Vásárlók!$A$2:$A$11,0),2),SEARCH(" ",INDEX(Vásárlók!$A$2:$D$11,MATCH(Eladások!D30,Vásárlók!$A$2:$A$11,0),2)),100)</f>
        <v xml:space="preserve"> Dóra</v>
      </c>
      <c r="H30" s="1" t="s">
        <v>9</v>
      </c>
      <c r="I30" s="1" t="s">
        <v>9</v>
      </c>
      <c r="K30" s="1"/>
      <c r="S30">
        <f t="shared" si="2"/>
        <v>0</v>
      </c>
      <c r="T30" s="36">
        <f t="shared" si="4"/>
        <v>29130</v>
      </c>
    </row>
    <row r="31" spans="1:20" ht="15.75" thickBot="1" x14ac:dyDescent="0.3">
      <c r="A31" s="23" t="s">
        <v>8</v>
      </c>
      <c r="B31" s="24">
        <f t="shared" si="0"/>
        <v>570</v>
      </c>
      <c r="C31" s="25">
        <v>4</v>
      </c>
      <c r="D31" s="26">
        <v>2</v>
      </c>
      <c r="E31" s="27">
        <v>44788</v>
      </c>
      <c r="F31" s="28">
        <f t="shared" si="1"/>
        <v>2896</v>
      </c>
      <c r="G31" s="29" t="str">
        <f>MID(INDEX(Vásárlók!$A$2:$D$11,MATCH(Eladások!D31,Vásárlók!$A$2:$A$11,0),2),SEARCH(" ",INDEX(Vásárlók!$A$2:$D$11,MATCH(Eladások!D31,Vásárlók!$A$2:$A$11,0),2)),100)</f>
        <v xml:space="preserve"> Anna</v>
      </c>
      <c r="H31" s="1" t="s">
        <v>9</v>
      </c>
      <c r="I31" s="1" t="s">
        <v>9</v>
      </c>
      <c r="K31" s="1"/>
      <c r="S31">
        <f t="shared" si="2"/>
        <v>0</v>
      </c>
      <c r="T31" s="36">
        <f t="shared" si="4"/>
        <v>32026</v>
      </c>
    </row>
    <row r="32" spans="1:20" x14ac:dyDescent="0.25">
      <c r="A32" s="1"/>
      <c r="B32" s="1"/>
      <c r="E32" s="2"/>
      <c r="F32" s="8">
        <f>SUM(F2:F31)</f>
        <v>32026</v>
      </c>
      <c r="G32" s="1"/>
      <c r="H32" s="1"/>
      <c r="I32" s="1"/>
      <c r="K32" s="1"/>
      <c r="T32" s="36"/>
    </row>
  </sheetData>
  <conditionalFormatting sqref="J2:J8">
    <cfRule type="top10" dxfId="1" priority="4" rank="1"/>
  </conditionalFormatting>
  <conditionalFormatting sqref="A2:A31">
    <cfRule type="expression" dxfId="0" priority="1">
      <formula>OR(C2&gt;5,F2&gt;1250)</formula>
    </cfRule>
  </conditionalFormatting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B6A6-FC85-4949-A5E7-415967D618BE}">
  <dimension ref="A1:J12"/>
  <sheetViews>
    <sheetView workbookViewId="0">
      <selection activeCell="J5" sqref="J5"/>
    </sheetView>
  </sheetViews>
  <sheetFormatPr defaultRowHeight="15" x14ac:dyDescent="0.25"/>
  <cols>
    <col min="1" max="1" width="22.85546875" bestFit="1" customWidth="1"/>
    <col min="2" max="2" width="19.28515625" bestFit="1" customWidth="1"/>
    <col min="3" max="3" width="9.5703125" bestFit="1" customWidth="1"/>
    <col min="4" max="4" width="26.42578125" bestFit="1" customWidth="1"/>
    <col min="5" max="5" width="14.7109375" bestFit="1" customWidth="1"/>
    <col min="6" max="6" width="16.5703125" bestFit="1" customWidth="1"/>
    <col min="7" max="7" width="18.140625" bestFit="1" customWidth="1"/>
    <col min="9" max="9" width="17.28515625" bestFit="1" customWidth="1"/>
    <col min="10" max="10" width="12.5703125" bestFit="1" customWidth="1"/>
  </cols>
  <sheetData>
    <row r="1" spans="1:10" x14ac:dyDescent="0.25">
      <c r="A1" t="s">
        <v>16</v>
      </c>
      <c r="B1" t="s">
        <v>17</v>
      </c>
      <c r="C1" t="s">
        <v>18</v>
      </c>
      <c r="D1" t="s">
        <v>19</v>
      </c>
      <c r="E1" t="s">
        <v>43</v>
      </c>
      <c r="F1" t="s">
        <v>44</v>
      </c>
      <c r="G1" t="s">
        <v>45</v>
      </c>
      <c r="I1" t="s">
        <v>47</v>
      </c>
      <c r="J1" t="str">
        <f>INDEX($A$2:$G$11,MATCH(MAX($G$2:$G$11),$G$2:$G$11,0),2)</f>
        <v>Farkas Zoltán</v>
      </c>
    </row>
    <row r="2" spans="1:10" x14ac:dyDescent="0.25">
      <c r="A2">
        <v>1</v>
      </c>
      <c r="B2" s="1" t="s">
        <v>20</v>
      </c>
      <c r="C2">
        <v>25</v>
      </c>
      <c r="D2" s="1" t="s">
        <v>21</v>
      </c>
      <c r="E2" t="str">
        <f>LEFT(D2,SEARCH(",",D2)-1)</f>
        <v>Budapest</v>
      </c>
      <c r="F2" t="str">
        <f>MID(D2,SEARCH(",",D2)+2,100)</f>
        <v>Kossuth utca 12</v>
      </c>
      <c r="G2">
        <f>SUMIF(Eladások!$D$2:$D$31,Vásárlók!A2,Eladások!$F$2:$F$31)</f>
        <v>3417</v>
      </c>
    </row>
    <row r="3" spans="1:10" x14ac:dyDescent="0.25">
      <c r="A3">
        <v>2</v>
      </c>
      <c r="B3" s="1" t="s">
        <v>22</v>
      </c>
      <c r="C3">
        <v>32</v>
      </c>
      <c r="D3" s="1" t="s">
        <v>23</v>
      </c>
      <c r="E3" t="str">
        <f t="shared" ref="E3:E11" si="0">LEFT(D3,SEARCH(",",D3)-1)</f>
        <v>Szeged</v>
      </c>
      <c r="F3" t="str">
        <f t="shared" ref="F3:F11" si="1">MID(D3,SEARCH(",",D3)+2,100)</f>
        <v>Rákóczi utca 8</v>
      </c>
      <c r="G3">
        <f>SUMIF(Eladások!$D$2:$D$31,Vásárlók!A3,Eladások!$F$2:$F$31)</f>
        <v>2896</v>
      </c>
    </row>
    <row r="4" spans="1:10" x14ac:dyDescent="0.25">
      <c r="A4">
        <v>3</v>
      </c>
      <c r="B4" s="1" t="s">
        <v>24</v>
      </c>
      <c r="C4">
        <v>28</v>
      </c>
      <c r="D4" s="1" t="s">
        <v>25</v>
      </c>
      <c r="E4" t="str">
        <f t="shared" si="0"/>
        <v>Debrecen</v>
      </c>
      <c r="F4" t="str">
        <f t="shared" si="1"/>
        <v>Ady Endre u. 6</v>
      </c>
      <c r="G4">
        <f>SUMIF(Eladások!$D$2:$D$31,Vásárlók!A4,Eladások!$F$2:$F$31)</f>
        <v>406</v>
      </c>
    </row>
    <row r="5" spans="1:10" x14ac:dyDescent="0.25">
      <c r="A5">
        <v>4</v>
      </c>
      <c r="B5" s="1" t="s">
        <v>26</v>
      </c>
      <c r="C5">
        <v>22</v>
      </c>
      <c r="D5" s="1" t="s">
        <v>27</v>
      </c>
      <c r="E5" t="str">
        <f t="shared" si="0"/>
        <v>Pécs</v>
      </c>
      <c r="F5" t="str">
        <f t="shared" si="1"/>
        <v>Bartók Béla tér 3</v>
      </c>
      <c r="G5">
        <f>SUMIF(Eladások!$D$2:$D$31,Vásárlók!A5,Eladások!$F$2:$F$31)</f>
        <v>2604</v>
      </c>
    </row>
    <row r="6" spans="1:10" x14ac:dyDescent="0.25">
      <c r="A6">
        <v>5</v>
      </c>
      <c r="B6" s="1" t="s">
        <v>28</v>
      </c>
      <c r="C6">
        <v>30</v>
      </c>
      <c r="D6" s="1" t="s">
        <v>29</v>
      </c>
      <c r="E6" t="str">
        <f t="shared" si="0"/>
        <v>Miskolc</v>
      </c>
      <c r="F6" t="str">
        <f t="shared" si="1"/>
        <v>Bajnai út 15</v>
      </c>
      <c r="G6">
        <f>SUMIF(Eladások!$D$2:$D$31,Vásárlók!A6,Eladások!$F$2:$F$31)</f>
        <v>1956</v>
      </c>
    </row>
    <row r="7" spans="1:10" x14ac:dyDescent="0.25">
      <c r="A7">
        <v>6</v>
      </c>
      <c r="B7" s="1" t="s">
        <v>30</v>
      </c>
      <c r="C7">
        <v>35</v>
      </c>
      <c r="D7" s="1" t="s">
        <v>31</v>
      </c>
      <c r="E7" t="str">
        <f t="shared" si="0"/>
        <v>Győr</v>
      </c>
      <c r="F7" t="str">
        <f t="shared" si="1"/>
        <v>Váci utca 21</v>
      </c>
      <c r="G7">
        <f>SUMIF(Eladások!$D$2:$D$31,Vásárlók!A7,Eladások!$F$2:$F$31)</f>
        <v>3830</v>
      </c>
    </row>
    <row r="8" spans="1:10" x14ac:dyDescent="0.25">
      <c r="A8">
        <v>7</v>
      </c>
      <c r="B8" s="1" t="s">
        <v>32</v>
      </c>
      <c r="C8">
        <v>29</v>
      </c>
      <c r="D8" s="1" t="s">
        <v>33</v>
      </c>
      <c r="E8" t="str">
        <f t="shared" si="0"/>
        <v>Székesfehérvár</v>
      </c>
      <c r="F8" t="str">
        <f t="shared" si="1"/>
        <v>Rákóczi út 4</v>
      </c>
      <c r="G8">
        <f>SUMIF(Eladások!$D$2:$D$31,Vásárlók!A8,Eladások!$F$2:$F$31)</f>
        <v>6719</v>
      </c>
    </row>
    <row r="9" spans="1:10" x14ac:dyDescent="0.25">
      <c r="A9">
        <v>8</v>
      </c>
      <c r="B9" s="1" t="s">
        <v>34</v>
      </c>
      <c r="C9">
        <v>26</v>
      </c>
      <c r="D9" s="1" t="s">
        <v>35</v>
      </c>
      <c r="E9" t="str">
        <f t="shared" si="0"/>
        <v>Eger</v>
      </c>
      <c r="F9" t="str">
        <f t="shared" si="1"/>
        <v>Kossuth Lajos u. 9</v>
      </c>
      <c r="G9">
        <f>SUMIF(Eladások!$D$2:$D$31,Vásárlók!A9,Eladások!$F$2:$F$31)</f>
        <v>1892</v>
      </c>
    </row>
    <row r="10" spans="1:10" x14ac:dyDescent="0.25">
      <c r="A10">
        <v>9</v>
      </c>
      <c r="B10" s="1" t="s">
        <v>36</v>
      </c>
      <c r="C10">
        <v>24</v>
      </c>
      <c r="D10" s="1" t="s">
        <v>37</v>
      </c>
      <c r="E10" t="str">
        <f t="shared" si="0"/>
        <v>Kecskemét</v>
      </c>
      <c r="F10" t="str">
        <f t="shared" si="1"/>
        <v>Petőfi tér 7</v>
      </c>
      <c r="G10">
        <f>SUMIF(Eladások!$D$2:$D$31,Vásárlók!A10,Eladások!$F$2:$F$31)</f>
        <v>2286</v>
      </c>
    </row>
    <row r="11" spans="1:10" x14ac:dyDescent="0.25">
      <c r="A11">
        <v>10</v>
      </c>
      <c r="B11" s="1" t="s">
        <v>38</v>
      </c>
      <c r="C11">
        <v>38</v>
      </c>
      <c r="D11" s="1" t="s">
        <v>39</v>
      </c>
      <c r="E11" t="str">
        <f t="shared" si="0"/>
        <v>Nyíregyháza</v>
      </c>
      <c r="F11" t="str">
        <f t="shared" si="1"/>
        <v>Bajnai út 31</v>
      </c>
      <c r="G11">
        <f>SUMIF(Eladások!$D$2:$D$31,Vásárlók!A11,Eladások!$F$2:$F$31)</f>
        <v>6020</v>
      </c>
    </row>
    <row r="12" spans="1:10" x14ac:dyDescent="0.25">
      <c r="B12" s="1"/>
      <c r="D12" s="1"/>
      <c r="G12">
        <f>ROUND(AVERAGE(G2:G11),0)</f>
        <v>3203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h r K Y W m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h r K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y m F r / p H L 4 8 w E A A P o E A A A T A B w A R m 9 y b X V s Y X M v U 2 V j d G l v b j E u b S C i G A A o o B Q A A A A A A A A A A A A A A A A A A A A A A A A A A A D d U j 1 v 2 z A Q n W v A / + G g L D a g C J a R Z G i g o f A H W q A t E l j J E h U F K 1 1 s W R R p k J R q x c j Q M W N / g k c P m f w T i P 6 v X m 0 j c a I 2 3 T p U G i T y 7 v G 9 d 3 w a Y 5 N K A a P t 1 z 9 t N p o N P W E K E 5 h h x l S R Q Q A c T b M B 9 A y l U n a p a a u n S 6 8 v 4 y J H Y V r D l K P X k 8 L Q Q r e c 3 u v o Q q P S E c e y Z F F f f h V c s k R H 4 4 p l U n G m o 6 4 P h z C Y x 8 i B c T a T W b R j 8 2 J d O m 3 3 q o 8 8 z V O D K n B O H R d 6 k h e 5 0 I H f c W E g Y p m k Y h z 4 3 e O u C + e F N D g y F c f g 8 d f 7 K A V + a r t b 2 Q f O g P / 4 z u 1 q Z p B e A 9 c 4 p V W M m U N W Q v a F A G d K 5 o R + i y w h 6 a 2 d U x e u d o U 3 n I 9 i 0 q p 0 Y F S x f 3 Z o 7 2 e F h t y u E 6 n t v S n Z 4 6 m h Y k J f S 5 V v D Y T V D H X r B T n u Y u G c 2 V V m l 6 o A g S W S d 0 M g M D g 3 t y 4 s n B B V T g 1 A H a x W / I B C V K m 2 q z G V 3 g l z c u T 9 o t z U L s k O g b h d A 7 u R Y i P V r q e s 3 m n v l C E K 3 H S s N C R 2 a Y r 8 g S 1 h Z t t X o / / s 1 7 e 6 f 3 T w W 3 v 2 m 3 o q 6 L b d b K T i h V n v R / b A 2 c b o s G S a K S 4 3 9 / v v 0 v t A 6 5 m 5 e Z b i V 3 s p P t o L 8 c l x p + P / h y k e I p 8 w f S P s 8 l n i 6 n k L k U + R q B l N W I G w q 7 I e i z u 6 R Z p + H f y e Z X Y 9 Q V 4 9 w f w 9 N T 8 B U E s B A i 0 A F A A C A A g A h r K Y W m t M E I C k A A A A 9 g A A A B I A A A A A A A A A A A A A A A A A A A A A A E N v b m Z p Z y 9 Q Y W N r Y W d l L n h t b F B L A Q I t A B Q A A g A I A I a y m F o P y u m r p A A A A O k A A A A T A A A A A A A A A A A A A A A A A P A A A A B b Q 2 9 u d G V u d F 9 U e X B l c 1 0 u e G 1 s U E s B A i 0 A F A A C A A g A h r K Y W v + k c v j z A Q A A + g Q A A B M A A A A A A A A A A A A A A A A A 4 Q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c A A A A A A A B X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a 2 F y d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W t h c n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0 V D I w O j E 3 O j I z L j g 1 O D E 1 M j B a I i A v P j x F b n R y e S B U e X B l P S J G a W x s Q 2 9 s d W 1 u V H l w Z X M i I F Z h b H V l P S J z Q m d Z R E F 3 a 0 d C Z 1 l H Q X c 9 P S I g L z 4 8 R W 5 0 c n k g V H l w Z T 0 i R m l s b E N v b H V t b k 5 h b W V z I i B W Y W x 1 Z T 0 i c 1 s m c X V v d D t Q w 6 l r w 6 F y d S B u Z X Z l J n F 1 b 3 Q 7 L C Z x d W 9 0 O 1 R l c m 3 D q W s g w 6 F y Y S Z x d W 9 0 O y w m c X V v d D t N Z W 5 u e W l z w 6 l n J n F 1 b 3 Q 7 L C Z x d W 9 0 O 1 b D o X P D o X J s w 7 M g Y X p v b m 9 z w 6 1 0 w 7 N q Y S Z x d W 9 0 O y w m c X V v d D v D i X J 0 w 6 l r Z X P D r X T D q X M g Z M O h d H V t Y S Z x d W 9 0 O y w m c X V v d D t D b 2 x 1 b W 4 x J n F 1 b 3 Q 7 L C Z x d W 9 0 O 1 8 x J n F 1 b 3 Q 7 L C Z x d W 9 0 O 1 8 y J n F 1 b 3 Q 7 L C Z x d W 9 0 O 1 R l c m 3 D q W s g b m V 2 Z S Z x d W 9 0 O y w m c X V v d D v D g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r Y X J 1 a y 9 B d X R v U m V t b 3 Z l Z E N v b H V t b n M x L n t Q w 6 l r w 6 F y d S B u Z X Z l L D B 9 J n F 1 b 3 Q 7 L C Z x d W 9 0 O 1 N l Y 3 R p b 2 4 x L 3 B l a 2 F y d W s v Q X V 0 b 1 J l b W 9 2 Z W R D b 2 x 1 b W 5 z M S 5 7 V G V y b c O p a y D D o X J h L D F 9 J n F 1 b 3 Q 7 L C Z x d W 9 0 O 1 N l Y 3 R p b 2 4 x L 3 B l a 2 F y d W s v Q X V 0 b 1 J l b W 9 2 Z W R D b 2 x 1 b W 5 z M S 5 7 T W V u b n l p c 8 O p Z y w y f S Z x d W 9 0 O y w m c X V v d D t T Z W N 0 a W 9 u M S 9 w Z W t h c n V r L 0 F 1 d G 9 S Z W 1 v d m V k Q 2 9 s d W 1 u c z E u e 1 b D o X P D o X J s w 7 M g Y X p v b m 9 z w 6 1 0 w 7 N q Y S w z f S Z x d W 9 0 O y w m c X V v d D t T Z W N 0 a W 9 u M S 9 w Z W t h c n V r L 0 F 1 d G 9 S Z W 1 v d m V k Q 2 9 s d W 1 u c z E u e 8 O J c n T D q W t l c 8 O t d M O p c y B k w 6 F 0 d W 1 h L D R 9 J n F 1 b 3 Q 7 L C Z x d W 9 0 O 1 N l Y 3 R p b 2 4 x L 3 B l a 2 F y d W s v Q X V 0 b 1 J l b W 9 2 Z W R D b 2 x 1 b W 5 z M S 5 7 Q 2 9 s d W 1 u M S w 1 f S Z x d W 9 0 O y w m c X V v d D t T Z W N 0 a W 9 u M S 9 w Z W t h c n V r L 0 F 1 d G 9 S Z W 1 v d m V k Q 2 9 s d W 1 u c z E u e 1 8 x L D Z 9 J n F 1 b 3 Q 7 L C Z x d W 9 0 O 1 N l Y 3 R p b 2 4 x L 3 B l a 2 F y d W s v Q X V 0 b 1 J l b W 9 2 Z W R D b 2 x 1 b W 5 z M S 5 7 X z I s N 3 0 m c X V v d D s s J n F 1 b 3 Q 7 U 2 V j d G l v b j E v c G V r Y X J 1 a y 9 B d X R v U m V t b 3 Z l Z E N v b H V t b n M x L n t U Z X J t w 6 l r I G 5 l d m U s O H 0 m c X V v d D s s J n F 1 b 3 Q 7 U 2 V j d G l v b j E v c G V r Y X J 1 a y 9 B d X R v U m V t b 3 Z l Z E N v b H V t b n M x L n v D g X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B l a 2 F y d W s v Q X V 0 b 1 J l b W 9 2 Z W R D b 2 x 1 b W 5 z M S 5 7 U M O p a 8 O h c n U g b m V 2 Z S w w f S Z x d W 9 0 O y w m c X V v d D t T Z W N 0 a W 9 u M S 9 w Z W t h c n V r L 0 F 1 d G 9 S Z W 1 v d m V k Q 2 9 s d W 1 u c z E u e 1 R l c m 3 D q W s g w 6 F y Y S w x f S Z x d W 9 0 O y w m c X V v d D t T Z W N 0 a W 9 u M S 9 w Z W t h c n V r L 0 F 1 d G 9 S Z W 1 v d m V k Q 2 9 s d W 1 u c z E u e 0 1 l b m 5 5 a X P D q W c s M n 0 m c X V v d D s s J n F 1 b 3 Q 7 U 2 V j d G l v b j E v c G V r Y X J 1 a y 9 B d X R v U m V t b 3 Z l Z E N v b H V t b n M x L n t W w 6 F z w 6 F y b M O z I G F 6 b 2 5 v c 8 O t d M O z a m E s M 3 0 m c X V v d D s s J n F 1 b 3 Q 7 U 2 V j d G l v b j E v c G V r Y X J 1 a y 9 B d X R v U m V t b 3 Z l Z E N v b H V t b n M x L n v D i X J 0 w 6 l r Z X P D r X T D q X M g Z M O h d H V t Y S w 0 f S Z x d W 9 0 O y w m c X V v d D t T Z W N 0 a W 9 u M S 9 w Z W t h c n V r L 0 F 1 d G 9 S Z W 1 v d m V k Q 2 9 s d W 1 u c z E u e 0 N v b H V t b j E s N X 0 m c X V v d D s s J n F 1 b 3 Q 7 U 2 V j d G l v b j E v c G V r Y X J 1 a y 9 B d X R v U m V t b 3 Z l Z E N v b H V t b n M x L n t f M S w 2 f S Z x d W 9 0 O y w m c X V v d D t T Z W N 0 a W 9 u M S 9 w Z W t h c n V r L 0 F 1 d G 9 S Z W 1 v d m V k Q 2 9 s d W 1 u c z E u e 1 8 y L D d 9 J n F 1 b 3 Q 7 L C Z x d W 9 0 O 1 N l Y 3 R p b 2 4 x L 3 B l a 2 F y d W s v Q X V 0 b 1 J l b W 9 2 Z W R D b 2 x 1 b W 5 z M S 5 7 V G V y b c O p a y B u Z X Z l L D h 9 J n F 1 b 3 Q 7 L C Z x d W 9 0 O 1 N l Y 3 R p b 2 4 x L 3 B l a 2 F y d W s v Q X V 0 b 1 J l b W 9 2 Z W R D b 2 x 1 b W 5 z M S 5 7 w 4 F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W t h c n V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r Y X J 1 a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a 2 F y d W s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t h c n U t d m F z Y X J s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W t h c n V f d m F z Y X J s b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R U M j A 6 M j A 6 M T I u M z M w M D U x M V o i I C 8 + P E V u d H J 5 I F R 5 c G U 9 I k Z p b G x D b 2 x 1 b W 5 U e X B l c y I g V m F s d W U 9 I n N B d 1 l E Q m c 9 P S I g L z 4 8 R W 5 0 c n k g V H l w Z T 0 i R m l s b E N v b H V t b k 5 h b W V z I i B W Y W x 1 Z T 0 i c 1 s m c X V v d D t G Z W x o Y X N 6 b s O h b M O z I G F 6 b 2 5 v c 8 O t d M O z J n F 1 b 3 Q 7 L C Z x d W 9 0 O 1 R l b G p l c y B t Y W d 5 Y X I g b s O p d i Z x d W 9 0 O y w m c X V v d D v D i W x l d G t v c i Z x d W 9 0 O y w m c X V v d D t M Y W v D s 2 h l b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t h c n U t d m F z Y X J s b 2 s v Q X V 0 b 1 J l b W 9 2 Z W R D b 2 x 1 b W 5 z M S 5 7 R m V s a G F z e m 7 D o W z D s y B h e m 9 u b 3 P D r X T D s y w w f S Z x d W 9 0 O y w m c X V v d D t T Z W N 0 a W 9 u M S 9 w Z W t h c n U t d m F z Y X J s b 2 s v Q X V 0 b 1 J l b W 9 2 Z W R D b 2 x 1 b W 5 z M S 5 7 V G V s a m V z I G 1 h Z 3 l h c i B u w 6 l 2 L D F 9 J n F 1 b 3 Q 7 L C Z x d W 9 0 O 1 N l Y 3 R p b 2 4 x L 3 B l a 2 F y d S 1 2 Y X N h c m x v a y 9 B d X R v U m V t b 3 Z l Z E N v b H V t b n M x L n v D i W x l d G t v c i w y f S Z x d W 9 0 O y w m c X V v d D t T Z W N 0 a W 9 u M S 9 w Z W t h c n U t d m F z Y X J s b 2 s v Q X V 0 b 1 J l b W 9 2 Z W R D b 2 x 1 b W 5 z M S 5 7 T G F r w 7 N o Z W x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l a 2 F y d S 1 2 Y X N h c m x v a y 9 B d X R v U m V t b 3 Z l Z E N v b H V t b n M x L n t G Z W x o Y X N 6 b s O h b M O z I G F 6 b 2 5 v c 8 O t d M O z L D B 9 J n F 1 b 3 Q 7 L C Z x d W 9 0 O 1 N l Y 3 R p b 2 4 x L 3 B l a 2 F y d S 1 2 Y X N h c m x v a y 9 B d X R v U m V t b 3 Z l Z E N v b H V t b n M x L n t U Z W x q Z X M g b W F n e W F y I G 7 D q X Y s M X 0 m c X V v d D s s J n F 1 b 3 Q 7 U 2 V j d G l v b j E v c G V r Y X J 1 L X Z h c 2 F y b G 9 r L 0 F 1 d G 9 S Z W 1 v d m V k Q 2 9 s d W 1 u c z E u e 8 O J b G V 0 a 2 9 y L D J 9 J n F 1 b 3 Q 7 L C Z x d W 9 0 O 1 N l Y 3 R p b 2 4 x L 3 B l a 2 F y d S 1 2 Y X N h c m x v a y 9 B d X R v U m V t b 3 Z l Z E N v b H V t b n M x L n t M Y W v D s 2 h l b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a 2 F y d S 1 2 Y X N h c m x v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a 2 F y d S 1 2 Y X N h c m x v a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a 2 F y d S 1 2 Y X N h c m x v a y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U g j B 3 J E n T Y 9 K f 2 Q e 7 y K V A A A A A A I A A A A A A B B m A A A A A Q A A I A A A A N v W U g w 5 v 7 q j U i v v 1 v 0 T V a c c w x 9 7 1 v e U E k e q z f M m S p k D A A A A A A 6 A A A A A A g A A I A A A A F x b H o j p x 7 p G a 2 8 z K l E F + x l S f C 8 h r 3 O S N 9 z M w U v B z V y 4 U A A A A N w W s a Z b C 9 3 L 5 Z F 0 f A R Q V a Q p y / n s 4 R 9 w x G e z G Q Q 5 P j f B P N w 8 M J 8 a L 1 r / W d 6 9 v V 8 e x w D W N 7 j u z p 8 H J U o o i y A x D g t k u N r G 2 T n U E f 6 U + 5 B i / i / i Q A A A A L n E G u R X o r f z v E d A Z 9 8 O O b 0 c H p v t B w j 9 w z h N i W F x x e m Y 4 G M 8 P F 4 M q h 4 k k S + 2 v a 8 m e + 7 y r G T C 2 R F T g T 3 a k K 5 + 6 U 8 = < / D a t a M a s h u p > 
</file>

<file path=customXml/itemProps1.xml><?xml version="1.0" encoding="utf-8"?>
<ds:datastoreItem xmlns:ds="http://schemas.openxmlformats.org/officeDocument/2006/customXml" ds:itemID="{27B57BA3-D3A7-4333-9B31-9121D48AE2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Eladások</vt:lpstr>
      <vt:lpstr>Vásárlók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Vadász</dc:creator>
  <cp:lastModifiedBy>Levi Vadász</cp:lastModifiedBy>
  <cp:lastPrinted>2025-04-24T20:22:30Z</cp:lastPrinted>
  <dcterms:created xsi:type="dcterms:W3CDTF">2025-04-24T15:53:59Z</dcterms:created>
  <dcterms:modified xsi:type="dcterms:W3CDTF">2025-05-11T16:52:07Z</dcterms:modified>
</cp:coreProperties>
</file>