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lukanov/Desktop/8 сем/джени/1раб/"/>
    </mc:Choice>
  </mc:AlternateContent>
  <xr:revisionPtr revIDLastSave="0" documentId="13_ncr:1_{B3730C16-02B9-D64E-B3C2-94FD2A31F432}" xr6:coauthVersionLast="47" xr6:coauthVersionMax="47" xr10:uidLastSave="{00000000-0000-0000-0000-000000000000}"/>
  <bookViews>
    <workbookView xWindow="0" yWindow="460" windowWidth="28800" windowHeight="16340" activeTab="1" xr2:uid="{9A7A3EEF-7FD4-124B-B562-1B86E1E844FA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2" l="1" a="1"/>
  <c r="B18" i="2" s="1"/>
  <c r="E44" i="2"/>
  <c r="D44" i="2"/>
  <c r="C44" i="2"/>
  <c r="B44" i="2"/>
  <c r="Z35" i="2" a="1"/>
  <c r="R35" i="2" a="1"/>
  <c r="S37" i="2" s="1"/>
  <c r="J35" i="2" a="1"/>
  <c r="L37" i="2" s="1"/>
  <c r="B35" i="2" a="1"/>
  <c r="E37" i="2" s="1"/>
  <c r="AD34" i="2"/>
  <c r="V34" i="2"/>
  <c r="N34" i="2"/>
  <c r="F34" i="2"/>
  <c r="A34" i="2" a="1"/>
  <c r="A34" i="2" s="1"/>
  <c r="AC33" i="2"/>
  <c r="AB33" i="2"/>
  <c r="AA33" i="2"/>
  <c r="Z33" i="2"/>
  <c r="Y34" i="2" s="1" a="1"/>
  <c r="Y34" i="2" s="1"/>
  <c r="U33" i="2"/>
  <c r="T33" i="2"/>
  <c r="S33" i="2"/>
  <c r="R33" i="2"/>
  <c r="Q34" i="2" s="1" a="1"/>
  <c r="Q34" i="2" s="1"/>
  <c r="M33" i="2"/>
  <c r="L33" i="2"/>
  <c r="K33" i="2"/>
  <c r="J33" i="2"/>
  <c r="I34" i="2" s="1" a="1"/>
  <c r="I34" i="2" s="1"/>
  <c r="Y32" i="2"/>
  <c r="A48" i="2" s="1"/>
  <c r="Q32" i="2"/>
  <c r="A47" i="2" s="1"/>
  <c r="I32" i="2"/>
  <c r="A46" i="2" s="1"/>
  <c r="A32" i="2"/>
  <c r="A45" i="2" s="1"/>
  <c r="A30" i="2"/>
  <c r="A29" i="2"/>
  <c r="A28" i="2"/>
  <c r="E27" i="2"/>
  <c r="D27" i="2"/>
  <c r="C27" i="2"/>
  <c r="B27" i="2"/>
  <c r="J21" i="2"/>
  <c r="M20" i="2"/>
  <c r="L20" i="2"/>
  <c r="K20" i="2"/>
  <c r="N20" i="2" s="1"/>
  <c r="D20" i="2"/>
  <c r="C20" i="2"/>
  <c r="S19" i="2"/>
  <c r="M19" i="2"/>
  <c r="L19" i="2"/>
  <c r="K19" i="2"/>
  <c r="N19" i="2" s="1"/>
  <c r="E19" i="2"/>
  <c r="C19" i="2"/>
  <c r="R18" i="2" a="1"/>
  <c r="U20" i="2" s="1"/>
  <c r="M18" i="2"/>
  <c r="M21" i="2" s="1"/>
  <c r="L18" i="2"/>
  <c r="K18" i="2"/>
  <c r="E20" i="2"/>
  <c r="V17" i="2"/>
  <c r="N17" i="2"/>
  <c r="F17" i="2"/>
  <c r="A17" i="2" a="1"/>
  <c r="A17" i="2" s="1"/>
  <c r="U16" i="2"/>
  <c r="T16" i="2"/>
  <c r="S16" i="2"/>
  <c r="R16" i="2"/>
  <c r="Q17" i="2" s="1" a="1"/>
  <c r="Q17" i="2" s="1"/>
  <c r="M16" i="2"/>
  <c r="L16" i="2"/>
  <c r="K16" i="2"/>
  <c r="J16" i="2"/>
  <c r="B6" i="2" a="1"/>
  <c r="C7" i="2" s="1"/>
  <c r="E5" i="2"/>
  <c r="A5" i="2" a="1"/>
  <c r="A5" i="2" s="1"/>
  <c r="I53" i="1"/>
  <c r="I52" i="1" a="1"/>
  <c r="I52" i="1" s="1"/>
  <c r="D18" i="2" l="1"/>
  <c r="B21" i="2"/>
  <c r="C18" i="2"/>
  <c r="C21" i="2" s="1"/>
  <c r="T19" i="2"/>
  <c r="B6" i="2"/>
  <c r="B8" i="2" s="1"/>
  <c r="T20" i="2"/>
  <c r="L21" i="2"/>
  <c r="U19" i="2"/>
  <c r="I17" i="2" a="1"/>
  <c r="I17" i="2" s="1"/>
  <c r="N18" i="2"/>
  <c r="R18" i="2"/>
  <c r="B35" i="2"/>
  <c r="C35" i="2" s="1"/>
  <c r="F20" i="2"/>
  <c r="N21" i="2"/>
  <c r="O17" i="2" s="1"/>
  <c r="D6" i="2"/>
  <c r="D7" i="2"/>
  <c r="E7" i="2" s="1"/>
  <c r="E18" i="2"/>
  <c r="E21" i="2" s="1"/>
  <c r="U18" i="2"/>
  <c r="U21" i="2" s="1"/>
  <c r="D19" i="2"/>
  <c r="D21" i="2" s="1"/>
  <c r="V19" i="2"/>
  <c r="S20" i="2"/>
  <c r="V20" i="2" s="1"/>
  <c r="K21" i="2"/>
  <c r="D35" i="2"/>
  <c r="R35" i="2"/>
  <c r="M36" i="2"/>
  <c r="T36" i="2"/>
  <c r="AA36" i="2"/>
  <c r="M37" i="2"/>
  <c r="T37" i="2"/>
  <c r="AA37" i="2"/>
  <c r="F18" i="2"/>
  <c r="J35" i="2"/>
  <c r="C36" i="2"/>
  <c r="U36" i="2"/>
  <c r="AB36" i="2"/>
  <c r="C37" i="2"/>
  <c r="U37" i="2"/>
  <c r="V37" i="2" s="1"/>
  <c r="AB37" i="2"/>
  <c r="B38" i="2"/>
  <c r="D36" i="2"/>
  <c r="K36" i="2"/>
  <c r="AC36" i="2"/>
  <c r="D37" i="2"/>
  <c r="K37" i="2"/>
  <c r="N37" i="2" s="1"/>
  <c r="AC37" i="2"/>
  <c r="AD37" i="2" s="1"/>
  <c r="Z35" i="2"/>
  <c r="E36" i="2"/>
  <c r="L36" i="2"/>
  <c r="S36" i="2"/>
  <c r="V36" i="2" s="1"/>
  <c r="B22" i="1"/>
  <c r="F6" i="1"/>
  <c r="F7" i="1"/>
  <c r="F5" i="1"/>
  <c r="B40" i="1"/>
  <c r="C51" i="1" s="1"/>
  <c r="O18" i="1"/>
  <c r="A48" i="1"/>
  <c r="A47" i="1"/>
  <c r="A46" i="1"/>
  <c r="A45" i="1"/>
  <c r="E44" i="1"/>
  <c r="D44" i="1"/>
  <c r="C44" i="1"/>
  <c r="B44" i="1"/>
  <c r="AA33" i="1"/>
  <c r="AB33" i="1"/>
  <c r="AC33" i="1"/>
  <c r="Z33" i="1"/>
  <c r="Y34" i="1" s="1" a="1"/>
  <c r="Y34" i="1" s="1"/>
  <c r="S33" i="1"/>
  <c r="T33" i="1"/>
  <c r="U33" i="1"/>
  <c r="R33" i="1"/>
  <c r="K33" i="1"/>
  <c r="L33" i="1"/>
  <c r="M33" i="1"/>
  <c r="J33" i="1"/>
  <c r="I34" i="1" s="1" a="1"/>
  <c r="I34" i="1" s="1"/>
  <c r="S16" i="1"/>
  <c r="T16" i="1"/>
  <c r="U16" i="1"/>
  <c r="R16" i="1"/>
  <c r="M16" i="1"/>
  <c r="K16" i="1"/>
  <c r="I17" i="1" s="1" a="1"/>
  <c r="I17" i="1" s="1"/>
  <c r="L16" i="1"/>
  <c r="J16" i="1"/>
  <c r="Y32" i="1"/>
  <c r="Z35" i="1" a="1"/>
  <c r="AC37" i="1" s="1"/>
  <c r="AD34" i="1"/>
  <c r="A32" i="1"/>
  <c r="R35" i="1" a="1"/>
  <c r="U36" i="1" s="1"/>
  <c r="J35" i="1" a="1"/>
  <c r="L37" i="1" s="1"/>
  <c r="B35" i="1" a="1"/>
  <c r="C37" i="1" s="1"/>
  <c r="V34" i="1"/>
  <c r="Q34" i="1" a="1"/>
  <c r="Q34" i="1" s="1"/>
  <c r="N34" i="1"/>
  <c r="F34" i="1"/>
  <c r="A34" i="1" a="1"/>
  <c r="A34" i="1" s="1"/>
  <c r="V17" i="1"/>
  <c r="R18" i="1" a="1"/>
  <c r="S19" i="1" s="1"/>
  <c r="Q17" i="1" a="1"/>
  <c r="Q17" i="1" s="1"/>
  <c r="L18" i="1"/>
  <c r="M18" i="1"/>
  <c r="L19" i="1"/>
  <c r="M19" i="1"/>
  <c r="L20" i="1"/>
  <c r="M20" i="1"/>
  <c r="K19" i="1"/>
  <c r="K20" i="1"/>
  <c r="K18" i="1"/>
  <c r="N17" i="1"/>
  <c r="A30" i="1"/>
  <c r="A29" i="1"/>
  <c r="A28" i="1"/>
  <c r="C27" i="1"/>
  <c r="D27" i="1"/>
  <c r="E27" i="1"/>
  <c r="B27" i="1"/>
  <c r="F17" i="1"/>
  <c r="A17" i="1" a="1"/>
  <c r="A17" i="1" s="1"/>
  <c r="B18" i="1" a="1"/>
  <c r="B18" i="1" s="1"/>
  <c r="B21" i="1" s="1"/>
  <c r="A5" i="1" a="1"/>
  <c r="A5" i="1" s="1"/>
  <c r="B6" i="1" a="1"/>
  <c r="B6" i="1" s="1"/>
  <c r="D6" i="1" s="1"/>
  <c r="E5" i="1"/>
  <c r="O19" i="2" l="1"/>
  <c r="N36" i="2"/>
  <c r="C6" i="2"/>
  <c r="C8" i="2" s="1"/>
  <c r="AD36" i="2"/>
  <c r="R21" i="2"/>
  <c r="T18" i="2"/>
  <c r="T21" i="2" s="1"/>
  <c r="S18" i="2"/>
  <c r="V18" i="2" s="1"/>
  <c r="F37" i="2"/>
  <c r="C38" i="2"/>
  <c r="D8" i="2"/>
  <c r="E35" i="2"/>
  <c r="E6" i="2"/>
  <c r="E8" i="2" s="1"/>
  <c r="F5" i="2" s="1"/>
  <c r="Z38" i="2"/>
  <c r="AC35" i="2"/>
  <c r="AC38" i="2" s="1"/>
  <c r="AB35" i="2"/>
  <c r="AB38" i="2" s="1"/>
  <c r="AA35" i="2"/>
  <c r="AA38" i="2" s="1"/>
  <c r="V21" i="2"/>
  <c r="W17" i="2" s="1"/>
  <c r="F36" i="2"/>
  <c r="S21" i="2"/>
  <c r="O18" i="2"/>
  <c r="J38" i="2"/>
  <c r="L35" i="2"/>
  <c r="L38" i="2" s="1"/>
  <c r="K35" i="2"/>
  <c r="K38" i="2" s="1"/>
  <c r="M35" i="2"/>
  <c r="M38" i="2" s="1"/>
  <c r="U35" i="2"/>
  <c r="U38" i="2" s="1"/>
  <c r="T35" i="2"/>
  <c r="T38" i="2" s="1"/>
  <c r="R38" i="2"/>
  <c r="S35" i="2"/>
  <c r="S38" i="2" s="1"/>
  <c r="F19" i="2"/>
  <c r="F21" i="2" s="1"/>
  <c r="E38" i="2"/>
  <c r="D38" i="2"/>
  <c r="F35" i="2"/>
  <c r="O20" i="2"/>
  <c r="U37" i="1"/>
  <c r="T36" i="1"/>
  <c r="T37" i="1"/>
  <c r="S36" i="1"/>
  <c r="V36" i="1" s="1"/>
  <c r="S37" i="1"/>
  <c r="N18" i="1"/>
  <c r="E36" i="1"/>
  <c r="E37" i="1"/>
  <c r="D36" i="1"/>
  <c r="D37" i="1"/>
  <c r="C36" i="1"/>
  <c r="AB37" i="1"/>
  <c r="AA37" i="1"/>
  <c r="AC36" i="1"/>
  <c r="AA36" i="1"/>
  <c r="AB36" i="1"/>
  <c r="K37" i="1"/>
  <c r="M36" i="1"/>
  <c r="K36" i="1"/>
  <c r="M37" i="1"/>
  <c r="L36" i="1"/>
  <c r="Z35" i="1"/>
  <c r="R35" i="1"/>
  <c r="J35" i="1"/>
  <c r="B35" i="1"/>
  <c r="S20" i="1"/>
  <c r="U19" i="1"/>
  <c r="U20" i="1"/>
  <c r="T19" i="1"/>
  <c r="T20" i="1"/>
  <c r="R18" i="1"/>
  <c r="N19" i="1"/>
  <c r="C7" i="1"/>
  <c r="D7" i="1"/>
  <c r="C6" i="1"/>
  <c r="D20" i="1"/>
  <c r="C19" i="1"/>
  <c r="E18" i="1"/>
  <c r="E19" i="1"/>
  <c r="D18" i="1"/>
  <c r="D19" i="1"/>
  <c r="C18" i="1"/>
  <c r="C20" i="1"/>
  <c r="E20" i="1"/>
  <c r="B8" i="1"/>
  <c r="F7" i="2" l="1"/>
  <c r="F6" i="2"/>
  <c r="B29" i="2" a="1"/>
  <c r="B29" i="2" s="1"/>
  <c r="F8" i="2"/>
  <c r="J22" i="2"/>
  <c r="J23" i="2" s="1"/>
  <c r="J24" i="2" s="1"/>
  <c r="AD35" i="2"/>
  <c r="G17" i="2"/>
  <c r="G20" i="2"/>
  <c r="G18" i="2"/>
  <c r="F38" i="2"/>
  <c r="G35" i="2" s="1"/>
  <c r="N35" i="2"/>
  <c r="W18" i="2"/>
  <c r="W20" i="2"/>
  <c r="W19" i="2"/>
  <c r="O21" i="2"/>
  <c r="G19" i="2"/>
  <c r="V35" i="2"/>
  <c r="F20" i="1"/>
  <c r="AD37" i="1"/>
  <c r="V37" i="1"/>
  <c r="T35" i="1"/>
  <c r="U35" i="1"/>
  <c r="U38" i="1" s="1"/>
  <c r="S35" i="1"/>
  <c r="V35" i="1" s="1"/>
  <c r="N36" i="1"/>
  <c r="F36" i="1"/>
  <c r="F37" i="1"/>
  <c r="E35" i="1"/>
  <c r="C35" i="1"/>
  <c r="C38" i="1" s="1"/>
  <c r="D35" i="1"/>
  <c r="AD36" i="1"/>
  <c r="AC35" i="1"/>
  <c r="AC38" i="1" s="1"/>
  <c r="AB35" i="1"/>
  <c r="AB38" i="1" s="1"/>
  <c r="AA35" i="1"/>
  <c r="AA38" i="1" s="1"/>
  <c r="N37" i="1"/>
  <c r="L35" i="1"/>
  <c r="L38" i="1" s="1"/>
  <c r="K35" i="1"/>
  <c r="K38" i="1" s="1"/>
  <c r="M35" i="1"/>
  <c r="M38" i="1" s="1"/>
  <c r="Z38" i="1"/>
  <c r="E38" i="1"/>
  <c r="B38" i="1"/>
  <c r="D38" i="1"/>
  <c r="T38" i="1"/>
  <c r="S38" i="1"/>
  <c r="R38" i="1"/>
  <c r="J38" i="1"/>
  <c r="V19" i="1"/>
  <c r="V20" i="1"/>
  <c r="S18" i="1"/>
  <c r="S21" i="1" s="1"/>
  <c r="U18" i="1"/>
  <c r="U21" i="1" s="1"/>
  <c r="T18" i="1"/>
  <c r="T21" i="1" s="1"/>
  <c r="R21" i="1"/>
  <c r="N20" i="1"/>
  <c r="K21" i="1"/>
  <c r="C21" i="1"/>
  <c r="E21" i="1"/>
  <c r="L21" i="1"/>
  <c r="D21" i="1"/>
  <c r="M21" i="1"/>
  <c r="J21" i="1"/>
  <c r="F18" i="1"/>
  <c r="F19" i="1"/>
  <c r="B30" i="2" l="1" a="1"/>
  <c r="B30" i="2" s="1"/>
  <c r="B9" i="2" a="1"/>
  <c r="B9" i="2" s="1"/>
  <c r="B10" i="2" s="1"/>
  <c r="B52" i="2"/>
  <c r="G36" i="2"/>
  <c r="AD38" i="2"/>
  <c r="AE35" i="2" s="1"/>
  <c r="R22" i="2"/>
  <c r="R23" i="2" s="1"/>
  <c r="G21" i="2"/>
  <c r="B28" i="2" a="1"/>
  <c r="B28" i="2" s="1"/>
  <c r="B22" i="2"/>
  <c r="B23" i="2" s="1"/>
  <c r="N38" i="2"/>
  <c r="O35" i="2" s="1"/>
  <c r="W21" i="2"/>
  <c r="V38" i="2"/>
  <c r="G34" i="2"/>
  <c r="G37" i="2"/>
  <c r="AD35" i="1"/>
  <c r="AD38" i="1" s="1"/>
  <c r="N35" i="1"/>
  <c r="N38" i="1" s="1"/>
  <c r="V38" i="1"/>
  <c r="W35" i="1" s="1"/>
  <c r="F35" i="1"/>
  <c r="V18" i="1"/>
  <c r="V21" i="1" s="1"/>
  <c r="F21" i="1"/>
  <c r="N21" i="1"/>
  <c r="B11" i="2" l="1"/>
  <c r="A51" i="2"/>
  <c r="AE36" i="2"/>
  <c r="AE37" i="2"/>
  <c r="AE34" i="2"/>
  <c r="W34" i="2"/>
  <c r="W36" i="2"/>
  <c r="W37" i="2"/>
  <c r="B24" i="2"/>
  <c r="B51" i="2"/>
  <c r="I52" i="2" a="1"/>
  <c r="I52" i="2" s="1"/>
  <c r="R24" i="2"/>
  <c r="B53" i="2"/>
  <c r="W35" i="2"/>
  <c r="B45" i="2" a="1"/>
  <c r="B45" i="2" s="1"/>
  <c r="G38" i="2"/>
  <c r="B39" i="2"/>
  <c r="B40" i="2" s="1"/>
  <c r="O34" i="2"/>
  <c r="O37" i="2"/>
  <c r="O36" i="2"/>
  <c r="B48" i="2" a="1"/>
  <c r="B48" i="2" s="1"/>
  <c r="AE38" i="2"/>
  <c r="Z39" i="2"/>
  <c r="Z40" i="2" s="1"/>
  <c r="O17" i="1"/>
  <c r="O19" i="1"/>
  <c r="O20" i="1"/>
  <c r="AE34" i="1"/>
  <c r="AE36" i="1"/>
  <c r="AE37" i="1"/>
  <c r="AE35" i="1"/>
  <c r="W34" i="1"/>
  <c r="B47" i="1" s="1" a="1"/>
  <c r="B47" i="1" s="1"/>
  <c r="W36" i="1"/>
  <c r="W37" i="1"/>
  <c r="O34" i="1"/>
  <c r="O37" i="1"/>
  <c r="O36" i="1"/>
  <c r="O35" i="1"/>
  <c r="F38" i="1"/>
  <c r="W17" i="1"/>
  <c r="W19" i="1"/>
  <c r="W20" i="1"/>
  <c r="W18" i="1"/>
  <c r="G17" i="1"/>
  <c r="C51" i="2" l="1"/>
  <c r="B41" i="2"/>
  <c r="W38" i="2"/>
  <c r="B47" i="2" a="1"/>
  <c r="B47" i="2" s="1"/>
  <c r="I50" i="2" s="1" a="1"/>
  <c r="I50" i="2" s="1"/>
  <c r="R39" i="2"/>
  <c r="R40" i="2" s="1"/>
  <c r="C54" i="2"/>
  <c r="Z41" i="2"/>
  <c r="B46" i="2" a="1"/>
  <c r="B46" i="2" s="1"/>
  <c r="O38" i="2"/>
  <c r="J39" i="2"/>
  <c r="J40" i="2" s="1"/>
  <c r="AE38" i="1"/>
  <c r="B48" i="1" a="1"/>
  <c r="B48" i="1" s="1"/>
  <c r="J39" i="1"/>
  <c r="J40" i="1" s="1"/>
  <c r="J41" i="1" s="1"/>
  <c r="B46" i="1" a="1"/>
  <c r="B46" i="1" s="1"/>
  <c r="O21" i="1"/>
  <c r="Z39" i="1"/>
  <c r="Z40" i="1" s="1"/>
  <c r="W38" i="1"/>
  <c r="R39" i="1"/>
  <c r="R40" i="1" s="1"/>
  <c r="O38" i="1"/>
  <c r="G34" i="1"/>
  <c r="G37" i="1"/>
  <c r="G36" i="1"/>
  <c r="G35" i="1"/>
  <c r="B30" i="1" a="1"/>
  <c r="B30" i="1" s="1"/>
  <c r="R22" i="1"/>
  <c r="R23" i="1" s="1"/>
  <c r="B53" i="1" s="1"/>
  <c r="W21" i="1"/>
  <c r="B29" i="1" a="1"/>
  <c r="B29" i="1" s="1"/>
  <c r="J22" i="1"/>
  <c r="J23" i="1" s="1"/>
  <c r="J41" i="2" l="1"/>
  <c r="C52" i="2"/>
  <c r="I51" i="2" s="1" a="1"/>
  <c r="I51" i="2" s="1"/>
  <c r="I53" i="2" s="1"/>
  <c r="R41" i="2"/>
  <c r="C53" i="2"/>
  <c r="Z41" i="1"/>
  <c r="C54" i="1"/>
  <c r="R41" i="1"/>
  <c r="C53" i="1"/>
  <c r="C52" i="1"/>
  <c r="R24" i="1"/>
  <c r="J24" i="1"/>
  <c r="B52" i="1"/>
  <c r="B45" i="1" a="1"/>
  <c r="B45" i="1" s="1"/>
  <c r="B39" i="1"/>
  <c r="G38" i="1"/>
  <c r="B41" i="1" l="1"/>
  <c r="E6" i="1" l="1"/>
  <c r="D8" i="1"/>
  <c r="E7" i="1"/>
  <c r="C8" i="1"/>
  <c r="E8" i="1" l="1"/>
  <c r="G20" i="1" l="1"/>
  <c r="G18" i="1"/>
  <c r="G19" i="1"/>
  <c r="B23" i="1" l="1"/>
  <c r="G21" i="1"/>
  <c r="B28" i="1" a="1"/>
  <c r="B28" i="1" s="1"/>
  <c r="B24" i="1" l="1"/>
  <c r="B51" i="1"/>
  <c r="I50" i="1" l="1" a="1"/>
  <c r="I50" i="1" s="1"/>
  <c r="F8" i="1"/>
  <c r="B9" i="1" a="1"/>
  <c r="B9" i="1" s="1"/>
  <c r="B10" i="1" s="1"/>
  <c r="A51" i="1" l="1"/>
  <c r="I51" i="1" s="1" a="1"/>
  <c r="I51" i="1" s="1"/>
  <c r="B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<sst xmlns="http://schemas.openxmlformats.org/spreadsheetml/2006/main" count="150" uniqueCount="34">
  <si>
    <t>Цель: какую компанию выбрать для инвестирования</t>
  </si>
  <si>
    <t>W</t>
  </si>
  <si>
    <t>Норм</t>
  </si>
  <si>
    <t>Собственное число</t>
  </si>
  <si>
    <t>Индекс согл</t>
  </si>
  <si>
    <t>Уровень согл</t>
  </si>
  <si>
    <t>Размерность</t>
  </si>
  <si>
    <t>Дивиденды</t>
  </si>
  <si>
    <t>Потенциал</t>
  </si>
  <si>
    <t>Риски</t>
  </si>
  <si>
    <t>Капитализация</t>
  </si>
  <si>
    <t>Отчетность</t>
  </si>
  <si>
    <t>Тех анализ</t>
  </si>
  <si>
    <t>Руководство</t>
  </si>
  <si>
    <t>ГМК Норникель</t>
  </si>
  <si>
    <t>TCS Group</t>
  </si>
  <si>
    <t>Virgin Galactic</t>
  </si>
  <si>
    <t>Transocean</t>
  </si>
  <si>
    <t>Потенциал роста компании</t>
  </si>
  <si>
    <t>Риски инвестиций</t>
  </si>
  <si>
    <t>ИС0</t>
  </si>
  <si>
    <t>ИС1</t>
  </si>
  <si>
    <t>ИС2</t>
  </si>
  <si>
    <t>ИСС0</t>
  </si>
  <si>
    <t>ИСС1</t>
  </si>
  <si>
    <t>ИСС2</t>
  </si>
  <si>
    <t>Итоги:</t>
  </si>
  <si>
    <t>ИС глоб</t>
  </si>
  <si>
    <t>ИСС общ</t>
  </si>
  <si>
    <t>Глобальный показатель согл</t>
  </si>
  <si>
    <t>x</t>
  </si>
  <si>
    <t>Прибыль</t>
  </si>
  <si>
    <t>Новостной фон</t>
  </si>
  <si>
    <t>Прибыльность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</si>
</sst>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12" fontId="0" fillId="0" borderId="1" xfId="0" applyNumberFormat="1" applyBorder="1"/>
    <xf numFmtId="0" fontId="0" fillId="0" borderId="1" xfId="0" applyBorder="1"/>
    <xf numFmtId="0" fontId="0" fillId="4" borderId="1" xfId="0" applyFill="1" applyBorder="1"/>
    <xf numFmtId="0" fontId="0" fillId="0" borderId="1" xfId="0" applyNumberFormat="1" applyBorder="1"/>
    <xf numFmtId="0" fontId="1" fillId="5" borderId="1" xfId="0" applyNumberFormat="1" applyFont="1" applyFill="1" applyBorder="1"/>
    <xf numFmtId="0" fontId="0" fillId="6" borderId="1" xfId="0" applyFill="1" applyBorder="1"/>
    <xf numFmtId="0" fontId="0" fillId="0" borderId="5" xfId="0" applyBorder="1"/>
    <xf numFmtId="0" fontId="0" fillId="5" borderId="1" xfId="0" applyNumberFormat="1" applyFill="1" applyBorder="1"/>
    <xf numFmtId="0" fontId="0" fillId="4" borderId="1" xfId="0" applyNumberFormat="1" applyFill="1" applyBorder="1"/>
    <xf numFmtId="0" fontId="0" fillId="0" borderId="0" xfId="0" applyNumberFormat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253696</xdr:colOff>
      <xdr:row>0</xdr:row>
      <xdr:rowOff>48571</xdr:rowOff>
    </xdr:from>
    <xdr:to>
      <xdr:col>13</xdr:col>
      <xdr:colOff>673468</xdr:colOff>
      <xdr:row>12</xdr:row>
      <xdr:rowOff>129351</xdr:rowOff>
    </xdr:to>
    <xdr:grpSp>
      <xdr:nvGrpSpPr>
        <xdr:cNvPr id="88" name="Группа 87">
          <a:extLst>
            <a:ext uri="{FF2B5EF4-FFF2-40B4-BE49-F238E27FC236}">
              <a16:creationId xmlns:a16="http://schemas.microsoft.com/office/drawing/2014/main" id="{9B495308-FB1C-8F49-AD8F-C66E65A8B478}"/>
            </a:ext>
          </a:extLst>
        </xdr:cNvPr>
        <xdr:cNvGrpSpPr/>
      </xdr:nvGrpSpPr>
      <xdr:grpSpPr>
        <a:xfrm>
          <a:off x="6721091" y="48571"/>
          <a:ext cx="5851957" cy="2514057"/>
          <a:chOff x="2476500" y="812800"/>
          <a:chExt cx="9832060" cy="4827558"/>
        </a:xfrm>
      </xdr:grpSpPr>
      <xdr:sp macro="" textlink="">
        <xdr:nvSpPr>
          <xdr:cNvPr id="45" name="Прямоугольник 44">
            <a:extLst>
              <a:ext uri="{FF2B5EF4-FFF2-40B4-BE49-F238E27FC236}">
                <a16:creationId xmlns:a16="http://schemas.microsoft.com/office/drawing/2014/main" id="{07158E26-6724-DA4F-BC59-739F36F0F84F}"/>
              </a:ext>
            </a:extLst>
          </xdr:cNvPr>
          <xdr:cNvSpPr/>
        </xdr:nvSpPr>
        <xdr:spPr>
          <a:xfrm>
            <a:off x="6019157" y="812800"/>
            <a:ext cx="2971800" cy="67151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Выбрать компанию для инвестирования</a:t>
            </a:r>
          </a:p>
        </xdr:txBody>
      </xdr:sp>
      <xdr:sp macro="" textlink="">
        <xdr:nvSpPr>
          <xdr:cNvPr id="46" name="Прямоугольник 45">
            <a:extLst>
              <a:ext uri="{FF2B5EF4-FFF2-40B4-BE49-F238E27FC236}">
                <a16:creationId xmlns:a16="http://schemas.microsoft.com/office/drawing/2014/main" id="{874C182C-4868-4D43-A1BE-A2BD46D6AF06}"/>
              </a:ext>
            </a:extLst>
          </xdr:cNvPr>
          <xdr:cNvSpPr/>
        </xdr:nvSpPr>
        <xdr:spPr>
          <a:xfrm>
            <a:off x="3993543" y="1943234"/>
            <a:ext cx="1897085" cy="545474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Дивиденды</a:t>
            </a:r>
          </a:p>
        </xdr:txBody>
      </xdr:sp>
      <xdr:sp macro="" textlink="">
        <xdr:nvSpPr>
          <xdr:cNvPr id="47" name="Прямоугольник 46">
            <a:extLst>
              <a:ext uri="{FF2B5EF4-FFF2-40B4-BE49-F238E27FC236}">
                <a16:creationId xmlns:a16="http://schemas.microsoft.com/office/drawing/2014/main" id="{8567B80B-E317-224B-974B-ADE61C97AA12}"/>
              </a:ext>
            </a:extLst>
          </xdr:cNvPr>
          <xdr:cNvSpPr/>
        </xdr:nvSpPr>
        <xdr:spPr>
          <a:xfrm>
            <a:off x="6556514" y="1943234"/>
            <a:ext cx="1897085" cy="545474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Потенциал роста компании</a:t>
            </a:r>
          </a:p>
        </xdr:txBody>
      </xdr:sp>
      <xdr:sp macro="" textlink="">
        <xdr:nvSpPr>
          <xdr:cNvPr id="48" name="Прямоугольник 47">
            <a:extLst>
              <a:ext uri="{FF2B5EF4-FFF2-40B4-BE49-F238E27FC236}">
                <a16:creationId xmlns:a16="http://schemas.microsoft.com/office/drawing/2014/main" id="{168AC288-088D-4341-AC9D-A7A486795052}"/>
              </a:ext>
            </a:extLst>
          </xdr:cNvPr>
          <xdr:cNvSpPr/>
        </xdr:nvSpPr>
        <xdr:spPr>
          <a:xfrm>
            <a:off x="9211930" y="1943234"/>
            <a:ext cx="1897085" cy="545474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Риски инвестиций</a:t>
            </a:r>
          </a:p>
        </xdr:txBody>
      </xdr:sp>
      <xdr:sp macro="" textlink="">
        <xdr:nvSpPr>
          <xdr:cNvPr id="49" name="Прямоугольник 48">
            <a:extLst>
              <a:ext uri="{FF2B5EF4-FFF2-40B4-BE49-F238E27FC236}">
                <a16:creationId xmlns:a16="http://schemas.microsoft.com/office/drawing/2014/main" id="{B5B8FDD6-55DB-3444-BE5F-302B49FBA301}"/>
              </a:ext>
            </a:extLst>
          </xdr:cNvPr>
          <xdr:cNvSpPr/>
        </xdr:nvSpPr>
        <xdr:spPr>
          <a:xfrm>
            <a:off x="7882742" y="3376065"/>
            <a:ext cx="1897085" cy="545474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Тех анализ</a:t>
            </a:r>
          </a:p>
        </xdr:txBody>
      </xdr:sp>
      <xdr:sp macro="" textlink="">
        <xdr:nvSpPr>
          <xdr:cNvPr id="50" name="Прямоугольник 49">
            <a:extLst>
              <a:ext uri="{FF2B5EF4-FFF2-40B4-BE49-F238E27FC236}">
                <a16:creationId xmlns:a16="http://schemas.microsoft.com/office/drawing/2014/main" id="{454FA443-D4F4-234A-B3ED-7D871AFEBC80}"/>
              </a:ext>
            </a:extLst>
          </xdr:cNvPr>
          <xdr:cNvSpPr/>
        </xdr:nvSpPr>
        <xdr:spPr>
          <a:xfrm>
            <a:off x="5101228" y="3378208"/>
            <a:ext cx="1897085" cy="545474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Отчетность</a:t>
            </a:r>
          </a:p>
        </xdr:txBody>
      </xdr:sp>
      <xdr:sp macro="" textlink="">
        <xdr:nvSpPr>
          <xdr:cNvPr id="51" name="Прямоугольник 50">
            <a:extLst>
              <a:ext uri="{FF2B5EF4-FFF2-40B4-BE49-F238E27FC236}">
                <a16:creationId xmlns:a16="http://schemas.microsoft.com/office/drawing/2014/main" id="{0D221C16-137E-6A4A-B0CD-2CD82147D8F1}"/>
              </a:ext>
            </a:extLst>
          </xdr:cNvPr>
          <xdr:cNvSpPr/>
        </xdr:nvSpPr>
        <xdr:spPr>
          <a:xfrm>
            <a:off x="2476500" y="3376065"/>
            <a:ext cx="1897085" cy="545474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Капитализация</a:t>
            </a:r>
          </a:p>
        </xdr:txBody>
      </xdr:sp>
      <xdr:sp macro="" textlink="">
        <xdr:nvSpPr>
          <xdr:cNvPr id="52" name="Прямоугольник 51">
            <a:extLst>
              <a:ext uri="{FF2B5EF4-FFF2-40B4-BE49-F238E27FC236}">
                <a16:creationId xmlns:a16="http://schemas.microsoft.com/office/drawing/2014/main" id="{54B023A2-6B55-064E-B1EE-CA026E6CF615}"/>
              </a:ext>
            </a:extLst>
          </xdr:cNvPr>
          <xdr:cNvSpPr/>
        </xdr:nvSpPr>
        <xdr:spPr>
          <a:xfrm>
            <a:off x="10411475" y="3376065"/>
            <a:ext cx="1897085" cy="545474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Руководство</a:t>
            </a:r>
          </a:p>
        </xdr:txBody>
      </xdr:sp>
      <xdr:sp macro="" textlink="">
        <xdr:nvSpPr>
          <xdr:cNvPr id="53" name="Прямоугольник 52">
            <a:extLst>
              <a:ext uri="{FF2B5EF4-FFF2-40B4-BE49-F238E27FC236}">
                <a16:creationId xmlns:a16="http://schemas.microsoft.com/office/drawing/2014/main" id="{5985F570-E4C7-6646-9DDC-19A1D3A19CF0}"/>
              </a:ext>
            </a:extLst>
          </xdr:cNvPr>
          <xdr:cNvSpPr/>
        </xdr:nvSpPr>
        <xdr:spPr>
          <a:xfrm>
            <a:off x="2476500" y="5094884"/>
            <a:ext cx="1897085" cy="545474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ГМК Норникель</a:t>
            </a:r>
          </a:p>
        </xdr:txBody>
      </xdr:sp>
      <xdr:sp macro="" textlink="">
        <xdr:nvSpPr>
          <xdr:cNvPr id="54" name="Прямоугольник 53">
            <a:extLst>
              <a:ext uri="{FF2B5EF4-FFF2-40B4-BE49-F238E27FC236}">
                <a16:creationId xmlns:a16="http://schemas.microsoft.com/office/drawing/2014/main" id="{8E17D7F8-03ED-034C-8690-2AEB8D7050B3}"/>
              </a:ext>
            </a:extLst>
          </xdr:cNvPr>
          <xdr:cNvSpPr/>
        </xdr:nvSpPr>
        <xdr:spPr>
          <a:xfrm>
            <a:off x="5101228" y="5077686"/>
            <a:ext cx="1897085" cy="545474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TCS Group</a:t>
            </a:r>
            <a:endParaRPr lang="ru-RU" sz="800"/>
          </a:p>
        </xdr:txBody>
      </xdr:sp>
      <xdr:sp macro="" textlink="">
        <xdr:nvSpPr>
          <xdr:cNvPr id="55" name="Прямоугольник 54">
            <a:extLst>
              <a:ext uri="{FF2B5EF4-FFF2-40B4-BE49-F238E27FC236}">
                <a16:creationId xmlns:a16="http://schemas.microsoft.com/office/drawing/2014/main" id="{F265E7BB-394D-2B4D-8D87-751C6D8F2A33}"/>
              </a:ext>
            </a:extLst>
          </xdr:cNvPr>
          <xdr:cNvSpPr/>
        </xdr:nvSpPr>
        <xdr:spPr>
          <a:xfrm>
            <a:off x="7882741" y="5077686"/>
            <a:ext cx="1897085" cy="545474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Virgin Galactic</a:t>
            </a:r>
            <a:endParaRPr lang="ru-RU" sz="800"/>
          </a:p>
        </xdr:txBody>
      </xdr:sp>
      <xdr:sp macro="" textlink="">
        <xdr:nvSpPr>
          <xdr:cNvPr id="56" name="Прямоугольник 55">
            <a:extLst>
              <a:ext uri="{FF2B5EF4-FFF2-40B4-BE49-F238E27FC236}">
                <a16:creationId xmlns:a16="http://schemas.microsoft.com/office/drawing/2014/main" id="{C37B2F02-51C1-7043-940E-AF9D3FA3058D}"/>
              </a:ext>
            </a:extLst>
          </xdr:cNvPr>
          <xdr:cNvSpPr/>
        </xdr:nvSpPr>
        <xdr:spPr>
          <a:xfrm>
            <a:off x="10411475" y="5072596"/>
            <a:ext cx="1897085" cy="545474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Transocean</a:t>
            </a:r>
            <a:endParaRPr lang="ru-RU" sz="800"/>
          </a:p>
        </xdr:txBody>
      </xdr:sp>
      <xdr:cxnSp macro="">
        <xdr:nvCxnSpPr>
          <xdr:cNvPr id="57" name="Прямая со стрелкой 56">
            <a:extLst>
              <a:ext uri="{FF2B5EF4-FFF2-40B4-BE49-F238E27FC236}">
                <a16:creationId xmlns:a16="http://schemas.microsoft.com/office/drawing/2014/main" id="{004025D4-E1C9-0044-A84B-0F4444102E76}"/>
              </a:ext>
            </a:extLst>
          </xdr:cNvPr>
          <xdr:cNvCxnSpPr>
            <a:cxnSpLocks/>
            <a:stCxn id="45" idx="2"/>
            <a:endCxn id="46" idx="0"/>
          </xdr:cNvCxnSpPr>
        </xdr:nvCxnSpPr>
        <xdr:spPr>
          <a:xfrm flipH="1">
            <a:off x="4942086" y="1484312"/>
            <a:ext cx="2562971" cy="45892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58" name="Прямая со стрелкой 57">
            <a:extLst>
              <a:ext uri="{FF2B5EF4-FFF2-40B4-BE49-F238E27FC236}">
                <a16:creationId xmlns:a16="http://schemas.microsoft.com/office/drawing/2014/main" id="{3CF26EC0-152E-A048-A907-34D70EED65EE}"/>
              </a:ext>
            </a:extLst>
          </xdr:cNvPr>
          <xdr:cNvCxnSpPr>
            <a:cxnSpLocks/>
            <a:stCxn id="45" idx="2"/>
            <a:endCxn id="47" idx="0"/>
          </xdr:cNvCxnSpPr>
        </xdr:nvCxnSpPr>
        <xdr:spPr>
          <a:xfrm>
            <a:off x="7505057" y="1484312"/>
            <a:ext cx="0" cy="45892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59" name="Прямая со стрелкой 58">
            <a:extLst>
              <a:ext uri="{FF2B5EF4-FFF2-40B4-BE49-F238E27FC236}">
                <a16:creationId xmlns:a16="http://schemas.microsoft.com/office/drawing/2014/main" id="{75CD752A-CF58-9D47-88C0-7D67BCC98B89}"/>
              </a:ext>
            </a:extLst>
          </xdr:cNvPr>
          <xdr:cNvCxnSpPr>
            <a:cxnSpLocks/>
            <a:stCxn id="45" idx="2"/>
            <a:endCxn id="48" idx="0"/>
          </xdr:cNvCxnSpPr>
        </xdr:nvCxnSpPr>
        <xdr:spPr>
          <a:xfrm>
            <a:off x="7505057" y="1484312"/>
            <a:ext cx="2655416" cy="45892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60" name="Прямая со стрелкой 59">
            <a:extLst>
              <a:ext uri="{FF2B5EF4-FFF2-40B4-BE49-F238E27FC236}">
                <a16:creationId xmlns:a16="http://schemas.microsoft.com/office/drawing/2014/main" id="{1493E143-1C2B-7B44-850A-E3FEF9ACC077}"/>
              </a:ext>
            </a:extLst>
          </xdr:cNvPr>
          <xdr:cNvCxnSpPr>
            <a:cxnSpLocks/>
            <a:stCxn id="46" idx="2"/>
            <a:endCxn id="51" idx="0"/>
          </xdr:cNvCxnSpPr>
        </xdr:nvCxnSpPr>
        <xdr:spPr>
          <a:xfrm flipH="1">
            <a:off x="3425043" y="2488708"/>
            <a:ext cx="1517043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61" name="Прямая со стрелкой 60">
            <a:extLst>
              <a:ext uri="{FF2B5EF4-FFF2-40B4-BE49-F238E27FC236}">
                <a16:creationId xmlns:a16="http://schemas.microsoft.com/office/drawing/2014/main" id="{466821B3-7057-F94D-A879-86A73310AC8A}"/>
              </a:ext>
            </a:extLst>
          </xdr:cNvPr>
          <xdr:cNvCxnSpPr>
            <a:cxnSpLocks/>
            <a:stCxn id="47" idx="2"/>
            <a:endCxn id="51" idx="0"/>
          </xdr:cNvCxnSpPr>
        </xdr:nvCxnSpPr>
        <xdr:spPr>
          <a:xfrm flipH="1">
            <a:off x="3425043" y="2488708"/>
            <a:ext cx="4080014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62" name="Прямая со стрелкой 61">
            <a:extLst>
              <a:ext uri="{FF2B5EF4-FFF2-40B4-BE49-F238E27FC236}">
                <a16:creationId xmlns:a16="http://schemas.microsoft.com/office/drawing/2014/main" id="{433880B2-9862-5F49-9CE6-52A48006A592}"/>
              </a:ext>
            </a:extLst>
          </xdr:cNvPr>
          <xdr:cNvCxnSpPr>
            <a:cxnSpLocks/>
            <a:stCxn id="48" idx="2"/>
            <a:endCxn id="51" idx="0"/>
          </xdr:cNvCxnSpPr>
        </xdr:nvCxnSpPr>
        <xdr:spPr>
          <a:xfrm flipH="1">
            <a:off x="3425043" y="2488708"/>
            <a:ext cx="6735430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63" name="Прямая со стрелкой 62">
            <a:extLst>
              <a:ext uri="{FF2B5EF4-FFF2-40B4-BE49-F238E27FC236}">
                <a16:creationId xmlns:a16="http://schemas.microsoft.com/office/drawing/2014/main" id="{8DA8F166-71F7-1D47-BD8A-5BADC849B786}"/>
              </a:ext>
            </a:extLst>
          </xdr:cNvPr>
          <xdr:cNvCxnSpPr>
            <a:cxnSpLocks/>
            <a:stCxn id="46" idx="2"/>
            <a:endCxn id="50" idx="0"/>
          </xdr:cNvCxnSpPr>
        </xdr:nvCxnSpPr>
        <xdr:spPr>
          <a:xfrm>
            <a:off x="4942086" y="2488708"/>
            <a:ext cx="1107685" cy="88950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64" name="Прямая со стрелкой 63">
            <a:extLst>
              <a:ext uri="{FF2B5EF4-FFF2-40B4-BE49-F238E27FC236}">
                <a16:creationId xmlns:a16="http://schemas.microsoft.com/office/drawing/2014/main" id="{9AB92912-0193-6D4D-9D6F-432918D5F22C}"/>
              </a:ext>
            </a:extLst>
          </xdr:cNvPr>
          <xdr:cNvCxnSpPr>
            <a:cxnSpLocks/>
            <a:stCxn id="46" idx="2"/>
            <a:endCxn id="49" idx="0"/>
          </xdr:cNvCxnSpPr>
        </xdr:nvCxnSpPr>
        <xdr:spPr>
          <a:xfrm>
            <a:off x="4942086" y="2488708"/>
            <a:ext cx="3889199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65" name="Прямая со стрелкой 64">
            <a:extLst>
              <a:ext uri="{FF2B5EF4-FFF2-40B4-BE49-F238E27FC236}">
                <a16:creationId xmlns:a16="http://schemas.microsoft.com/office/drawing/2014/main" id="{62134164-E0F1-CD41-BC6B-F149238D1B8F}"/>
              </a:ext>
            </a:extLst>
          </xdr:cNvPr>
          <xdr:cNvCxnSpPr>
            <a:cxnSpLocks/>
            <a:stCxn id="46" idx="2"/>
            <a:endCxn id="52" idx="0"/>
          </xdr:cNvCxnSpPr>
        </xdr:nvCxnSpPr>
        <xdr:spPr>
          <a:xfrm>
            <a:off x="4942086" y="2488708"/>
            <a:ext cx="6417932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66" name="Прямая со стрелкой 65">
            <a:extLst>
              <a:ext uri="{FF2B5EF4-FFF2-40B4-BE49-F238E27FC236}">
                <a16:creationId xmlns:a16="http://schemas.microsoft.com/office/drawing/2014/main" id="{A0E8DD55-6A90-E144-B352-4B48C5864B65}"/>
              </a:ext>
            </a:extLst>
          </xdr:cNvPr>
          <xdr:cNvCxnSpPr>
            <a:cxnSpLocks/>
            <a:stCxn id="47" idx="2"/>
            <a:endCxn id="50" idx="0"/>
          </xdr:cNvCxnSpPr>
        </xdr:nvCxnSpPr>
        <xdr:spPr>
          <a:xfrm flipH="1">
            <a:off x="6049771" y="2488708"/>
            <a:ext cx="1455286" cy="88950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67" name="Прямая со стрелкой 66">
            <a:extLst>
              <a:ext uri="{FF2B5EF4-FFF2-40B4-BE49-F238E27FC236}">
                <a16:creationId xmlns:a16="http://schemas.microsoft.com/office/drawing/2014/main" id="{CA6CD30A-6349-A24A-9AD2-295DBA8DA94F}"/>
              </a:ext>
            </a:extLst>
          </xdr:cNvPr>
          <xdr:cNvCxnSpPr>
            <a:cxnSpLocks/>
            <a:stCxn id="47" idx="2"/>
            <a:endCxn id="49" idx="0"/>
          </xdr:cNvCxnSpPr>
        </xdr:nvCxnSpPr>
        <xdr:spPr>
          <a:xfrm>
            <a:off x="7505057" y="2488708"/>
            <a:ext cx="1326228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68" name="Прямая со стрелкой 67">
            <a:extLst>
              <a:ext uri="{FF2B5EF4-FFF2-40B4-BE49-F238E27FC236}">
                <a16:creationId xmlns:a16="http://schemas.microsoft.com/office/drawing/2014/main" id="{ED06F746-6E7F-B54E-AA82-C05CE46EF523}"/>
              </a:ext>
            </a:extLst>
          </xdr:cNvPr>
          <xdr:cNvCxnSpPr>
            <a:cxnSpLocks/>
            <a:stCxn id="47" idx="2"/>
            <a:endCxn id="52" idx="0"/>
          </xdr:cNvCxnSpPr>
        </xdr:nvCxnSpPr>
        <xdr:spPr>
          <a:xfrm>
            <a:off x="7505057" y="2488708"/>
            <a:ext cx="3854961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69" name="Прямая со стрелкой 68">
            <a:extLst>
              <a:ext uri="{FF2B5EF4-FFF2-40B4-BE49-F238E27FC236}">
                <a16:creationId xmlns:a16="http://schemas.microsoft.com/office/drawing/2014/main" id="{DF2B8033-5CC1-9148-9F3C-AD170AB0D93A}"/>
              </a:ext>
            </a:extLst>
          </xdr:cNvPr>
          <xdr:cNvCxnSpPr>
            <a:cxnSpLocks/>
            <a:stCxn id="48" idx="2"/>
            <a:endCxn id="50" idx="0"/>
          </xdr:cNvCxnSpPr>
        </xdr:nvCxnSpPr>
        <xdr:spPr>
          <a:xfrm flipH="1">
            <a:off x="6049771" y="2488708"/>
            <a:ext cx="4110702" cy="88950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0" name="Прямая со стрелкой 69">
            <a:extLst>
              <a:ext uri="{FF2B5EF4-FFF2-40B4-BE49-F238E27FC236}">
                <a16:creationId xmlns:a16="http://schemas.microsoft.com/office/drawing/2014/main" id="{30C8DC27-1A39-B34F-BF5B-8EA6365EBFBE}"/>
              </a:ext>
            </a:extLst>
          </xdr:cNvPr>
          <xdr:cNvCxnSpPr>
            <a:cxnSpLocks/>
            <a:stCxn id="48" idx="2"/>
            <a:endCxn id="49" idx="0"/>
          </xdr:cNvCxnSpPr>
        </xdr:nvCxnSpPr>
        <xdr:spPr>
          <a:xfrm flipH="1">
            <a:off x="8831285" y="2488708"/>
            <a:ext cx="1329188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1" name="Прямая со стрелкой 70">
            <a:extLst>
              <a:ext uri="{FF2B5EF4-FFF2-40B4-BE49-F238E27FC236}">
                <a16:creationId xmlns:a16="http://schemas.microsoft.com/office/drawing/2014/main" id="{4ADBD429-64AB-4B4F-B2E6-150906195296}"/>
              </a:ext>
            </a:extLst>
          </xdr:cNvPr>
          <xdr:cNvCxnSpPr>
            <a:cxnSpLocks/>
            <a:stCxn id="48" idx="2"/>
            <a:endCxn id="52" idx="0"/>
          </xdr:cNvCxnSpPr>
        </xdr:nvCxnSpPr>
        <xdr:spPr>
          <a:xfrm>
            <a:off x="10160473" y="2488708"/>
            <a:ext cx="1199545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2" name="Прямая со стрелкой 71">
            <a:extLst>
              <a:ext uri="{FF2B5EF4-FFF2-40B4-BE49-F238E27FC236}">
                <a16:creationId xmlns:a16="http://schemas.microsoft.com/office/drawing/2014/main" id="{FEB8B764-9AC7-474C-9940-34F98ED9D068}"/>
              </a:ext>
            </a:extLst>
          </xdr:cNvPr>
          <xdr:cNvCxnSpPr>
            <a:cxnSpLocks/>
            <a:stCxn id="51" idx="2"/>
            <a:endCxn id="53" idx="0"/>
          </xdr:cNvCxnSpPr>
        </xdr:nvCxnSpPr>
        <xdr:spPr>
          <a:xfrm>
            <a:off x="3425043" y="3921539"/>
            <a:ext cx="0" cy="117334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3" name="Прямая со стрелкой 72">
            <a:extLst>
              <a:ext uri="{FF2B5EF4-FFF2-40B4-BE49-F238E27FC236}">
                <a16:creationId xmlns:a16="http://schemas.microsoft.com/office/drawing/2014/main" id="{2BD5FB87-335B-904E-AE9E-EF97DE5E4066}"/>
              </a:ext>
            </a:extLst>
          </xdr:cNvPr>
          <xdr:cNvCxnSpPr>
            <a:cxnSpLocks/>
            <a:stCxn id="51" idx="2"/>
            <a:endCxn id="54" idx="0"/>
          </xdr:cNvCxnSpPr>
        </xdr:nvCxnSpPr>
        <xdr:spPr>
          <a:xfrm>
            <a:off x="3425043" y="3921539"/>
            <a:ext cx="2624728" cy="115614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4" name="Прямая со стрелкой 73">
            <a:extLst>
              <a:ext uri="{FF2B5EF4-FFF2-40B4-BE49-F238E27FC236}">
                <a16:creationId xmlns:a16="http://schemas.microsoft.com/office/drawing/2014/main" id="{A84F9626-1AA6-9145-8F0E-89A4C8851DF4}"/>
              </a:ext>
            </a:extLst>
          </xdr:cNvPr>
          <xdr:cNvCxnSpPr>
            <a:cxnSpLocks/>
            <a:stCxn id="51" idx="2"/>
            <a:endCxn id="55" idx="0"/>
          </xdr:cNvCxnSpPr>
        </xdr:nvCxnSpPr>
        <xdr:spPr>
          <a:xfrm>
            <a:off x="3425043" y="3921539"/>
            <a:ext cx="5406241" cy="115614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5" name="Прямая со стрелкой 74">
            <a:extLst>
              <a:ext uri="{FF2B5EF4-FFF2-40B4-BE49-F238E27FC236}">
                <a16:creationId xmlns:a16="http://schemas.microsoft.com/office/drawing/2014/main" id="{62521F53-E184-6149-B7CF-B5966169F153}"/>
              </a:ext>
            </a:extLst>
          </xdr:cNvPr>
          <xdr:cNvCxnSpPr>
            <a:cxnSpLocks/>
            <a:stCxn id="51" idx="2"/>
            <a:endCxn id="56" idx="0"/>
          </xdr:cNvCxnSpPr>
        </xdr:nvCxnSpPr>
        <xdr:spPr>
          <a:xfrm>
            <a:off x="3425043" y="3921539"/>
            <a:ext cx="7934975" cy="11510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6" name="Прямая со стрелкой 75">
            <a:extLst>
              <a:ext uri="{FF2B5EF4-FFF2-40B4-BE49-F238E27FC236}">
                <a16:creationId xmlns:a16="http://schemas.microsoft.com/office/drawing/2014/main" id="{8C32DD2D-FBF3-8145-B507-F364DFFA3446}"/>
              </a:ext>
            </a:extLst>
          </xdr:cNvPr>
          <xdr:cNvCxnSpPr>
            <a:cxnSpLocks/>
            <a:stCxn id="50" idx="2"/>
            <a:endCxn id="53" idx="0"/>
          </xdr:cNvCxnSpPr>
        </xdr:nvCxnSpPr>
        <xdr:spPr>
          <a:xfrm flipH="1">
            <a:off x="3425043" y="3923682"/>
            <a:ext cx="2624728" cy="117120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7" name="Прямая со стрелкой 76">
            <a:extLst>
              <a:ext uri="{FF2B5EF4-FFF2-40B4-BE49-F238E27FC236}">
                <a16:creationId xmlns:a16="http://schemas.microsoft.com/office/drawing/2014/main" id="{8439BE61-2CF3-4744-9AA1-1F77EC8660D3}"/>
              </a:ext>
            </a:extLst>
          </xdr:cNvPr>
          <xdr:cNvCxnSpPr>
            <a:cxnSpLocks/>
            <a:stCxn id="50" idx="2"/>
            <a:endCxn id="54" idx="0"/>
          </xdr:cNvCxnSpPr>
        </xdr:nvCxnSpPr>
        <xdr:spPr>
          <a:xfrm>
            <a:off x="6049771" y="3923682"/>
            <a:ext cx="0" cy="115400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8" name="Прямая со стрелкой 77">
            <a:extLst>
              <a:ext uri="{FF2B5EF4-FFF2-40B4-BE49-F238E27FC236}">
                <a16:creationId xmlns:a16="http://schemas.microsoft.com/office/drawing/2014/main" id="{064E0F7D-8E62-064F-A06A-61C4E9FBE58B}"/>
              </a:ext>
            </a:extLst>
          </xdr:cNvPr>
          <xdr:cNvCxnSpPr>
            <a:cxnSpLocks/>
            <a:stCxn id="50" idx="2"/>
            <a:endCxn id="55" idx="0"/>
          </xdr:cNvCxnSpPr>
        </xdr:nvCxnSpPr>
        <xdr:spPr>
          <a:xfrm>
            <a:off x="6049771" y="3923682"/>
            <a:ext cx="2781513" cy="115400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9" name="Прямая со стрелкой 78">
            <a:extLst>
              <a:ext uri="{FF2B5EF4-FFF2-40B4-BE49-F238E27FC236}">
                <a16:creationId xmlns:a16="http://schemas.microsoft.com/office/drawing/2014/main" id="{B2C26993-4D16-6C4D-BE87-ACECE87AA066}"/>
              </a:ext>
            </a:extLst>
          </xdr:cNvPr>
          <xdr:cNvCxnSpPr>
            <a:cxnSpLocks/>
            <a:stCxn id="50" idx="2"/>
            <a:endCxn id="56" idx="0"/>
          </xdr:cNvCxnSpPr>
        </xdr:nvCxnSpPr>
        <xdr:spPr>
          <a:xfrm>
            <a:off x="6049771" y="3923682"/>
            <a:ext cx="5310247" cy="114891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80" name="Прямая со стрелкой 79">
            <a:extLst>
              <a:ext uri="{FF2B5EF4-FFF2-40B4-BE49-F238E27FC236}">
                <a16:creationId xmlns:a16="http://schemas.microsoft.com/office/drawing/2014/main" id="{B46AB904-9A7E-254A-A532-C6F7FCFC3DF9}"/>
              </a:ext>
            </a:extLst>
          </xdr:cNvPr>
          <xdr:cNvCxnSpPr>
            <a:cxnSpLocks/>
            <a:stCxn id="49" idx="2"/>
            <a:endCxn id="55" idx="0"/>
          </xdr:cNvCxnSpPr>
        </xdr:nvCxnSpPr>
        <xdr:spPr>
          <a:xfrm flipH="1">
            <a:off x="8831284" y="3921539"/>
            <a:ext cx="1" cy="115614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81" name="Прямая со стрелкой 80">
            <a:extLst>
              <a:ext uri="{FF2B5EF4-FFF2-40B4-BE49-F238E27FC236}">
                <a16:creationId xmlns:a16="http://schemas.microsoft.com/office/drawing/2014/main" id="{9C023422-658F-D54C-BB52-1CDEEF6FBB92}"/>
              </a:ext>
            </a:extLst>
          </xdr:cNvPr>
          <xdr:cNvCxnSpPr>
            <a:cxnSpLocks/>
            <a:stCxn id="49" idx="2"/>
            <a:endCxn id="56" idx="0"/>
          </xdr:cNvCxnSpPr>
        </xdr:nvCxnSpPr>
        <xdr:spPr>
          <a:xfrm>
            <a:off x="8831285" y="3921539"/>
            <a:ext cx="2528733" cy="11510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82" name="Прямая со стрелкой 81">
            <a:extLst>
              <a:ext uri="{FF2B5EF4-FFF2-40B4-BE49-F238E27FC236}">
                <a16:creationId xmlns:a16="http://schemas.microsoft.com/office/drawing/2014/main" id="{34D97E2A-7760-FB47-B118-C853B2EA67EB}"/>
              </a:ext>
            </a:extLst>
          </xdr:cNvPr>
          <xdr:cNvCxnSpPr>
            <a:cxnSpLocks/>
            <a:stCxn id="52" idx="2"/>
            <a:endCxn id="56" idx="0"/>
          </xdr:cNvCxnSpPr>
        </xdr:nvCxnSpPr>
        <xdr:spPr>
          <a:xfrm>
            <a:off x="11360018" y="3921539"/>
            <a:ext cx="0" cy="11510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83" name="Прямая со стрелкой 82">
            <a:extLst>
              <a:ext uri="{FF2B5EF4-FFF2-40B4-BE49-F238E27FC236}">
                <a16:creationId xmlns:a16="http://schemas.microsoft.com/office/drawing/2014/main" id="{B200A7F5-B533-674F-AE34-659894ADB462}"/>
              </a:ext>
            </a:extLst>
          </xdr:cNvPr>
          <xdr:cNvCxnSpPr>
            <a:cxnSpLocks/>
            <a:stCxn id="49" idx="2"/>
            <a:endCxn id="54" idx="0"/>
          </xdr:cNvCxnSpPr>
        </xdr:nvCxnSpPr>
        <xdr:spPr>
          <a:xfrm flipH="1">
            <a:off x="6049771" y="3921539"/>
            <a:ext cx="2781514" cy="115614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84" name="Прямая со стрелкой 83">
            <a:extLst>
              <a:ext uri="{FF2B5EF4-FFF2-40B4-BE49-F238E27FC236}">
                <a16:creationId xmlns:a16="http://schemas.microsoft.com/office/drawing/2014/main" id="{05B25F5B-AAD3-1A4B-8BF7-9D48EEEC5886}"/>
              </a:ext>
            </a:extLst>
          </xdr:cNvPr>
          <xdr:cNvCxnSpPr>
            <a:cxnSpLocks/>
            <a:stCxn id="49" idx="2"/>
            <a:endCxn id="53" idx="0"/>
          </xdr:cNvCxnSpPr>
        </xdr:nvCxnSpPr>
        <xdr:spPr>
          <a:xfrm flipH="1">
            <a:off x="3425043" y="3921539"/>
            <a:ext cx="5406242" cy="117334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85" name="Прямая со стрелкой 84">
            <a:extLst>
              <a:ext uri="{FF2B5EF4-FFF2-40B4-BE49-F238E27FC236}">
                <a16:creationId xmlns:a16="http://schemas.microsoft.com/office/drawing/2014/main" id="{74BFACFF-364E-B64D-AE39-EFB686F39FB7}"/>
              </a:ext>
            </a:extLst>
          </xdr:cNvPr>
          <xdr:cNvCxnSpPr>
            <a:cxnSpLocks/>
            <a:stCxn id="52" idx="2"/>
            <a:endCxn id="53" idx="0"/>
          </xdr:cNvCxnSpPr>
        </xdr:nvCxnSpPr>
        <xdr:spPr>
          <a:xfrm flipH="1">
            <a:off x="3425043" y="3921539"/>
            <a:ext cx="7934975" cy="117334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86" name="Прямая со стрелкой 85">
            <a:extLst>
              <a:ext uri="{FF2B5EF4-FFF2-40B4-BE49-F238E27FC236}">
                <a16:creationId xmlns:a16="http://schemas.microsoft.com/office/drawing/2014/main" id="{926CF814-1114-6C4E-BE46-A5C6ED0491F8}"/>
              </a:ext>
            </a:extLst>
          </xdr:cNvPr>
          <xdr:cNvCxnSpPr>
            <a:cxnSpLocks/>
            <a:stCxn id="52" idx="2"/>
            <a:endCxn id="54" idx="0"/>
          </xdr:cNvCxnSpPr>
        </xdr:nvCxnSpPr>
        <xdr:spPr>
          <a:xfrm flipH="1">
            <a:off x="6049771" y="3921539"/>
            <a:ext cx="5310247" cy="115614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87" name="Прямая со стрелкой 86">
            <a:extLst>
              <a:ext uri="{FF2B5EF4-FFF2-40B4-BE49-F238E27FC236}">
                <a16:creationId xmlns:a16="http://schemas.microsoft.com/office/drawing/2014/main" id="{E191159B-D0D8-D847-990F-D8730B2E7363}"/>
              </a:ext>
            </a:extLst>
          </xdr:cNvPr>
          <xdr:cNvCxnSpPr>
            <a:cxnSpLocks/>
            <a:stCxn id="52" idx="2"/>
            <a:endCxn id="55" idx="0"/>
          </xdr:cNvCxnSpPr>
        </xdr:nvCxnSpPr>
        <xdr:spPr>
          <a:xfrm flipH="1">
            <a:off x="8831284" y="3921539"/>
            <a:ext cx="2528734" cy="115614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253696</xdr:colOff>
      <xdr:row>0</xdr:row>
      <xdr:rowOff>48571</xdr:rowOff>
    </xdr:from>
    <xdr:to>
      <xdr:col>13</xdr:col>
      <xdr:colOff>673468</xdr:colOff>
      <xdr:row>12</xdr:row>
      <xdr:rowOff>129351</xdr:rowOff>
    </xdr:to>
    <xdr:grpSp>
      <xdr:nvGrpSpPr>
        <xdr:cNvPr id="2" name="Группа 1">
          <a:extLst>
            <a:ext uri="{FF2B5EF4-FFF2-40B4-BE49-F238E27FC236}">
              <a16:creationId xmlns:a16="http://schemas.microsoft.com/office/drawing/2014/main" id="{3B3240F9-BCBE-2844-9733-2C3430FAC8D1}"/>
            </a:ext>
          </a:extLst>
        </xdr:cNvPr>
        <xdr:cNvGrpSpPr/>
      </xdr:nvGrpSpPr>
      <xdr:grpSpPr>
        <a:xfrm>
          <a:off x="6479561" y="48571"/>
          <a:ext cx="5767140" cy="2487096"/>
          <a:chOff x="2476500" y="812800"/>
          <a:chExt cx="9832060" cy="4827558"/>
        </a:xfrm>
      </xdr:grpSpPr>
      <xdr:sp macro="" textlink="">
        <xdr:nvSpPr>
          <xdr:cNvPr id="3" name="Прямоугольник 2">
            <a:extLst>
              <a:ext uri="{FF2B5EF4-FFF2-40B4-BE49-F238E27FC236}">
                <a16:creationId xmlns:a16="http://schemas.microsoft.com/office/drawing/2014/main" id="{4E3C6B2B-090D-337B-70E4-F31518415C8E}"/>
              </a:ext>
            </a:extLst>
          </xdr:cNvPr>
          <xdr:cNvSpPr/>
        </xdr:nvSpPr>
        <xdr:spPr>
          <a:xfrm>
            <a:off x="6019157" y="812800"/>
            <a:ext cx="2971800" cy="67151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Выбрать компанию для инвестирования</a:t>
            </a:r>
          </a:p>
        </xdr:txBody>
      </xdr:sp>
      <xdr:sp macro="" textlink="">
        <xdr:nvSpPr>
          <xdr:cNvPr id="4" name="Прямоугольник 3">
            <a:extLst>
              <a:ext uri="{FF2B5EF4-FFF2-40B4-BE49-F238E27FC236}">
                <a16:creationId xmlns:a16="http://schemas.microsoft.com/office/drawing/2014/main" id="{070EF6B7-7A3D-018A-11E7-16E531DA49BF}"/>
              </a:ext>
            </a:extLst>
          </xdr:cNvPr>
          <xdr:cNvSpPr/>
        </xdr:nvSpPr>
        <xdr:spPr>
          <a:xfrm>
            <a:off x="3993543" y="1943234"/>
            <a:ext cx="1897085" cy="545474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Дивиденды</a:t>
            </a:r>
          </a:p>
        </xdr:txBody>
      </xdr:sp>
      <xdr:sp macro="" textlink="">
        <xdr:nvSpPr>
          <xdr:cNvPr id="5" name="Прямоугольник 4">
            <a:extLst>
              <a:ext uri="{FF2B5EF4-FFF2-40B4-BE49-F238E27FC236}">
                <a16:creationId xmlns:a16="http://schemas.microsoft.com/office/drawing/2014/main" id="{D01B705C-F483-7B65-0760-1F18351833A0}"/>
              </a:ext>
            </a:extLst>
          </xdr:cNvPr>
          <xdr:cNvSpPr/>
        </xdr:nvSpPr>
        <xdr:spPr>
          <a:xfrm>
            <a:off x="6556514" y="1943234"/>
            <a:ext cx="1897085" cy="545474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Потенциал роста компании</a:t>
            </a:r>
          </a:p>
        </xdr:txBody>
      </xdr:sp>
      <xdr:sp macro="" textlink="">
        <xdr:nvSpPr>
          <xdr:cNvPr id="6" name="Прямоугольник 5">
            <a:extLst>
              <a:ext uri="{FF2B5EF4-FFF2-40B4-BE49-F238E27FC236}">
                <a16:creationId xmlns:a16="http://schemas.microsoft.com/office/drawing/2014/main" id="{D9C074F8-84E5-8E24-59AF-A436EDC3BC74}"/>
              </a:ext>
            </a:extLst>
          </xdr:cNvPr>
          <xdr:cNvSpPr/>
        </xdr:nvSpPr>
        <xdr:spPr>
          <a:xfrm>
            <a:off x="9211930" y="1943234"/>
            <a:ext cx="1897085" cy="545474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Риски инвестиций</a:t>
            </a:r>
          </a:p>
        </xdr:txBody>
      </xdr:sp>
      <xdr:sp macro="" textlink="">
        <xdr:nvSpPr>
          <xdr:cNvPr id="7" name="Прямоугольник 6">
            <a:extLst>
              <a:ext uri="{FF2B5EF4-FFF2-40B4-BE49-F238E27FC236}">
                <a16:creationId xmlns:a16="http://schemas.microsoft.com/office/drawing/2014/main" id="{56482656-BD1A-25C5-2DC2-B2D06598D243}"/>
              </a:ext>
            </a:extLst>
          </xdr:cNvPr>
          <xdr:cNvSpPr/>
        </xdr:nvSpPr>
        <xdr:spPr>
          <a:xfrm>
            <a:off x="7882742" y="3376065"/>
            <a:ext cx="1897085" cy="545474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Новостной</a:t>
            </a:r>
            <a:r>
              <a:rPr lang="ru-RU" sz="800" baseline="0"/>
              <a:t> фон</a:t>
            </a:r>
            <a:endParaRPr lang="ru-RU" sz="800"/>
          </a:p>
        </xdr:txBody>
      </xdr:sp>
      <xdr:sp macro="" textlink="">
        <xdr:nvSpPr>
          <xdr:cNvPr id="8" name="Прямоугольник 7">
            <a:extLst>
              <a:ext uri="{FF2B5EF4-FFF2-40B4-BE49-F238E27FC236}">
                <a16:creationId xmlns:a16="http://schemas.microsoft.com/office/drawing/2014/main" id="{347FD451-711C-E2C5-5383-0A41D05B01AC}"/>
              </a:ext>
            </a:extLst>
          </xdr:cNvPr>
          <xdr:cNvSpPr/>
        </xdr:nvSpPr>
        <xdr:spPr>
          <a:xfrm>
            <a:off x="5101228" y="3378208"/>
            <a:ext cx="1897085" cy="545474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Прибыльность</a:t>
            </a:r>
          </a:p>
        </xdr:txBody>
      </xdr:sp>
      <xdr:sp macro="" textlink="">
        <xdr:nvSpPr>
          <xdr:cNvPr id="9" name="Прямоугольник 8">
            <a:extLst>
              <a:ext uri="{FF2B5EF4-FFF2-40B4-BE49-F238E27FC236}">
                <a16:creationId xmlns:a16="http://schemas.microsoft.com/office/drawing/2014/main" id="{9CB581AC-7AB3-0B41-004F-02EA33B1C4B3}"/>
              </a:ext>
            </a:extLst>
          </xdr:cNvPr>
          <xdr:cNvSpPr/>
        </xdr:nvSpPr>
        <xdr:spPr>
          <a:xfrm>
            <a:off x="2476500" y="3376065"/>
            <a:ext cx="1897085" cy="545474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Капитализация</a:t>
            </a:r>
          </a:p>
        </xdr:txBody>
      </xdr:sp>
      <xdr:sp macro="" textlink="">
        <xdr:nvSpPr>
          <xdr:cNvPr id="10" name="Прямоугольник 9">
            <a:extLst>
              <a:ext uri="{FF2B5EF4-FFF2-40B4-BE49-F238E27FC236}">
                <a16:creationId xmlns:a16="http://schemas.microsoft.com/office/drawing/2014/main" id="{1385FF09-C70E-2CC3-A27A-56F3937A20E1}"/>
              </a:ext>
            </a:extLst>
          </xdr:cNvPr>
          <xdr:cNvSpPr/>
        </xdr:nvSpPr>
        <xdr:spPr>
          <a:xfrm>
            <a:off x="10411475" y="3376065"/>
            <a:ext cx="1897085" cy="545474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Руководство</a:t>
            </a:r>
          </a:p>
        </xdr:txBody>
      </xdr:sp>
      <xdr:sp macro="" textlink="">
        <xdr:nvSpPr>
          <xdr:cNvPr id="11" name="Прямоугольник 10">
            <a:extLst>
              <a:ext uri="{FF2B5EF4-FFF2-40B4-BE49-F238E27FC236}">
                <a16:creationId xmlns:a16="http://schemas.microsoft.com/office/drawing/2014/main" id="{C8375E7D-554D-76C6-0007-CC863404A8B1}"/>
              </a:ext>
            </a:extLst>
          </xdr:cNvPr>
          <xdr:cNvSpPr/>
        </xdr:nvSpPr>
        <xdr:spPr>
          <a:xfrm>
            <a:off x="2476500" y="5094884"/>
            <a:ext cx="1897085" cy="545474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ГМК Норникель</a:t>
            </a:r>
          </a:p>
        </xdr:txBody>
      </xdr:sp>
      <xdr:sp macro="" textlink="">
        <xdr:nvSpPr>
          <xdr:cNvPr id="12" name="Прямоугольник 11">
            <a:extLst>
              <a:ext uri="{FF2B5EF4-FFF2-40B4-BE49-F238E27FC236}">
                <a16:creationId xmlns:a16="http://schemas.microsoft.com/office/drawing/2014/main" id="{04B990AF-B59F-FEBC-673A-0FB5E59CC96A}"/>
              </a:ext>
            </a:extLst>
          </xdr:cNvPr>
          <xdr:cNvSpPr/>
        </xdr:nvSpPr>
        <xdr:spPr>
          <a:xfrm>
            <a:off x="5101228" y="5077686"/>
            <a:ext cx="1897085" cy="545474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TCS Group</a:t>
            </a:r>
            <a:endParaRPr lang="ru-RU" sz="800"/>
          </a:p>
        </xdr:txBody>
      </xdr:sp>
      <xdr:sp macro="" textlink="">
        <xdr:nvSpPr>
          <xdr:cNvPr id="13" name="Прямоугольник 12">
            <a:extLst>
              <a:ext uri="{FF2B5EF4-FFF2-40B4-BE49-F238E27FC236}">
                <a16:creationId xmlns:a16="http://schemas.microsoft.com/office/drawing/2014/main" id="{29756BE5-88B7-01DA-F4D0-6C14C6A84E39}"/>
              </a:ext>
            </a:extLst>
          </xdr:cNvPr>
          <xdr:cNvSpPr/>
        </xdr:nvSpPr>
        <xdr:spPr>
          <a:xfrm>
            <a:off x="7882741" y="5077686"/>
            <a:ext cx="1897085" cy="545474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Virgin Galactic</a:t>
            </a:r>
            <a:endParaRPr lang="ru-RU" sz="800"/>
          </a:p>
        </xdr:txBody>
      </xdr:sp>
      <xdr:sp macro="" textlink="">
        <xdr:nvSpPr>
          <xdr:cNvPr id="14" name="Прямоугольник 13">
            <a:extLst>
              <a:ext uri="{FF2B5EF4-FFF2-40B4-BE49-F238E27FC236}">
                <a16:creationId xmlns:a16="http://schemas.microsoft.com/office/drawing/2014/main" id="{D57C6DF4-5DF6-7F7B-14A6-D8A0BB5966F5}"/>
              </a:ext>
            </a:extLst>
          </xdr:cNvPr>
          <xdr:cNvSpPr/>
        </xdr:nvSpPr>
        <xdr:spPr>
          <a:xfrm>
            <a:off x="10411475" y="5072596"/>
            <a:ext cx="1897085" cy="545474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Transocean</a:t>
            </a:r>
            <a:endParaRPr lang="ru-RU" sz="800"/>
          </a:p>
        </xdr:txBody>
      </xdr:sp>
      <xdr:cxnSp macro="">
        <xdr:nvCxnSpPr>
          <xdr:cNvPr id="15" name="Прямая со стрелкой 14">
            <a:extLst>
              <a:ext uri="{FF2B5EF4-FFF2-40B4-BE49-F238E27FC236}">
                <a16:creationId xmlns:a16="http://schemas.microsoft.com/office/drawing/2014/main" id="{370198EC-B468-F30C-D075-DFB1B50BC0E8}"/>
              </a:ext>
            </a:extLst>
          </xdr:cNvPr>
          <xdr:cNvCxnSpPr>
            <a:cxnSpLocks/>
            <a:stCxn id="3" idx="2"/>
            <a:endCxn id="4" idx="0"/>
          </xdr:cNvCxnSpPr>
        </xdr:nvCxnSpPr>
        <xdr:spPr>
          <a:xfrm flipH="1">
            <a:off x="4942086" y="1484312"/>
            <a:ext cx="2562971" cy="45892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6" name="Прямая со стрелкой 15">
            <a:extLst>
              <a:ext uri="{FF2B5EF4-FFF2-40B4-BE49-F238E27FC236}">
                <a16:creationId xmlns:a16="http://schemas.microsoft.com/office/drawing/2014/main" id="{BFEB7852-3675-5C52-E9F2-4593D5FE9B8B}"/>
              </a:ext>
            </a:extLst>
          </xdr:cNvPr>
          <xdr:cNvCxnSpPr>
            <a:cxnSpLocks/>
            <a:stCxn id="3" idx="2"/>
            <a:endCxn id="5" idx="0"/>
          </xdr:cNvCxnSpPr>
        </xdr:nvCxnSpPr>
        <xdr:spPr>
          <a:xfrm>
            <a:off x="7505057" y="1484312"/>
            <a:ext cx="0" cy="45892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7" name="Прямая со стрелкой 16">
            <a:extLst>
              <a:ext uri="{FF2B5EF4-FFF2-40B4-BE49-F238E27FC236}">
                <a16:creationId xmlns:a16="http://schemas.microsoft.com/office/drawing/2014/main" id="{CACB355A-5B1A-C258-5FF6-3BE9D6B08094}"/>
              </a:ext>
            </a:extLst>
          </xdr:cNvPr>
          <xdr:cNvCxnSpPr>
            <a:cxnSpLocks/>
            <a:stCxn id="3" idx="2"/>
            <a:endCxn id="6" idx="0"/>
          </xdr:cNvCxnSpPr>
        </xdr:nvCxnSpPr>
        <xdr:spPr>
          <a:xfrm>
            <a:off x="7505057" y="1484312"/>
            <a:ext cx="2655416" cy="45892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0" name="Прямая со стрелкой 19">
            <a:extLst>
              <a:ext uri="{FF2B5EF4-FFF2-40B4-BE49-F238E27FC236}">
                <a16:creationId xmlns:a16="http://schemas.microsoft.com/office/drawing/2014/main" id="{7BF2D77A-3572-7589-D285-89276650800F}"/>
              </a:ext>
            </a:extLst>
          </xdr:cNvPr>
          <xdr:cNvCxnSpPr>
            <a:cxnSpLocks/>
            <a:stCxn id="6" idx="2"/>
            <a:endCxn id="9" idx="0"/>
          </xdr:cNvCxnSpPr>
        </xdr:nvCxnSpPr>
        <xdr:spPr>
          <a:xfrm flipH="1">
            <a:off x="3425043" y="2488708"/>
            <a:ext cx="6735430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1" name="Прямая со стрелкой 20">
            <a:extLst>
              <a:ext uri="{FF2B5EF4-FFF2-40B4-BE49-F238E27FC236}">
                <a16:creationId xmlns:a16="http://schemas.microsoft.com/office/drawing/2014/main" id="{CFD3F1B4-C687-349C-3E48-5BF5D58F2CDB}"/>
              </a:ext>
            </a:extLst>
          </xdr:cNvPr>
          <xdr:cNvCxnSpPr>
            <a:cxnSpLocks/>
            <a:stCxn id="4" idx="2"/>
            <a:endCxn id="8" idx="0"/>
          </xdr:cNvCxnSpPr>
        </xdr:nvCxnSpPr>
        <xdr:spPr>
          <a:xfrm>
            <a:off x="4942086" y="2488708"/>
            <a:ext cx="1107685" cy="88950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2" name="Прямая со стрелкой 21">
            <a:extLst>
              <a:ext uri="{FF2B5EF4-FFF2-40B4-BE49-F238E27FC236}">
                <a16:creationId xmlns:a16="http://schemas.microsoft.com/office/drawing/2014/main" id="{0055C0A5-D7F1-D619-8396-B3D509369650}"/>
              </a:ext>
            </a:extLst>
          </xdr:cNvPr>
          <xdr:cNvCxnSpPr>
            <a:cxnSpLocks/>
            <a:stCxn id="4" idx="2"/>
            <a:endCxn id="7" idx="0"/>
          </xdr:cNvCxnSpPr>
        </xdr:nvCxnSpPr>
        <xdr:spPr>
          <a:xfrm>
            <a:off x="4942086" y="2488708"/>
            <a:ext cx="3889199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3" name="Прямая со стрелкой 22">
            <a:extLst>
              <a:ext uri="{FF2B5EF4-FFF2-40B4-BE49-F238E27FC236}">
                <a16:creationId xmlns:a16="http://schemas.microsoft.com/office/drawing/2014/main" id="{76E55082-1F41-F05C-D678-09F90EDF2C15}"/>
              </a:ext>
            </a:extLst>
          </xdr:cNvPr>
          <xdr:cNvCxnSpPr>
            <a:cxnSpLocks/>
            <a:stCxn id="4" idx="2"/>
            <a:endCxn id="10" idx="0"/>
          </xdr:cNvCxnSpPr>
        </xdr:nvCxnSpPr>
        <xdr:spPr>
          <a:xfrm>
            <a:off x="4942086" y="2488708"/>
            <a:ext cx="6417932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4" name="Прямая со стрелкой 23">
            <a:extLst>
              <a:ext uri="{FF2B5EF4-FFF2-40B4-BE49-F238E27FC236}">
                <a16:creationId xmlns:a16="http://schemas.microsoft.com/office/drawing/2014/main" id="{2CE12E98-92C0-8C3F-6B49-27C490ED1ADF}"/>
              </a:ext>
            </a:extLst>
          </xdr:cNvPr>
          <xdr:cNvCxnSpPr>
            <a:cxnSpLocks/>
            <a:stCxn id="5" idx="2"/>
            <a:endCxn id="8" idx="0"/>
          </xdr:cNvCxnSpPr>
        </xdr:nvCxnSpPr>
        <xdr:spPr>
          <a:xfrm flipH="1">
            <a:off x="6049771" y="2488708"/>
            <a:ext cx="1455286" cy="88950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5" name="Прямая со стрелкой 24">
            <a:extLst>
              <a:ext uri="{FF2B5EF4-FFF2-40B4-BE49-F238E27FC236}">
                <a16:creationId xmlns:a16="http://schemas.microsoft.com/office/drawing/2014/main" id="{94BDD45D-82B4-91E7-289F-51853DABF540}"/>
              </a:ext>
            </a:extLst>
          </xdr:cNvPr>
          <xdr:cNvCxnSpPr>
            <a:cxnSpLocks/>
            <a:stCxn id="5" idx="2"/>
            <a:endCxn id="7" idx="0"/>
          </xdr:cNvCxnSpPr>
        </xdr:nvCxnSpPr>
        <xdr:spPr>
          <a:xfrm>
            <a:off x="7505057" y="2488708"/>
            <a:ext cx="1326228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6" name="Прямая со стрелкой 25">
            <a:extLst>
              <a:ext uri="{FF2B5EF4-FFF2-40B4-BE49-F238E27FC236}">
                <a16:creationId xmlns:a16="http://schemas.microsoft.com/office/drawing/2014/main" id="{429A2D38-5759-7470-F729-6D1DABB13E25}"/>
              </a:ext>
            </a:extLst>
          </xdr:cNvPr>
          <xdr:cNvCxnSpPr>
            <a:cxnSpLocks/>
            <a:stCxn id="5" idx="2"/>
            <a:endCxn id="10" idx="0"/>
          </xdr:cNvCxnSpPr>
        </xdr:nvCxnSpPr>
        <xdr:spPr>
          <a:xfrm>
            <a:off x="7505057" y="2488708"/>
            <a:ext cx="3854961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" name="Прямая со стрелкой 26">
            <a:extLst>
              <a:ext uri="{FF2B5EF4-FFF2-40B4-BE49-F238E27FC236}">
                <a16:creationId xmlns:a16="http://schemas.microsoft.com/office/drawing/2014/main" id="{2BD255AE-ADA9-0299-E43A-A50BF7B1073C}"/>
              </a:ext>
            </a:extLst>
          </xdr:cNvPr>
          <xdr:cNvCxnSpPr>
            <a:cxnSpLocks/>
            <a:stCxn id="6" idx="2"/>
            <a:endCxn id="8" idx="0"/>
          </xdr:cNvCxnSpPr>
        </xdr:nvCxnSpPr>
        <xdr:spPr>
          <a:xfrm flipH="1">
            <a:off x="6049771" y="2488708"/>
            <a:ext cx="4110702" cy="88950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8" name="Прямая со стрелкой 27">
            <a:extLst>
              <a:ext uri="{FF2B5EF4-FFF2-40B4-BE49-F238E27FC236}">
                <a16:creationId xmlns:a16="http://schemas.microsoft.com/office/drawing/2014/main" id="{C2CBB2F9-48E2-864C-71B4-9504A740C146}"/>
              </a:ext>
            </a:extLst>
          </xdr:cNvPr>
          <xdr:cNvCxnSpPr>
            <a:cxnSpLocks/>
            <a:stCxn id="6" idx="2"/>
            <a:endCxn id="7" idx="0"/>
          </xdr:cNvCxnSpPr>
        </xdr:nvCxnSpPr>
        <xdr:spPr>
          <a:xfrm flipH="1">
            <a:off x="8831285" y="2488708"/>
            <a:ext cx="1329188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9" name="Прямая со стрелкой 28">
            <a:extLst>
              <a:ext uri="{FF2B5EF4-FFF2-40B4-BE49-F238E27FC236}">
                <a16:creationId xmlns:a16="http://schemas.microsoft.com/office/drawing/2014/main" id="{983ECD21-1C25-36FE-FCB6-43CD90271E11}"/>
              </a:ext>
            </a:extLst>
          </xdr:cNvPr>
          <xdr:cNvCxnSpPr>
            <a:cxnSpLocks/>
            <a:stCxn id="6" idx="2"/>
            <a:endCxn id="10" idx="0"/>
          </xdr:cNvCxnSpPr>
        </xdr:nvCxnSpPr>
        <xdr:spPr>
          <a:xfrm>
            <a:off x="10160473" y="2488708"/>
            <a:ext cx="1199545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0" name="Прямая со стрелкой 29">
            <a:extLst>
              <a:ext uri="{FF2B5EF4-FFF2-40B4-BE49-F238E27FC236}">
                <a16:creationId xmlns:a16="http://schemas.microsoft.com/office/drawing/2014/main" id="{9F8B9991-9AA1-93AB-86B2-C11318177702}"/>
              </a:ext>
            </a:extLst>
          </xdr:cNvPr>
          <xdr:cNvCxnSpPr>
            <a:cxnSpLocks/>
            <a:stCxn id="9" idx="2"/>
            <a:endCxn id="11" idx="0"/>
          </xdr:cNvCxnSpPr>
        </xdr:nvCxnSpPr>
        <xdr:spPr>
          <a:xfrm>
            <a:off x="3425043" y="3921539"/>
            <a:ext cx="0" cy="117334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1" name="Прямая со стрелкой 30">
            <a:extLst>
              <a:ext uri="{FF2B5EF4-FFF2-40B4-BE49-F238E27FC236}">
                <a16:creationId xmlns:a16="http://schemas.microsoft.com/office/drawing/2014/main" id="{837EAAEE-086A-9707-52EF-718D9DABFE56}"/>
              </a:ext>
            </a:extLst>
          </xdr:cNvPr>
          <xdr:cNvCxnSpPr>
            <a:cxnSpLocks/>
            <a:stCxn id="9" idx="2"/>
            <a:endCxn id="12" idx="0"/>
          </xdr:cNvCxnSpPr>
        </xdr:nvCxnSpPr>
        <xdr:spPr>
          <a:xfrm>
            <a:off x="3425043" y="3921539"/>
            <a:ext cx="2624728" cy="115614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3" name="Прямая со стрелкой 32">
            <a:extLst>
              <a:ext uri="{FF2B5EF4-FFF2-40B4-BE49-F238E27FC236}">
                <a16:creationId xmlns:a16="http://schemas.microsoft.com/office/drawing/2014/main" id="{4F3DF293-DA3E-671B-981A-743232990AB2}"/>
              </a:ext>
            </a:extLst>
          </xdr:cNvPr>
          <xdr:cNvCxnSpPr>
            <a:cxnSpLocks/>
            <a:stCxn id="9" idx="2"/>
            <a:endCxn id="14" idx="0"/>
          </xdr:cNvCxnSpPr>
        </xdr:nvCxnSpPr>
        <xdr:spPr>
          <a:xfrm>
            <a:off x="3425043" y="3921539"/>
            <a:ext cx="7934975" cy="11510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4" name="Прямая со стрелкой 33">
            <a:extLst>
              <a:ext uri="{FF2B5EF4-FFF2-40B4-BE49-F238E27FC236}">
                <a16:creationId xmlns:a16="http://schemas.microsoft.com/office/drawing/2014/main" id="{EBD3C3C1-D20E-68BD-FCC3-53448B59967F}"/>
              </a:ext>
            </a:extLst>
          </xdr:cNvPr>
          <xdr:cNvCxnSpPr>
            <a:cxnSpLocks/>
            <a:stCxn id="8" idx="2"/>
            <a:endCxn id="11" idx="0"/>
          </xdr:cNvCxnSpPr>
        </xdr:nvCxnSpPr>
        <xdr:spPr>
          <a:xfrm flipH="1">
            <a:off x="3425043" y="3923682"/>
            <a:ext cx="2624728" cy="117120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5" name="Прямая со стрелкой 34">
            <a:extLst>
              <a:ext uri="{FF2B5EF4-FFF2-40B4-BE49-F238E27FC236}">
                <a16:creationId xmlns:a16="http://schemas.microsoft.com/office/drawing/2014/main" id="{BF5F48E6-A3E4-8D18-8192-B5D54E400D99}"/>
              </a:ext>
            </a:extLst>
          </xdr:cNvPr>
          <xdr:cNvCxnSpPr>
            <a:cxnSpLocks/>
            <a:stCxn id="8" idx="2"/>
            <a:endCxn id="12" idx="0"/>
          </xdr:cNvCxnSpPr>
        </xdr:nvCxnSpPr>
        <xdr:spPr>
          <a:xfrm>
            <a:off x="6049771" y="3923682"/>
            <a:ext cx="0" cy="115400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8" name="Прямая со стрелкой 37">
            <a:extLst>
              <a:ext uri="{FF2B5EF4-FFF2-40B4-BE49-F238E27FC236}">
                <a16:creationId xmlns:a16="http://schemas.microsoft.com/office/drawing/2014/main" id="{970CFB86-8DB1-0761-D4BE-412BBB915310}"/>
              </a:ext>
            </a:extLst>
          </xdr:cNvPr>
          <xdr:cNvCxnSpPr>
            <a:cxnSpLocks/>
            <a:stCxn id="7" idx="2"/>
            <a:endCxn id="13" idx="0"/>
          </xdr:cNvCxnSpPr>
        </xdr:nvCxnSpPr>
        <xdr:spPr>
          <a:xfrm flipH="1">
            <a:off x="8831284" y="3921539"/>
            <a:ext cx="1" cy="115614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9" name="Прямая со стрелкой 38">
            <a:extLst>
              <a:ext uri="{FF2B5EF4-FFF2-40B4-BE49-F238E27FC236}">
                <a16:creationId xmlns:a16="http://schemas.microsoft.com/office/drawing/2014/main" id="{84A741C7-BBF6-F4BC-9744-E05586A39F74}"/>
              </a:ext>
            </a:extLst>
          </xdr:cNvPr>
          <xdr:cNvCxnSpPr>
            <a:cxnSpLocks/>
            <a:stCxn id="7" idx="2"/>
            <a:endCxn id="14" idx="0"/>
          </xdr:cNvCxnSpPr>
        </xdr:nvCxnSpPr>
        <xdr:spPr>
          <a:xfrm>
            <a:off x="8831285" y="3921539"/>
            <a:ext cx="2528733" cy="11510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0" name="Прямая со стрелкой 39">
            <a:extLst>
              <a:ext uri="{FF2B5EF4-FFF2-40B4-BE49-F238E27FC236}">
                <a16:creationId xmlns:a16="http://schemas.microsoft.com/office/drawing/2014/main" id="{C4E12973-AB56-F8FC-1BAE-90BD18EAC99E}"/>
              </a:ext>
            </a:extLst>
          </xdr:cNvPr>
          <xdr:cNvCxnSpPr>
            <a:cxnSpLocks/>
            <a:stCxn id="10" idx="2"/>
            <a:endCxn id="14" idx="0"/>
          </xdr:cNvCxnSpPr>
        </xdr:nvCxnSpPr>
        <xdr:spPr>
          <a:xfrm>
            <a:off x="11360018" y="3921539"/>
            <a:ext cx="0" cy="11510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1" name="Прямая со стрелкой 40">
            <a:extLst>
              <a:ext uri="{FF2B5EF4-FFF2-40B4-BE49-F238E27FC236}">
                <a16:creationId xmlns:a16="http://schemas.microsoft.com/office/drawing/2014/main" id="{2805B7CC-8135-4ACA-9610-144433D8E2B6}"/>
              </a:ext>
            </a:extLst>
          </xdr:cNvPr>
          <xdr:cNvCxnSpPr>
            <a:cxnSpLocks/>
            <a:stCxn id="7" idx="2"/>
            <a:endCxn id="12" idx="0"/>
          </xdr:cNvCxnSpPr>
        </xdr:nvCxnSpPr>
        <xdr:spPr>
          <a:xfrm flipH="1">
            <a:off x="6049771" y="3921539"/>
            <a:ext cx="2781514" cy="115614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2" name="Прямая со стрелкой 41">
            <a:extLst>
              <a:ext uri="{FF2B5EF4-FFF2-40B4-BE49-F238E27FC236}">
                <a16:creationId xmlns:a16="http://schemas.microsoft.com/office/drawing/2014/main" id="{9D5BB052-427B-C569-E634-E6CD20C7C275}"/>
              </a:ext>
            </a:extLst>
          </xdr:cNvPr>
          <xdr:cNvCxnSpPr>
            <a:cxnSpLocks/>
            <a:stCxn id="7" idx="2"/>
            <a:endCxn id="11" idx="0"/>
          </xdr:cNvCxnSpPr>
        </xdr:nvCxnSpPr>
        <xdr:spPr>
          <a:xfrm flipH="1">
            <a:off x="3425043" y="3921539"/>
            <a:ext cx="5406242" cy="117334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3" name="Прямая со стрелкой 42">
            <a:extLst>
              <a:ext uri="{FF2B5EF4-FFF2-40B4-BE49-F238E27FC236}">
                <a16:creationId xmlns:a16="http://schemas.microsoft.com/office/drawing/2014/main" id="{9A9C8335-71D3-30FB-F48B-001D9D7B8BE9}"/>
              </a:ext>
            </a:extLst>
          </xdr:cNvPr>
          <xdr:cNvCxnSpPr>
            <a:cxnSpLocks/>
            <a:stCxn id="10" idx="2"/>
            <a:endCxn id="11" idx="0"/>
          </xdr:cNvCxnSpPr>
        </xdr:nvCxnSpPr>
        <xdr:spPr>
          <a:xfrm flipH="1">
            <a:off x="3425043" y="3921539"/>
            <a:ext cx="7934975" cy="117334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4" name="Прямая со стрелкой 43">
            <a:extLst>
              <a:ext uri="{FF2B5EF4-FFF2-40B4-BE49-F238E27FC236}">
                <a16:creationId xmlns:a16="http://schemas.microsoft.com/office/drawing/2014/main" id="{B68A302B-8F3B-F1C7-BBEF-2086E4425DB2}"/>
              </a:ext>
            </a:extLst>
          </xdr:cNvPr>
          <xdr:cNvCxnSpPr>
            <a:cxnSpLocks/>
            <a:stCxn id="10" idx="2"/>
            <a:endCxn id="12" idx="0"/>
          </xdr:cNvCxnSpPr>
        </xdr:nvCxnSpPr>
        <xdr:spPr>
          <a:xfrm flipH="1">
            <a:off x="6049771" y="3921539"/>
            <a:ext cx="5310247" cy="115614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5" name="Прямая со стрелкой 44">
            <a:extLst>
              <a:ext uri="{FF2B5EF4-FFF2-40B4-BE49-F238E27FC236}">
                <a16:creationId xmlns:a16="http://schemas.microsoft.com/office/drawing/2014/main" id="{5E016B95-145B-6BDB-3371-85FE71BD6695}"/>
              </a:ext>
            </a:extLst>
          </xdr:cNvPr>
          <xdr:cNvCxnSpPr>
            <a:cxnSpLocks/>
            <a:stCxn id="10" idx="2"/>
            <a:endCxn id="13" idx="0"/>
          </xdr:cNvCxnSpPr>
        </xdr:nvCxnSpPr>
        <xdr:spPr>
          <a:xfrm flipH="1">
            <a:off x="8831284" y="3921539"/>
            <a:ext cx="2528734" cy="115614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810078</xdr:colOff>
      <xdr:row>4</xdr:row>
      <xdr:rowOff>109872</xdr:rowOff>
    </xdr:from>
    <xdr:to>
      <xdr:col>8</xdr:col>
      <xdr:colOff>878719</xdr:colOff>
      <xdr:row>6</xdr:row>
      <xdr:rowOff>165974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6F316947-B723-104F-B52F-F8E3822489FC}"/>
            </a:ext>
          </a:extLst>
        </xdr:cNvPr>
        <xdr:cNvCxnSpPr>
          <a:cxnSpLocks/>
          <a:stCxn id="4" idx="2"/>
          <a:endCxn id="9" idx="0"/>
        </xdr:cNvCxnSpPr>
      </xdr:nvCxnSpPr>
      <xdr:spPr>
        <a:xfrm flipH="1">
          <a:off x="7035943" y="911977"/>
          <a:ext cx="889844" cy="45715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554463</xdr:colOff>
      <xdr:row>8</xdr:row>
      <xdr:rowOff>47046</xdr:rowOff>
    </xdr:from>
    <xdr:to>
      <xdr:col>11</xdr:col>
      <xdr:colOff>333520</xdr:colOff>
      <xdr:row>11</xdr:row>
      <xdr:rowOff>39997</xdr:rowOff>
    </xdr:to>
    <xdr:cxnSp macro="">
      <xdr:nvCxnSpPr>
        <xdr:cNvPr id="49" name="Прямая со стрелкой 48">
          <a:extLst>
            <a:ext uri="{FF2B5EF4-FFF2-40B4-BE49-F238E27FC236}">
              <a16:creationId xmlns:a16="http://schemas.microsoft.com/office/drawing/2014/main" id="{5F52ADC2-0E25-F940-B8A9-511901E5E595}"/>
            </a:ext>
          </a:extLst>
        </xdr:cNvPr>
        <xdr:cNvCxnSpPr>
          <a:cxnSpLocks/>
          <a:stCxn id="8" idx="2"/>
          <a:endCxn id="13" idx="0"/>
        </xdr:cNvCxnSpPr>
      </xdr:nvCxnSpPr>
      <xdr:spPr>
        <a:xfrm>
          <a:off x="8575516" y="1651257"/>
          <a:ext cx="1631538" cy="59452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554463</xdr:colOff>
      <xdr:row>8</xdr:row>
      <xdr:rowOff>47046</xdr:rowOff>
    </xdr:from>
    <xdr:to>
      <xdr:col>13</xdr:col>
      <xdr:colOff>117087</xdr:colOff>
      <xdr:row>11</xdr:row>
      <xdr:rowOff>37374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05569336-79CE-FA45-B23A-3CB513660654}"/>
            </a:ext>
          </a:extLst>
        </xdr:cNvPr>
        <xdr:cNvCxnSpPr>
          <a:cxnSpLocks/>
          <a:stCxn id="8" idx="2"/>
          <a:endCxn id="14" idx="0"/>
        </xdr:cNvCxnSpPr>
      </xdr:nvCxnSpPr>
      <xdr:spPr>
        <a:xfrm>
          <a:off x="8575516" y="1651257"/>
          <a:ext cx="3114804" cy="5919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810078</xdr:colOff>
      <xdr:row>4</xdr:row>
      <xdr:rowOff>109872</xdr:rowOff>
    </xdr:from>
    <xdr:to>
      <xdr:col>10</xdr:col>
      <xdr:colOff>405451</xdr:colOff>
      <xdr:row>6</xdr:row>
      <xdr:rowOff>165974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85133A3A-F007-DE41-A1A9-CFEA48226C4E}"/>
            </a:ext>
          </a:extLst>
        </xdr:cNvPr>
        <xdr:cNvCxnSpPr>
          <a:cxnSpLocks/>
          <a:stCxn id="5" idx="2"/>
          <a:endCxn id="9" idx="0"/>
        </xdr:cNvCxnSpPr>
      </xdr:nvCxnSpPr>
      <xdr:spPr>
        <a:xfrm flipH="1">
          <a:off x="7035943" y="911977"/>
          <a:ext cx="2393192" cy="45715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F484-228B-1349-9DAF-D4D98AE84DC7}">
  <dimension ref="A1:AE54"/>
  <sheetViews>
    <sheetView topLeftCell="B1" zoomScale="119" workbookViewId="0">
      <selection activeCell="G35" sqref="G35"/>
    </sheetView>
  </sheetViews>
  <sheetFormatPr baseColWidth="10" defaultRowHeight="16" x14ac:dyDescent="0.2"/>
  <cols>
    <col min="1" max="1" width="13.1640625" bestFit="1" customWidth="1"/>
    <col min="2" max="3" width="13.5" bestFit="1" customWidth="1"/>
    <col min="4" max="7" width="11.1640625" bestFit="1" customWidth="1"/>
    <col min="9" max="9" width="13.1640625" bestFit="1" customWidth="1"/>
    <col min="10" max="10" width="13.33203125" bestFit="1" customWidth="1"/>
    <col min="11" max="15" width="11.33203125" bestFit="1" customWidth="1"/>
    <col min="18" max="18" width="13.6640625" bestFit="1" customWidth="1"/>
    <col min="19" max="23" width="11.33203125" bestFit="1" customWidth="1"/>
    <col min="26" max="26" width="13.33203125" bestFit="1" customWidth="1"/>
    <col min="27" max="28" width="11.33203125" bestFit="1" customWidth="1"/>
    <col min="29" max="30" width="11" bestFit="1" customWidth="1"/>
  </cols>
  <sheetData>
    <row r="1" spans="1:23" x14ac:dyDescent="0.2">
      <c r="A1" t="s">
        <v>0</v>
      </c>
    </row>
    <row r="3" spans="1:23" x14ac:dyDescent="0.2">
      <c r="A3" s="13" t="s">
        <v>30</v>
      </c>
      <c r="B3" s="14"/>
      <c r="C3" s="14"/>
      <c r="D3" s="14"/>
      <c r="E3" s="14"/>
      <c r="F3" s="15"/>
    </row>
    <row r="4" spans="1:23" x14ac:dyDescent="0.2">
      <c r="A4" s="1"/>
      <c r="B4" s="1" t="s">
        <v>7</v>
      </c>
      <c r="C4" s="1" t="s">
        <v>8</v>
      </c>
      <c r="D4" s="1" t="s">
        <v>9</v>
      </c>
      <c r="E4" s="1" t="s">
        <v>1</v>
      </c>
      <c r="F4" s="1" t="s">
        <v>2</v>
      </c>
    </row>
    <row r="5" spans="1:23" x14ac:dyDescent="0.2">
      <c r="A5" s="1" t="str" cm="1">
        <f t="array" ref="A5:A7">TRANSPOSE(B4:D4)</f>
        <v>Дивиденды</v>
      </c>
      <c r="B5" s="2">
        <v>1</v>
      </c>
      <c r="C5" s="2">
        <v>3</v>
      </c>
      <c r="D5" s="2">
        <v>2</v>
      </c>
      <c r="E5" s="5">
        <f>GEOMEAN(B5:D5)</f>
        <v>1.8171205928321397</v>
      </c>
      <c r="F5" s="5">
        <f>E5/$E$8</f>
        <v>0.54545454545454541</v>
      </c>
    </row>
    <row r="6" spans="1:23" x14ac:dyDescent="0.2">
      <c r="A6" s="1" t="str">
        <v>Потенциал</v>
      </c>
      <c r="B6" s="2" cm="1">
        <f t="array" ref="B6:B7">1 / TRANSPOSE(C5:D5)</f>
        <v>0.33333333333333331</v>
      </c>
      <c r="C6" s="2">
        <f>C$5*$B6</f>
        <v>1</v>
      </c>
      <c r="D6" s="2">
        <f>D$5*$B6</f>
        <v>0.66666666666666663</v>
      </c>
      <c r="E6" s="5">
        <f t="shared" ref="E6:E7" si="0">GEOMEAN(B6:D6)</f>
        <v>0.60570686427737985</v>
      </c>
      <c r="F6" s="5">
        <f t="shared" ref="F6:F7" si="1">E6/$E$8</f>
        <v>0.1818181818181818</v>
      </c>
    </row>
    <row r="7" spans="1:23" x14ac:dyDescent="0.2">
      <c r="A7" s="1" t="str">
        <v>Риски</v>
      </c>
      <c r="B7" s="2">
        <v>0.5</v>
      </c>
      <c r="C7" s="2">
        <f>C$5*$B7</f>
        <v>1.5</v>
      </c>
      <c r="D7" s="2">
        <f>D$5*$B7</f>
        <v>1</v>
      </c>
      <c r="E7" s="5">
        <f t="shared" si="0"/>
        <v>0.90856029641606983</v>
      </c>
      <c r="F7" s="5">
        <f t="shared" si="1"/>
        <v>0.27272727272727271</v>
      </c>
    </row>
    <row r="8" spans="1:23" x14ac:dyDescent="0.2">
      <c r="A8" s="3"/>
      <c r="B8" s="9">
        <f>SUM(B5:B7)</f>
        <v>1.8333333333333333</v>
      </c>
      <c r="C8" s="9">
        <f t="shared" ref="C8:E8" si="2">SUM(C5:C7)</f>
        <v>5.5</v>
      </c>
      <c r="D8" s="9">
        <f t="shared" si="2"/>
        <v>3.6666666666666665</v>
      </c>
      <c r="E8" s="9">
        <f t="shared" si="2"/>
        <v>3.3313877535255894</v>
      </c>
      <c r="F8" s="9">
        <f>SUM(F5:F7)</f>
        <v>0.99999999999999989</v>
      </c>
    </row>
    <row r="9" spans="1:23" x14ac:dyDescent="0.2">
      <c r="A9" s="4" t="s">
        <v>3</v>
      </c>
      <c r="B9" s="10" cm="1">
        <f t="array" ref="B9">MMULT(B8:D8,F5:F7)</f>
        <v>2.9999999999999996</v>
      </c>
      <c r="C9" s="11"/>
      <c r="D9" s="11"/>
      <c r="E9" s="11"/>
      <c r="F9" s="11"/>
    </row>
    <row r="10" spans="1:23" x14ac:dyDescent="0.2">
      <c r="A10" s="4" t="s">
        <v>4</v>
      </c>
      <c r="B10" s="10">
        <f>(B9 - B12) / (B12 - 1)</f>
        <v>-2.2204460492503131E-16</v>
      </c>
      <c r="C10" s="11"/>
      <c r="D10" s="11"/>
      <c r="E10" s="11"/>
      <c r="F10" s="11"/>
    </row>
    <row r="11" spans="1:23" x14ac:dyDescent="0.2">
      <c r="A11" s="4" t="s">
        <v>5</v>
      </c>
      <c r="B11" s="10">
        <f>B10 / 0.58</f>
        <v>-3.8283552573281263E-16</v>
      </c>
      <c r="C11" s="11"/>
      <c r="D11" s="11"/>
      <c r="E11" s="11"/>
      <c r="F11" s="11"/>
    </row>
    <row r="12" spans="1:23" x14ac:dyDescent="0.2">
      <c r="A12" s="4" t="s">
        <v>6</v>
      </c>
      <c r="B12" s="4">
        <v>3</v>
      </c>
    </row>
    <row r="15" spans="1:23" x14ac:dyDescent="0.2">
      <c r="A15" s="12" t="s">
        <v>7</v>
      </c>
      <c r="B15" s="12"/>
      <c r="C15" s="12"/>
      <c r="D15" s="12"/>
      <c r="E15" s="12"/>
      <c r="F15" s="12"/>
      <c r="G15" s="12"/>
      <c r="I15" s="12" t="s">
        <v>18</v>
      </c>
      <c r="J15" s="12"/>
      <c r="K15" s="12"/>
      <c r="L15" s="12"/>
      <c r="M15" s="12"/>
      <c r="N15" s="12"/>
      <c r="O15" s="12"/>
      <c r="Q15" s="12" t="s">
        <v>19</v>
      </c>
      <c r="R15" s="12"/>
      <c r="S15" s="12"/>
      <c r="T15" s="12"/>
      <c r="U15" s="12"/>
      <c r="V15" s="12"/>
      <c r="W15" s="12"/>
    </row>
    <row r="16" spans="1:23" x14ac:dyDescent="0.2">
      <c r="A16" s="1"/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</v>
      </c>
      <c r="G16" s="1" t="s">
        <v>2</v>
      </c>
      <c r="I16" s="1"/>
      <c r="J16" s="1" t="str">
        <f>B16</f>
        <v>Капитализация</v>
      </c>
      <c r="K16" s="1" t="str">
        <f t="shared" ref="K16:L16" si="3">C16</f>
        <v>Отчетность</v>
      </c>
      <c r="L16" s="1" t="str">
        <f t="shared" si="3"/>
        <v>Тех анализ</v>
      </c>
      <c r="M16" s="1" t="str">
        <f>E16</f>
        <v>Руководство</v>
      </c>
      <c r="N16" s="1" t="s">
        <v>1</v>
      </c>
      <c r="O16" s="1" t="s">
        <v>2</v>
      </c>
      <c r="Q16" s="1"/>
      <c r="R16" s="1" t="str">
        <f>B16</f>
        <v>Капитализация</v>
      </c>
      <c r="S16" s="1" t="str">
        <f t="shared" ref="S16:U16" si="4">C16</f>
        <v>Отчетность</v>
      </c>
      <c r="T16" s="1" t="str">
        <f t="shared" si="4"/>
        <v>Тех анализ</v>
      </c>
      <c r="U16" s="1" t="str">
        <f t="shared" si="4"/>
        <v>Руководство</v>
      </c>
      <c r="V16" s="1" t="s">
        <v>1</v>
      </c>
      <c r="W16" s="1" t="s">
        <v>2</v>
      </c>
    </row>
    <row r="17" spans="1:31" x14ac:dyDescent="0.2">
      <c r="A17" s="1" t="str" cm="1">
        <f t="array" ref="A17:A20">TRANSPOSE(B16:E16)</f>
        <v>Капитализация</v>
      </c>
      <c r="B17" s="2">
        <v>1</v>
      </c>
      <c r="C17" s="2">
        <v>0.2</v>
      </c>
      <c r="D17" s="2">
        <v>3</v>
      </c>
      <c r="E17" s="2">
        <v>0.5</v>
      </c>
      <c r="F17" s="5">
        <f>GEOMEAN(B17:E17)</f>
        <v>0.74008280449228525</v>
      </c>
      <c r="G17" s="5">
        <f>F17/$F$21</f>
        <v>0.12</v>
      </c>
      <c r="I17" s="1" t="str" cm="1">
        <f t="array" ref="I17:I20">TRANSPOSE(J16:M16)</f>
        <v>Капитализация</v>
      </c>
      <c r="J17" s="2">
        <v>1</v>
      </c>
      <c r="K17" s="2">
        <v>0.25</v>
      </c>
      <c r="L17" s="2">
        <v>0.5</v>
      </c>
      <c r="M17" s="2">
        <v>0.33333333333333331</v>
      </c>
      <c r="N17" s="5">
        <f>GEOMEAN(J17:M17)</f>
        <v>0.45180100180492239</v>
      </c>
      <c r="O17" s="5">
        <f>N17/$N$21</f>
        <v>9.9999999999999978E-2</v>
      </c>
      <c r="Q17" s="1" t="str" cm="1">
        <f t="array" ref="Q17:Q20">TRANSPOSE(R16:U16)</f>
        <v>Капитализация</v>
      </c>
      <c r="R17" s="2">
        <v>1</v>
      </c>
      <c r="S17" s="2">
        <v>4</v>
      </c>
      <c r="T17" s="2">
        <v>3</v>
      </c>
      <c r="U17" s="2">
        <v>2</v>
      </c>
      <c r="V17" s="5">
        <f>GEOMEAN(R17:U17)</f>
        <v>2.2133638394006434</v>
      </c>
      <c r="W17" s="5">
        <f>V17/$V$21</f>
        <v>0.48</v>
      </c>
    </row>
    <row r="18" spans="1:31" x14ac:dyDescent="0.2">
      <c r="A18" s="1" t="str">
        <v>Отчетность</v>
      </c>
      <c r="B18" s="2" cm="1">
        <f t="array" ref="B18:B20">1 / TRANSPOSE(C17:E17)</f>
        <v>5</v>
      </c>
      <c r="C18" s="2">
        <f t="shared" ref="C18:E20" si="5">C$17*$B18</f>
        <v>1</v>
      </c>
      <c r="D18" s="2">
        <f t="shared" si="5"/>
        <v>15</v>
      </c>
      <c r="E18" s="2">
        <f t="shared" si="5"/>
        <v>2.5</v>
      </c>
      <c r="F18" s="5">
        <f t="shared" ref="F18:F20" si="6">GEOMEAN(B18:E18)</f>
        <v>3.7004140224614259</v>
      </c>
      <c r="G18" s="5">
        <f>F18/$F$21</f>
        <v>0.6</v>
      </c>
      <c r="I18" s="1" t="str">
        <v>Отчетность</v>
      </c>
      <c r="J18" s="2">
        <v>4</v>
      </c>
      <c r="K18" s="2">
        <f>K$17*$J18</f>
        <v>1</v>
      </c>
      <c r="L18" s="2">
        <f t="shared" ref="L18:M18" si="7">L$17*$J18</f>
        <v>2</v>
      </c>
      <c r="M18" s="2">
        <f t="shared" si="7"/>
        <v>1.3333333333333333</v>
      </c>
      <c r="N18" s="5">
        <f>GEOMEAN(J18:M18)</f>
        <v>1.8072040072196898</v>
      </c>
      <c r="O18" s="5">
        <f>N18/$N$21</f>
        <v>0.39999999999999997</v>
      </c>
      <c r="Q18" s="1" t="str">
        <v>Отчетность</v>
      </c>
      <c r="R18" s="2" cm="1">
        <f t="array" ref="R18:R20">1 / TRANSPOSE(S17:U17)</f>
        <v>0.25</v>
      </c>
      <c r="S18" s="2">
        <f>S$17*$R18</f>
        <v>1</v>
      </c>
      <c r="T18" s="2">
        <f t="shared" ref="T18:U20" si="8">T$17*$R18</f>
        <v>0.75</v>
      </c>
      <c r="U18" s="2">
        <f t="shared" si="8"/>
        <v>0.5</v>
      </c>
      <c r="V18" s="5">
        <f>GEOMEAN(R18:U18)</f>
        <v>0.55334095985016085</v>
      </c>
      <c r="W18" s="5">
        <f t="shared" ref="W18:W20" si="9">V18/$V$21</f>
        <v>0.12</v>
      </c>
    </row>
    <row r="19" spans="1:31" x14ac:dyDescent="0.2">
      <c r="A19" s="1" t="str">
        <v>Тех анализ</v>
      </c>
      <c r="B19" s="2">
        <v>0.33333333333333331</v>
      </c>
      <c r="C19" s="2">
        <f t="shared" si="5"/>
        <v>6.6666666666666666E-2</v>
      </c>
      <c r="D19" s="2">
        <f t="shared" si="5"/>
        <v>1</v>
      </c>
      <c r="E19" s="2">
        <f t="shared" si="5"/>
        <v>0.16666666666666666</v>
      </c>
      <c r="F19" s="5">
        <f t="shared" si="6"/>
        <v>0.24669426816409507</v>
      </c>
      <c r="G19" s="5">
        <f>F19/$F$21</f>
        <v>3.9999999999999994E-2</v>
      </c>
      <c r="I19" s="1" t="str">
        <v>Тех анализ</v>
      </c>
      <c r="J19" s="2">
        <v>2</v>
      </c>
      <c r="K19" s="2">
        <f t="shared" ref="K19:M20" si="10">K$17*$J19</f>
        <v>0.5</v>
      </c>
      <c r="L19" s="2">
        <f t="shared" si="10"/>
        <v>1</v>
      </c>
      <c r="M19" s="2">
        <f t="shared" si="10"/>
        <v>0.66666666666666663</v>
      </c>
      <c r="N19" s="5">
        <f t="shared" ref="N19:N20" si="11">GEOMEAN(J19:M19)</f>
        <v>0.90360200360984477</v>
      </c>
      <c r="O19" s="5">
        <f t="shared" ref="O19:O20" si="12">N19/$N$21</f>
        <v>0.19999999999999996</v>
      </c>
      <c r="Q19" s="1" t="str">
        <v>Тех анализ</v>
      </c>
      <c r="R19" s="2">
        <v>0.33333333333333331</v>
      </c>
      <c r="S19" s="2">
        <f t="shared" ref="S19:S20" si="13">S$17*$R19</f>
        <v>1.3333333333333333</v>
      </c>
      <c r="T19" s="2">
        <f t="shared" si="8"/>
        <v>1</v>
      </c>
      <c r="U19" s="2">
        <f t="shared" si="8"/>
        <v>0.66666666666666663</v>
      </c>
      <c r="V19" s="5">
        <f t="shared" ref="V19" si="14">GEOMEAN(R19:U19)</f>
        <v>0.73778794646688106</v>
      </c>
      <c r="W19" s="5">
        <f t="shared" si="9"/>
        <v>0.15999999999999998</v>
      </c>
    </row>
    <row r="20" spans="1:31" x14ac:dyDescent="0.2">
      <c r="A20" s="1" t="str">
        <v>Руководство</v>
      </c>
      <c r="B20" s="2">
        <v>2</v>
      </c>
      <c r="C20" s="2">
        <f t="shared" si="5"/>
        <v>0.4</v>
      </c>
      <c r="D20" s="2">
        <f t="shared" si="5"/>
        <v>6</v>
      </c>
      <c r="E20" s="2">
        <f t="shared" si="5"/>
        <v>1</v>
      </c>
      <c r="F20" s="5">
        <f t="shared" si="6"/>
        <v>1.4801656089845705</v>
      </c>
      <c r="G20" s="5">
        <f>F20/$F$21</f>
        <v>0.24</v>
      </c>
      <c r="I20" s="1" t="str">
        <v>Руководство</v>
      </c>
      <c r="J20" s="2">
        <v>3</v>
      </c>
      <c r="K20" s="2">
        <f t="shared" si="10"/>
        <v>0.75</v>
      </c>
      <c r="L20" s="2">
        <f t="shared" si="10"/>
        <v>1.5</v>
      </c>
      <c r="M20" s="2">
        <f t="shared" si="10"/>
        <v>1</v>
      </c>
      <c r="N20" s="5">
        <f t="shared" si="11"/>
        <v>1.3554030054147672</v>
      </c>
      <c r="O20" s="5">
        <f t="shared" si="12"/>
        <v>0.29999999999999993</v>
      </c>
      <c r="Q20" s="1" t="str">
        <v>Руководство</v>
      </c>
      <c r="R20" s="2">
        <v>0.5</v>
      </c>
      <c r="S20" s="2">
        <f t="shared" si="13"/>
        <v>2</v>
      </c>
      <c r="T20" s="2">
        <f t="shared" si="8"/>
        <v>1.5</v>
      </c>
      <c r="U20" s="2">
        <f t="shared" si="8"/>
        <v>1</v>
      </c>
      <c r="V20" s="5">
        <f>GEOMEAN(R20:U20)</f>
        <v>1.1066819197003217</v>
      </c>
      <c r="W20" s="5">
        <f t="shared" si="9"/>
        <v>0.24</v>
      </c>
    </row>
    <row r="21" spans="1:31" x14ac:dyDescent="0.2">
      <c r="A21" s="3"/>
      <c r="B21" s="6">
        <f t="shared" ref="B21:G21" si="15">SUM(B17:B20)</f>
        <v>8.3333333333333321</v>
      </c>
      <c r="C21" s="6">
        <f t="shared" si="15"/>
        <v>1.6666666666666665</v>
      </c>
      <c r="D21" s="6">
        <f t="shared" si="15"/>
        <v>25</v>
      </c>
      <c r="E21" s="6">
        <f t="shared" si="15"/>
        <v>4.1666666666666661</v>
      </c>
      <c r="F21" s="6">
        <f t="shared" si="15"/>
        <v>6.1673567041023771</v>
      </c>
      <c r="G21" s="6">
        <f t="shared" si="15"/>
        <v>1</v>
      </c>
      <c r="I21" s="3"/>
      <c r="J21" s="6">
        <f t="shared" ref="J21:O21" si="16">SUM(J17:J20)</f>
        <v>10</v>
      </c>
      <c r="K21" s="6">
        <f t="shared" si="16"/>
        <v>2.5</v>
      </c>
      <c r="L21" s="6">
        <f t="shared" si="16"/>
        <v>5</v>
      </c>
      <c r="M21" s="6">
        <f t="shared" si="16"/>
        <v>3.333333333333333</v>
      </c>
      <c r="N21" s="6">
        <f t="shared" si="16"/>
        <v>4.5180100180492246</v>
      </c>
      <c r="O21" s="6">
        <f t="shared" si="16"/>
        <v>0.99999999999999989</v>
      </c>
      <c r="Q21" s="3"/>
      <c r="R21" s="6">
        <f t="shared" ref="R21:W21" si="17">SUM(R17:R20)</f>
        <v>2.083333333333333</v>
      </c>
      <c r="S21" s="6">
        <f t="shared" si="17"/>
        <v>8.3333333333333321</v>
      </c>
      <c r="T21" s="6">
        <f t="shared" si="17"/>
        <v>6.25</v>
      </c>
      <c r="U21" s="6">
        <f t="shared" si="17"/>
        <v>4.1666666666666661</v>
      </c>
      <c r="V21" s="6">
        <f t="shared" si="17"/>
        <v>4.611174665418007</v>
      </c>
      <c r="W21" s="6">
        <f t="shared" si="17"/>
        <v>1</v>
      </c>
    </row>
    <row r="22" spans="1:31" x14ac:dyDescent="0.2">
      <c r="A22" s="4" t="s">
        <v>3</v>
      </c>
      <c r="B22" s="4">
        <f>MMULT(B21:E21,G17:G20)</f>
        <v>3.9999999999999991</v>
      </c>
      <c r="I22" s="4" t="s">
        <v>3</v>
      </c>
      <c r="J22" s="4">
        <f>MMULT(J21:M21,O17:O20)</f>
        <v>3.9999999999999987</v>
      </c>
      <c r="Q22" s="4" t="s">
        <v>3</v>
      </c>
      <c r="R22" s="4">
        <f>MMULT(R21:U21,W17:W20)</f>
        <v>3.9999999999999991</v>
      </c>
    </row>
    <row r="23" spans="1:31" x14ac:dyDescent="0.2">
      <c r="A23" s="4" t="s">
        <v>4</v>
      </c>
      <c r="B23" s="4">
        <f>(B22 - B25) / (B25 - 1)</f>
        <v>-2.9605947323337506E-16</v>
      </c>
      <c r="I23" s="4" t="s">
        <v>4</v>
      </c>
      <c r="J23" s="4">
        <f>(J22 - J25) / (J25 - 1)</f>
        <v>-4.4408920985006262E-16</v>
      </c>
      <c r="Q23" s="4" t="s">
        <v>4</v>
      </c>
      <c r="R23" s="4">
        <f>(R22 - R25) / (R25 - 1)</f>
        <v>-2.9605947323337506E-16</v>
      </c>
    </row>
    <row r="24" spans="1:31" x14ac:dyDescent="0.2">
      <c r="A24" s="4" t="s">
        <v>5</v>
      </c>
      <c r="B24" s="4">
        <f>B23 / 0.9</f>
        <v>-3.2895497025930562E-16</v>
      </c>
      <c r="I24" s="4" t="s">
        <v>5</v>
      </c>
      <c r="J24" s="4">
        <f>J23 / 0.9</f>
        <v>-4.9343245538895848E-16</v>
      </c>
      <c r="Q24" s="4" t="s">
        <v>5</v>
      </c>
      <c r="R24" s="4">
        <f>R23 / 0.9</f>
        <v>-3.2895497025930562E-16</v>
      </c>
    </row>
    <row r="25" spans="1:31" x14ac:dyDescent="0.2">
      <c r="A25" s="4" t="s">
        <v>6</v>
      </c>
      <c r="B25" s="4">
        <v>4</v>
      </c>
      <c r="I25" s="4" t="s">
        <v>6</v>
      </c>
      <c r="J25" s="4">
        <v>4</v>
      </c>
      <c r="Q25" s="4" t="s">
        <v>6</v>
      </c>
      <c r="R25" s="4">
        <v>4</v>
      </c>
    </row>
    <row r="27" spans="1:31" x14ac:dyDescent="0.2">
      <c r="A27" s="3"/>
      <c r="B27" s="3" t="str">
        <f>B16</f>
        <v>Капитализация</v>
      </c>
      <c r="C27" s="3" t="str">
        <f t="shared" ref="C27:E27" si="18">C16</f>
        <v>Отчетность</v>
      </c>
      <c r="D27" s="3" t="str">
        <f t="shared" si="18"/>
        <v>Тех анализ</v>
      </c>
      <c r="E27" s="3" t="str">
        <f t="shared" si="18"/>
        <v>Руководство</v>
      </c>
    </row>
    <row r="28" spans="1:31" x14ac:dyDescent="0.2">
      <c r="A28" s="3" t="str">
        <f>A15</f>
        <v>Дивиденды</v>
      </c>
      <c r="B28" s="3" cm="1">
        <f t="array" ref="B28:E28">TRANSPOSE(G17:G20)</f>
        <v>0.12</v>
      </c>
      <c r="C28" s="3">
        <v>0.6</v>
      </c>
      <c r="D28" s="3">
        <v>3.9999999999999994E-2</v>
      </c>
      <c r="E28" s="3">
        <v>0.24</v>
      </c>
    </row>
    <row r="29" spans="1:31" x14ac:dyDescent="0.2">
      <c r="A29" s="3" t="str">
        <f>I15</f>
        <v>Потенциал роста компании</v>
      </c>
      <c r="B29" s="3" cm="1">
        <f t="array" ref="B29:E29">TRANSPOSE(O17:O20)</f>
        <v>9.9999999999999978E-2</v>
      </c>
      <c r="C29" s="3">
        <v>0.39999999999999997</v>
      </c>
      <c r="D29" s="3">
        <v>0.19999999999999996</v>
      </c>
      <c r="E29" s="3">
        <v>0.29999999999999993</v>
      </c>
    </row>
    <row r="30" spans="1:31" x14ac:dyDescent="0.2">
      <c r="A30" s="3" t="str">
        <f>Q15</f>
        <v>Риски инвестиций</v>
      </c>
      <c r="B30" s="3" cm="1">
        <f t="array" ref="B30:E30">TRANSPOSE(W17:W20)</f>
        <v>0.48</v>
      </c>
      <c r="C30" s="3">
        <v>0.12</v>
      </c>
      <c r="D30" s="3">
        <v>0.15999999999999998</v>
      </c>
      <c r="E30" s="3">
        <v>0.24</v>
      </c>
    </row>
    <row r="32" spans="1:31" x14ac:dyDescent="0.2">
      <c r="A32" s="12" t="str">
        <f>B16</f>
        <v>Капитализация</v>
      </c>
      <c r="B32" s="12"/>
      <c r="C32" s="12"/>
      <c r="D32" s="12"/>
      <c r="E32" s="12"/>
      <c r="F32" s="12"/>
      <c r="G32" s="12"/>
      <c r="I32" s="12" t="s">
        <v>31</v>
      </c>
      <c r="J32" s="12"/>
      <c r="K32" s="12"/>
      <c r="L32" s="12"/>
      <c r="M32" s="12"/>
      <c r="N32" s="12"/>
      <c r="O32" s="12"/>
      <c r="Q32" s="12" t="s">
        <v>32</v>
      </c>
      <c r="R32" s="12"/>
      <c r="S32" s="12"/>
      <c r="T32" s="12"/>
      <c r="U32" s="12"/>
      <c r="V32" s="12"/>
      <c r="W32" s="12"/>
      <c r="Y32" s="12" t="str">
        <f>E16</f>
        <v>Руководство</v>
      </c>
      <c r="Z32" s="12"/>
      <c r="AA32" s="12"/>
      <c r="AB32" s="12"/>
      <c r="AC32" s="12"/>
      <c r="AD32" s="12"/>
      <c r="AE32" s="12"/>
    </row>
    <row r="33" spans="1:31" x14ac:dyDescent="0.2">
      <c r="A33" s="1"/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</v>
      </c>
      <c r="G33" s="1" t="s">
        <v>2</v>
      </c>
      <c r="I33" s="1"/>
      <c r="J33" s="1" t="str">
        <f>B33</f>
        <v>ГМК Норникель</v>
      </c>
      <c r="K33" s="1" t="str">
        <f t="shared" ref="K33:M33" si="19">C33</f>
        <v>TCS Group</v>
      </c>
      <c r="L33" s="1" t="str">
        <f t="shared" si="19"/>
        <v>Virgin Galactic</v>
      </c>
      <c r="M33" s="1" t="str">
        <f t="shared" si="19"/>
        <v>Transocean</v>
      </c>
      <c r="N33" s="1" t="s">
        <v>1</v>
      </c>
      <c r="O33" s="1" t="s">
        <v>2</v>
      </c>
      <c r="Q33" s="1"/>
      <c r="R33" s="1" t="str">
        <f>B33</f>
        <v>ГМК Норникель</v>
      </c>
      <c r="S33" s="1" t="str">
        <f t="shared" ref="S33:U33" si="20">C33</f>
        <v>TCS Group</v>
      </c>
      <c r="T33" s="1" t="str">
        <f t="shared" si="20"/>
        <v>Virgin Galactic</v>
      </c>
      <c r="U33" s="1" t="str">
        <f t="shared" si="20"/>
        <v>Transocean</v>
      </c>
      <c r="V33" s="1" t="s">
        <v>1</v>
      </c>
      <c r="W33" s="1" t="s">
        <v>2</v>
      </c>
      <c r="Y33" s="1"/>
      <c r="Z33" s="1" t="str">
        <f>B33</f>
        <v>ГМК Норникель</v>
      </c>
      <c r="AA33" s="1" t="str">
        <f t="shared" ref="AA33:AC33" si="21">C33</f>
        <v>TCS Group</v>
      </c>
      <c r="AB33" s="1" t="str">
        <f t="shared" si="21"/>
        <v>Virgin Galactic</v>
      </c>
      <c r="AC33" s="1" t="str">
        <f t="shared" si="21"/>
        <v>Transocean</v>
      </c>
      <c r="AD33" s="1" t="s">
        <v>1</v>
      </c>
      <c r="AE33" s="1" t="s">
        <v>2</v>
      </c>
    </row>
    <row r="34" spans="1:31" x14ac:dyDescent="0.2">
      <c r="A34" s="1" t="str" cm="1">
        <f t="array" ref="A34:A37">TRANSPOSE(B33:E33)</f>
        <v>ГМК Норникель</v>
      </c>
      <c r="B34" s="2">
        <v>1</v>
      </c>
      <c r="C34" s="2">
        <v>2</v>
      </c>
      <c r="D34" s="2">
        <v>4</v>
      </c>
      <c r="E34" s="2">
        <v>3</v>
      </c>
      <c r="F34" s="5">
        <f>GEOMEAN(B34:E34)</f>
        <v>2.2133638394006434</v>
      </c>
      <c r="G34" s="5">
        <f>F34/$F$38</f>
        <v>0.48</v>
      </c>
      <c r="I34" s="1" t="str" cm="1">
        <f t="array" ref="I34:I37">TRANSPOSE(J33:M33)</f>
        <v>ГМК Норникель</v>
      </c>
      <c r="J34" s="2">
        <v>1</v>
      </c>
      <c r="K34" s="2">
        <v>3</v>
      </c>
      <c r="L34" s="2">
        <v>7</v>
      </c>
      <c r="M34" s="2">
        <v>5</v>
      </c>
      <c r="N34" s="5">
        <f>GEOMEAN(J34:M34)</f>
        <v>3.2010858729436795</v>
      </c>
      <c r="O34" s="5">
        <f>N34/$N$38</f>
        <v>0.59659090909090917</v>
      </c>
      <c r="Q34" s="1" t="str" cm="1">
        <f t="array" ref="Q34:Q37">TRANSPOSE(R33:U33)</f>
        <v>ГМК Норникель</v>
      </c>
      <c r="R34" s="2">
        <v>1</v>
      </c>
      <c r="S34" s="2">
        <v>0.33333333333333331</v>
      </c>
      <c r="T34" s="2">
        <v>0.5</v>
      </c>
      <c r="U34" s="2">
        <v>3</v>
      </c>
      <c r="V34" s="5">
        <f>GEOMEAN(R34:U34)</f>
        <v>0.8408964152537145</v>
      </c>
      <c r="W34" s="5">
        <f>V34/$V$38</f>
        <v>0.15789473684210525</v>
      </c>
      <c r="Y34" s="1" t="str" cm="1">
        <f t="array" ref="Y34:Y37">TRANSPOSE(Z33:AC33)</f>
        <v>ГМК Норникель</v>
      </c>
      <c r="Z34" s="2">
        <v>1</v>
      </c>
      <c r="AA34" s="2">
        <v>0.33333333333333331</v>
      </c>
      <c r="AB34" s="2">
        <v>7</v>
      </c>
      <c r="AC34" s="2">
        <v>3</v>
      </c>
      <c r="AD34" s="5">
        <f>GEOMEAN(Z34:AC34)</f>
        <v>1.6265765616977856</v>
      </c>
      <c r="AE34" s="5">
        <f>AD34/$AD$38</f>
        <v>0.22340425531914893</v>
      </c>
    </row>
    <row r="35" spans="1:31" x14ac:dyDescent="0.2">
      <c r="A35" s="1" t="str">
        <v>TCS Group</v>
      </c>
      <c r="B35" s="2" cm="1">
        <f t="array" ref="B35:B37">1 / TRANSPOSE(C34:E34)</f>
        <v>0.5</v>
      </c>
      <c r="C35" s="2">
        <f>C$34*$B35</f>
        <v>1</v>
      </c>
      <c r="D35" s="2">
        <f t="shared" ref="D35:E37" si="22">D$34*$B35</f>
        <v>2</v>
      </c>
      <c r="E35" s="2">
        <f t="shared" si="22"/>
        <v>1.5</v>
      </c>
      <c r="F35" s="5">
        <f t="shared" ref="F35:F37" si="23">GEOMEAN(B35:E35)</f>
        <v>1.1066819197003217</v>
      </c>
      <c r="G35" s="5">
        <f t="shared" ref="G35:G37" si="24">F35/$F$38</f>
        <v>0.24</v>
      </c>
      <c r="I35" s="1" t="str">
        <v>TCS Group</v>
      </c>
      <c r="J35" s="2" cm="1">
        <f t="array" ref="J35:J37">1 / TRANSPOSE(K34:M34)</f>
        <v>0.33333333333333331</v>
      </c>
      <c r="K35" s="2">
        <f>K$34*$J35</f>
        <v>1</v>
      </c>
      <c r="L35" s="2">
        <f t="shared" ref="L35:M35" si="25">L$34*$J35</f>
        <v>2.333333333333333</v>
      </c>
      <c r="M35" s="2">
        <f t="shared" si="25"/>
        <v>1.6666666666666665</v>
      </c>
      <c r="N35" s="5">
        <f>GEOMEAN(J35:M35)</f>
        <v>1.0670286243145597</v>
      </c>
      <c r="O35" s="5">
        <f t="shared" ref="O35:O37" si="26">N35/$N$38</f>
        <v>0.19886363636363635</v>
      </c>
      <c r="Q35" s="1" t="str">
        <v>TCS Group</v>
      </c>
      <c r="R35" s="2" cm="1">
        <f t="array" ref="R35:R37">1 / TRANSPOSE(S34:U34)</f>
        <v>3</v>
      </c>
      <c r="S35" s="2">
        <f>S$34*$R35</f>
        <v>1</v>
      </c>
      <c r="T35" s="2">
        <f t="shared" ref="T35:U37" si="27">T$34*$R35</f>
        <v>1.5</v>
      </c>
      <c r="U35" s="2">
        <f t="shared" si="27"/>
        <v>9</v>
      </c>
      <c r="V35" s="5">
        <f>GEOMEAN(R35:U35)</f>
        <v>2.5226892457611436</v>
      </c>
      <c r="W35" s="5">
        <f t="shared" ref="W35:W37" si="28">V35/$V$38</f>
        <v>0.47368421052631576</v>
      </c>
      <c r="Y35" s="1" t="str">
        <v>TCS Group</v>
      </c>
      <c r="Z35" s="2" cm="1">
        <f t="array" ref="Z35:Z37">1 / TRANSPOSE(AA34:AC34)</f>
        <v>3</v>
      </c>
      <c r="AA35" s="2">
        <f>AA$34*$Z35</f>
        <v>1</v>
      </c>
      <c r="AB35" s="2">
        <f t="shared" ref="AB35:AC35" si="29">AB$34*$Z35</f>
        <v>21</v>
      </c>
      <c r="AC35" s="2">
        <f t="shared" si="29"/>
        <v>9</v>
      </c>
      <c r="AD35" s="5">
        <f>GEOMEAN(Z35:AC35)</f>
        <v>4.8797296850933574</v>
      </c>
      <c r="AE35" s="5">
        <f t="shared" ref="AE35:AE37" si="30">AD35/$AD$38</f>
        <v>0.67021276595744683</v>
      </c>
    </row>
    <row r="36" spans="1:31" x14ac:dyDescent="0.2">
      <c r="A36" s="1" t="str">
        <v>Virgin Galactic</v>
      </c>
      <c r="B36" s="2">
        <v>0.25</v>
      </c>
      <c r="C36" s="2">
        <f t="shared" ref="C36:C37" si="31">C$34*$B36</f>
        <v>0.5</v>
      </c>
      <c r="D36" s="2">
        <f t="shared" si="22"/>
        <v>1</v>
      </c>
      <c r="E36" s="2">
        <f t="shared" si="22"/>
        <v>0.75</v>
      </c>
      <c r="F36" s="5">
        <f t="shared" si="23"/>
        <v>0.55334095985016085</v>
      </c>
      <c r="G36" s="5">
        <f t="shared" si="24"/>
        <v>0.12</v>
      </c>
      <c r="I36" s="1" t="str">
        <v>Virgin Galactic</v>
      </c>
      <c r="J36" s="2">
        <v>0.14285714285714285</v>
      </c>
      <c r="K36" s="2">
        <f t="shared" ref="K36:M37" si="32">K$34*$J36</f>
        <v>0.42857142857142855</v>
      </c>
      <c r="L36" s="2">
        <f t="shared" si="32"/>
        <v>1</v>
      </c>
      <c r="M36" s="2">
        <f t="shared" si="32"/>
        <v>0.71428571428571419</v>
      </c>
      <c r="N36" s="5">
        <f t="shared" ref="N36:N37" si="33">GEOMEAN(J36:M36)</f>
        <v>0.45729798184909703</v>
      </c>
      <c r="O36" s="5">
        <f t="shared" si="26"/>
        <v>8.5227272727272735E-2</v>
      </c>
      <c r="Q36" s="1" t="str">
        <v>Virgin Galactic</v>
      </c>
      <c r="R36" s="2">
        <v>2</v>
      </c>
      <c r="S36" s="2">
        <f t="shared" ref="S36:S37" si="34">S$34*$R36</f>
        <v>0.66666666666666663</v>
      </c>
      <c r="T36" s="2">
        <f t="shared" si="27"/>
        <v>1</v>
      </c>
      <c r="U36" s="2">
        <f t="shared" si="27"/>
        <v>6</v>
      </c>
      <c r="V36" s="5">
        <f t="shared" ref="V36" si="35">GEOMEAN(R36:U36)</f>
        <v>1.681792830507429</v>
      </c>
      <c r="W36" s="5">
        <f t="shared" si="28"/>
        <v>0.31578947368421051</v>
      </c>
      <c r="Y36" s="1" t="str">
        <v>Virgin Galactic</v>
      </c>
      <c r="Z36" s="2">
        <v>0.14285714285714285</v>
      </c>
      <c r="AA36" s="2">
        <f t="shared" ref="AA36:AC37" si="36">AA$34*$Z36</f>
        <v>4.7619047619047616E-2</v>
      </c>
      <c r="AB36" s="2">
        <f t="shared" si="36"/>
        <v>1</v>
      </c>
      <c r="AC36" s="2">
        <f t="shared" si="36"/>
        <v>0.42857142857142855</v>
      </c>
      <c r="AD36" s="5">
        <f t="shared" ref="AD36" si="37">GEOMEAN(Z36:AC36)</f>
        <v>0.2323680802425408</v>
      </c>
      <c r="AE36" s="5">
        <f t="shared" si="30"/>
        <v>3.1914893617021274E-2</v>
      </c>
    </row>
    <row r="37" spans="1:31" x14ac:dyDescent="0.2">
      <c r="A37" s="1" t="str">
        <v>Transocean</v>
      </c>
      <c r="B37" s="2">
        <v>0.33333333333333331</v>
      </c>
      <c r="C37" s="2">
        <f t="shared" si="31"/>
        <v>0.66666666666666663</v>
      </c>
      <c r="D37" s="2">
        <f t="shared" si="22"/>
        <v>1.3333333333333333</v>
      </c>
      <c r="E37" s="2">
        <f t="shared" si="22"/>
        <v>1</v>
      </c>
      <c r="F37" s="5">
        <f t="shared" si="23"/>
        <v>0.73778794646688106</v>
      </c>
      <c r="G37" s="5">
        <f t="shared" si="24"/>
        <v>0.15999999999999998</v>
      </c>
      <c r="I37" s="1" t="str">
        <v>Transocean</v>
      </c>
      <c r="J37" s="2">
        <v>0.2</v>
      </c>
      <c r="K37" s="2">
        <f t="shared" si="32"/>
        <v>0.60000000000000009</v>
      </c>
      <c r="L37" s="2">
        <f t="shared" si="32"/>
        <v>1.4000000000000001</v>
      </c>
      <c r="M37" s="2">
        <f t="shared" si="32"/>
        <v>1</v>
      </c>
      <c r="N37" s="5">
        <f t="shared" si="33"/>
        <v>0.64021717458873595</v>
      </c>
      <c r="O37" s="5">
        <f t="shared" si="26"/>
        <v>0.11931818181818184</v>
      </c>
      <c r="Q37" s="1" t="str">
        <v>Transocean</v>
      </c>
      <c r="R37" s="2">
        <v>0.33333333333333331</v>
      </c>
      <c r="S37" s="2">
        <f t="shared" si="34"/>
        <v>0.1111111111111111</v>
      </c>
      <c r="T37" s="2">
        <f t="shared" si="27"/>
        <v>0.16666666666666666</v>
      </c>
      <c r="U37" s="2">
        <f t="shared" si="27"/>
        <v>1</v>
      </c>
      <c r="V37" s="5">
        <f>GEOMEAN(R37:U37)</f>
        <v>0.2802988050845715</v>
      </c>
      <c r="W37" s="5">
        <f t="shared" si="28"/>
        <v>5.2631578947368418E-2</v>
      </c>
      <c r="Y37" s="1" t="str">
        <v>Transocean</v>
      </c>
      <c r="Z37" s="2">
        <v>0.33333333333333331</v>
      </c>
      <c r="AA37" s="2">
        <f t="shared" si="36"/>
        <v>0.1111111111111111</v>
      </c>
      <c r="AB37" s="2">
        <f t="shared" si="36"/>
        <v>2.333333333333333</v>
      </c>
      <c r="AC37" s="2">
        <f t="shared" si="36"/>
        <v>1</v>
      </c>
      <c r="AD37" s="5">
        <f>GEOMEAN(Z37:AC37)</f>
        <v>0.54219218723259521</v>
      </c>
      <c r="AE37" s="5">
        <f t="shared" si="30"/>
        <v>7.4468085106382975E-2</v>
      </c>
    </row>
    <row r="38" spans="1:31" x14ac:dyDescent="0.2">
      <c r="A38" s="3"/>
      <c r="B38" s="6">
        <f t="shared" ref="B38:G38" si="38">SUM(B34:B37)</f>
        <v>2.0833333333333335</v>
      </c>
      <c r="C38" s="6">
        <f t="shared" si="38"/>
        <v>4.166666666666667</v>
      </c>
      <c r="D38" s="6">
        <f t="shared" si="38"/>
        <v>8.3333333333333339</v>
      </c>
      <c r="E38" s="6">
        <f t="shared" si="38"/>
        <v>6.25</v>
      </c>
      <c r="F38" s="6">
        <f t="shared" si="38"/>
        <v>4.611174665418007</v>
      </c>
      <c r="G38" s="6">
        <f t="shared" si="38"/>
        <v>1</v>
      </c>
      <c r="I38" s="3"/>
      <c r="J38" s="6">
        <f t="shared" ref="J38:O38" si="39">SUM(J34:J37)</f>
        <v>1.676190476190476</v>
      </c>
      <c r="K38" s="6">
        <f t="shared" si="39"/>
        <v>5.0285714285714285</v>
      </c>
      <c r="L38" s="6">
        <f t="shared" si="39"/>
        <v>11.733333333333333</v>
      </c>
      <c r="M38" s="6">
        <f t="shared" si="39"/>
        <v>8.3809523809523796</v>
      </c>
      <c r="N38" s="6">
        <f t="shared" si="39"/>
        <v>5.3656296536960717</v>
      </c>
      <c r="O38" s="6">
        <f t="shared" si="39"/>
        <v>1</v>
      </c>
      <c r="Q38" s="3"/>
      <c r="R38" s="6">
        <f t="shared" ref="R38:W38" si="40">SUM(R34:R37)</f>
        <v>6.333333333333333</v>
      </c>
      <c r="S38" s="6">
        <f t="shared" si="40"/>
        <v>2.1111111111111112</v>
      </c>
      <c r="T38" s="6">
        <f t="shared" si="40"/>
        <v>3.1666666666666665</v>
      </c>
      <c r="U38" s="6">
        <f t="shared" si="40"/>
        <v>19</v>
      </c>
      <c r="V38" s="6">
        <f t="shared" si="40"/>
        <v>5.3256772966068588</v>
      </c>
      <c r="W38" s="6">
        <f t="shared" si="40"/>
        <v>1</v>
      </c>
      <c r="Y38" s="3"/>
      <c r="Z38" s="6">
        <f t="shared" ref="Z38:AE38" si="41">SUM(Z34:Z37)</f>
        <v>4.4761904761904763</v>
      </c>
      <c r="AA38" s="6">
        <f t="shared" si="41"/>
        <v>1.4920634920634921</v>
      </c>
      <c r="AB38" s="6">
        <f t="shared" si="41"/>
        <v>31.333333333333332</v>
      </c>
      <c r="AC38" s="6">
        <f t="shared" si="41"/>
        <v>13.428571428571429</v>
      </c>
      <c r="AD38" s="6">
        <f t="shared" si="41"/>
        <v>7.280866514266279</v>
      </c>
      <c r="AE38" s="6">
        <f t="shared" si="41"/>
        <v>1</v>
      </c>
    </row>
    <row r="39" spans="1:31" x14ac:dyDescent="0.2">
      <c r="A39" s="4" t="s">
        <v>3</v>
      </c>
      <c r="B39" s="4">
        <f>MMULT(B38:E38,G34:G37)</f>
        <v>4</v>
      </c>
      <c r="I39" s="4" t="s">
        <v>3</v>
      </c>
      <c r="J39" s="4">
        <f>MMULT(J38:M38,O34:O37)</f>
        <v>4</v>
      </c>
      <c r="Q39" s="4" t="s">
        <v>3</v>
      </c>
      <c r="R39" s="4">
        <f>MMULT(R38:U38,W34:W37)</f>
        <v>4</v>
      </c>
      <c r="Y39" s="4" t="s">
        <v>3</v>
      </c>
      <c r="Z39" s="4">
        <f>MMULT(Z38:AC38,AE34:AE37)</f>
        <v>4</v>
      </c>
    </row>
    <row r="40" spans="1:31" x14ac:dyDescent="0.2">
      <c r="A40" s="4" t="s">
        <v>4</v>
      </c>
      <c r="B40" s="4">
        <f>(B39 - B42) / (B42 - 1)</f>
        <v>0</v>
      </c>
      <c r="I40" s="4" t="s">
        <v>4</v>
      </c>
      <c r="J40" s="4">
        <f>(J39 - J42) / (J42 - 1)</f>
        <v>0</v>
      </c>
      <c r="Q40" s="4" t="s">
        <v>4</v>
      </c>
      <c r="R40" s="4">
        <f>(R39 - R42) / (R42 - 1)</f>
        <v>0</v>
      </c>
      <c r="Y40" s="4" t="s">
        <v>4</v>
      </c>
      <c r="Z40" s="4">
        <f>(Z39 - Z42) / (Z42 - 1)</f>
        <v>0</v>
      </c>
    </row>
    <row r="41" spans="1:31" x14ac:dyDescent="0.2">
      <c r="A41" s="4" t="s">
        <v>5</v>
      </c>
      <c r="B41" s="4">
        <f>B40 / 0.9</f>
        <v>0</v>
      </c>
      <c r="I41" s="4" t="s">
        <v>5</v>
      </c>
      <c r="J41" s="4">
        <f>J40 / 0.9</f>
        <v>0</v>
      </c>
      <c r="Q41" s="4" t="s">
        <v>5</v>
      </c>
      <c r="R41" s="4">
        <f>R40 / 0.9</f>
        <v>0</v>
      </c>
      <c r="Y41" s="4" t="s">
        <v>5</v>
      </c>
      <c r="Z41" s="4">
        <f>Z40 / 0.9</f>
        <v>0</v>
      </c>
    </row>
    <row r="42" spans="1:31" x14ac:dyDescent="0.2">
      <c r="A42" s="4" t="s">
        <v>6</v>
      </c>
      <c r="B42" s="4">
        <v>4</v>
      </c>
      <c r="I42" s="4" t="s">
        <v>6</v>
      </c>
      <c r="J42" s="4">
        <v>4</v>
      </c>
      <c r="Q42" s="4" t="s">
        <v>6</v>
      </c>
      <c r="R42" s="4">
        <v>4</v>
      </c>
      <c r="Y42" s="4" t="s">
        <v>6</v>
      </c>
      <c r="Z42" s="4">
        <v>4</v>
      </c>
    </row>
    <row r="44" spans="1:31" x14ac:dyDescent="0.2">
      <c r="A44" s="3"/>
      <c r="B44" s="3" t="str">
        <f>B33</f>
        <v>ГМК Норникель</v>
      </c>
      <c r="C44" s="3" t="str">
        <f t="shared" ref="C44:E44" si="42">C33</f>
        <v>TCS Group</v>
      </c>
      <c r="D44" s="3" t="str">
        <f t="shared" si="42"/>
        <v>Virgin Galactic</v>
      </c>
      <c r="E44" s="3" t="str">
        <f t="shared" si="42"/>
        <v>Transocean</v>
      </c>
    </row>
    <row r="45" spans="1:31" x14ac:dyDescent="0.2">
      <c r="A45" s="3" t="str">
        <f>A32</f>
        <v>Капитализация</v>
      </c>
      <c r="B45" s="3" cm="1">
        <f t="array" ref="B45:E45">TRANSPOSE(G34:G37)</f>
        <v>0.48</v>
      </c>
      <c r="C45" s="3">
        <v>0.24</v>
      </c>
      <c r="D45" s="3">
        <v>0.12</v>
      </c>
      <c r="E45" s="3">
        <v>0.15999999999999998</v>
      </c>
    </row>
    <row r="46" spans="1:31" x14ac:dyDescent="0.2">
      <c r="A46" s="3" t="str">
        <f>I32</f>
        <v>Прибыль</v>
      </c>
      <c r="B46" s="3" cm="1">
        <f t="array" ref="B46:E46">TRANSPOSE(O34:O37)</f>
        <v>0.59659090909090917</v>
      </c>
      <c r="C46" s="3">
        <v>0.19886363636363635</v>
      </c>
      <c r="D46" s="3">
        <v>8.5227272727272735E-2</v>
      </c>
      <c r="E46" s="3">
        <v>0.11931818181818184</v>
      </c>
    </row>
    <row r="47" spans="1:31" x14ac:dyDescent="0.2">
      <c r="A47" s="3" t="str">
        <f>Q32</f>
        <v>Новостной фон</v>
      </c>
      <c r="B47" s="3" cm="1">
        <f t="array" ref="B47:E47">TRANSPOSE(W34:W37)</f>
        <v>0.15789473684210525</v>
      </c>
      <c r="C47" s="3">
        <v>0.47368421052631576</v>
      </c>
      <c r="D47" s="3">
        <v>0.31578947368421051</v>
      </c>
      <c r="E47" s="3">
        <v>5.2631578947368418E-2</v>
      </c>
    </row>
    <row r="48" spans="1:31" x14ac:dyDescent="0.2">
      <c r="A48" s="3" t="str">
        <f>Y32</f>
        <v>Руководство</v>
      </c>
      <c r="B48" s="3" cm="1">
        <f t="array" ref="B48:E48">TRANSPOSE(AE34:AE37)</f>
        <v>0.22340425531914893</v>
      </c>
      <c r="C48" s="3">
        <v>0.67021276595744683</v>
      </c>
      <c r="D48" s="3">
        <v>3.1914893617021274E-2</v>
      </c>
      <c r="E48" s="3">
        <v>7.4468085106382975E-2</v>
      </c>
    </row>
    <row r="50" spans="1:12" x14ac:dyDescent="0.2">
      <c r="A50" s="7" t="s">
        <v>20</v>
      </c>
      <c r="B50" s="7" t="s">
        <v>21</v>
      </c>
      <c r="C50" s="7" t="s">
        <v>22</v>
      </c>
      <c r="D50" s="7" t="s">
        <v>23</v>
      </c>
      <c r="E50" s="7" t="s">
        <v>24</v>
      </c>
      <c r="F50" s="7" t="s">
        <v>25</v>
      </c>
      <c r="H50" s="7" t="s">
        <v>26</v>
      </c>
      <c r="I50" s="3" cm="1">
        <f t="array" ref="I50:L50">MMULT(MMULT(TRANSPOSE(F5:F7),B28:E30),B45:E48)</f>
        <v>0.43327368883788508</v>
      </c>
      <c r="J50" s="3">
        <v>0.35393676899299409</v>
      </c>
      <c r="K50" s="3">
        <v>0.10278646682646478</v>
      </c>
      <c r="L50" s="3">
        <v>0.1100030753426559</v>
      </c>
    </row>
    <row r="51" spans="1:12" x14ac:dyDescent="0.2">
      <c r="A51" s="3">
        <f>B10</f>
        <v>-2.2204460492503131E-16</v>
      </c>
      <c r="B51" s="3">
        <f>B23</f>
        <v>-2.9605947323337506E-16</v>
      </c>
      <c r="C51" s="3">
        <f>B40</f>
        <v>0</v>
      </c>
      <c r="D51" s="3">
        <v>0.57999999999999996</v>
      </c>
      <c r="E51" s="3">
        <v>0.9</v>
      </c>
      <c r="F51" s="3">
        <v>0.9</v>
      </c>
      <c r="H51" s="3" t="s">
        <v>27</v>
      </c>
      <c r="I51" s="8" cm="1">
        <f t="array" ref="I51">A51+ MMULT(TRANSPOSE(F5:F7),B51:B53) + MMULT(MMULT(TRANSPOSE(F5:F7),B28:E30),C51:C54)</f>
        <v>-5.4501857572507676E-16</v>
      </c>
    </row>
    <row r="52" spans="1:12" x14ac:dyDescent="0.2">
      <c r="A52" s="3"/>
      <c r="B52" s="3">
        <f>J23</f>
        <v>-4.4408920985006262E-16</v>
      </c>
      <c r="C52" s="3">
        <f>J40</f>
        <v>0</v>
      </c>
      <c r="D52" s="3"/>
      <c r="E52" s="3">
        <v>0.9</v>
      </c>
      <c r="F52" s="3">
        <v>0.9</v>
      </c>
      <c r="H52" s="3" t="s">
        <v>28</v>
      </c>
      <c r="I52" s="3" cm="1">
        <f t="array" ref="I52">D51+ MMULT(TRANSPOSE(F5:F7),E51:E53) + MMULT(MMULT(TRANSPOSE(F5:F7),B28:E30),F51:F54)</f>
        <v>2.38</v>
      </c>
    </row>
    <row r="53" spans="1:12" x14ac:dyDescent="0.2">
      <c r="A53" s="3"/>
      <c r="B53" s="3">
        <f>R23</f>
        <v>-2.9605947323337506E-16</v>
      </c>
      <c r="C53" s="3">
        <f>R40</f>
        <v>0</v>
      </c>
      <c r="D53" s="3"/>
      <c r="E53" s="3">
        <v>0.9</v>
      </c>
      <c r="F53" s="3">
        <v>0.9</v>
      </c>
      <c r="H53" s="3" t="s">
        <v>29</v>
      </c>
      <c r="I53" s="3">
        <f>I51/I52</f>
        <v>-2.289994015651583E-16</v>
      </c>
    </row>
    <row r="54" spans="1:12" x14ac:dyDescent="0.2">
      <c r="A54" s="3"/>
      <c r="B54" s="3"/>
      <c r="C54" s="3">
        <f>Z40</f>
        <v>0</v>
      </c>
      <c r="D54" s="3"/>
      <c r="E54" s="3"/>
      <c r="F54" s="3">
        <v>0.9</v>
      </c>
    </row>
  </sheetData>
  <mergeCells count="8">
    <mergeCell ref="Y32:AE32"/>
    <mergeCell ref="Q15:W15"/>
    <mergeCell ref="I15:O15"/>
    <mergeCell ref="A15:G15"/>
    <mergeCell ref="A3:F3"/>
    <mergeCell ref="A32:G32"/>
    <mergeCell ref="I32:O32"/>
    <mergeCell ref="Q32:W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9E37-3F91-1647-8A1B-C824A185F9F5}">
  <dimension ref="A1:AE54"/>
  <sheetViews>
    <sheetView tabSelected="1" zoomScale="133" workbookViewId="0">
      <selection activeCell="B23" sqref="B23"/>
    </sheetView>
  </sheetViews>
  <sheetFormatPr baseColWidth="10" defaultRowHeight="16" x14ac:dyDescent="0.2"/>
  <cols>
    <col min="1" max="1" width="11" bestFit="1" customWidth="1"/>
    <col min="2" max="3" width="13.33203125" bestFit="1" customWidth="1"/>
    <col min="4" max="7" width="11" bestFit="1" customWidth="1"/>
    <col min="9" max="9" width="12.83203125" bestFit="1" customWidth="1"/>
    <col min="10" max="10" width="13.1640625" bestFit="1" customWidth="1"/>
    <col min="11" max="15" width="11.1640625" bestFit="1" customWidth="1"/>
    <col min="18" max="18" width="13.5" bestFit="1" customWidth="1"/>
    <col min="19" max="23" width="11.1640625" bestFit="1" customWidth="1"/>
    <col min="26" max="26" width="13.1640625" bestFit="1" customWidth="1"/>
    <col min="27" max="28" width="11.1640625" bestFit="1" customWidth="1"/>
  </cols>
  <sheetData>
    <row r="1" spans="1:23" x14ac:dyDescent="0.2">
      <c r="A1" t="s">
        <v>0</v>
      </c>
    </row>
    <row r="3" spans="1:23" x14ac:dyDescent="0.2">
      <c r="A3" s="13" t="s">
        <v>30</v>
      </c>
      <c r="B3" s="14"/>
      <c r="C3" s="14"/>
      <c r="D3" s="14"/>
      <c r="E3" s="14"/>
      <c r="F3" s="15"/>
    </row>
    <row r="4" spans="1:23" x14ac:dyDescent="0.2">
      <c r="A4" s="1"/>
      <c r="B4" s="1" t="s">
        <v>7</v>
      </c>
      <c r="C4" s="1" t="s">
        <v>8</v>
      </c>
      <c r="D4" s="1" t="s">
        <v>9</v>
      </c>
      <c r="E4" s="1" t="s">
        <v>1</v>
      </c>
      <c r="F4" s="1" t="s">
        <v>2</v>
      </c>
    </row>
    <row r="5" spans="1:23" x14ac:dyDescent="0.2">
      <c r="A5" s="1" t="str" cm="1">
        <f t="array" ref="A5:A7">TRANSPOSE(B4:D4)</f>
        <v>Дивиденды</v>
      </c>
      <c r="B5" s="2">
        <v>1</v>
      </c>
      <c r="C5" s="2">
        <v>3</v>
      </c>
      <c r="D5" s="2">
        <v>2</v>
      </c>
      <c r="E5" s="5">
        <f>GEOMEAN(B5:D5)</f>
        <v>1.8171205928321397</v>
      </c>
      <c r="F5" s="5">
        <f>E5/$E$8</f>
        <v>0.54545454545454541</v>
      </c>
    </row>
    <row r="6" spans="1:23" x14ac:dyDescent="0.2">
      <c r="A6" s="1" t="str">
        <v>Потенциал</v>
      </c>
      <c r="B6" s="2" cm="1">
        <f t="array" ref="B6:B7">1 / TRANSPOSE(C5:D5)</f>
        <v>0.33333333333333331</v>
      </c>
      <c r="C6" s="2">
        <f>C$5*$B6</f>
        <v>1</v>
      </c>
      <c r="D6" s="2">
        <f>D$5*$B6</f>
        <v>0.66666666666666663</v>
      </c>
      <c r="E6" s="5">
        <f t="shared" ref="E6:E7" si="0">GEOMEAN(B6:D6)</f>
        <v>0.60570686427737985</v>
      </c>
      <c r="F6" s="5">
        <f t="shared" ref="F6:F7" si="1">E6/$E$8</f>
        <v>0.1818181818181818</v>
      </c>
    </row>
    <row r="7" spans="1:23" x14ac:dyDescent="0.2">
      <c r="A7" s="1" t="str">
        <v>Риски</v>
      </c>
      <c r="B7" s="2">
        <v>0.5</v>
      </c>
      <c r="C7" s="2">
        <f>C$5*$B7</f>
        <v>1.5</v>
      </c>
      <c r="D7" s="2">
        <f>D$5*$B7</f>
        <v>1</v>
      </c>
      <c r="E7" s="5">
        <f t="shared" si="0"/>
        <v>0.90856029641606983</v>
      </c>
      <c r="F7" s="5">
        <f t="shared" si="1"/>
        <v>0.27272727272727271</v>
      </c>
    </row>
    <row r="8" spans="1:23" x14ac:dyDescent="0.2">
      <c r="A8" s="3"/>
      <c r="B8" s="9">
        <f>SUM(B5:B7)</f>
        <v>1.8333333333333333</v>
      </c>
      <c r="C8" s="9">
        <f t="shared" ref="C8:E8" si="2">SUM(C5:C7)</f>
        <v>5.5</v>
      </c>
      <c r="D8" s="9">
        <f t="shared" si="2"/>
        <v>3.6666666666666665</v>
      </c>
      <c r="E8" s="9">
        <f t="shared" si="2"/>
        <v>3.3313877535255894</v>
      </c>
      <c r="F8" s="9">
        <f>SUM(F5:F7)</f>
        <v>0.99999999999999989</v>
      </c>
    </row>
    <row r="9" spans="1:23" x14ac:dyDescent="0.2">
      <c r="A9" s="4" t="s">
        <v>3</v>
      </c>
      <c r="B9" s="10" cm="1">
        <f t="array" ref="B9">MMULT(B8:D8,F5:F7)</f>
        <v>2.9999999999999996</v>
      </c>
      <c r="C9" s="11"/>
      <c r="D9" s="11"/>
      <c r="E9" s="11"/>
      <c r="F9" s="11"/>
    </row>
    <row r="10" spans="1:23" x14ac:dyDescent="0.2">
      <c r="A10" s="4" t="s">
        <v>4</v>
      </c>
      <c r="B10" s="10">
        <f>(B9 - B12) / (B12 - 1)</f>
        <v>-2.2204460492503131E-16</v>
      </c>
      <c r="C10" s="11"/>
      <c r="D10" s="11"/>
      <c r="E10" s="11"/>
      <c r="F10" s="11"/>
    </row>
    <row r="11" spans="1:23" x14ac:dyDescent="0.2">
      <c r="A11" s="4" t="s">
        <v>5</v>
      </c>
      <c r="B11" s="10">
        <f>B10 / 0.58</f>
        <v>-3.8283552573281263E-16</v>
      </c>
      <c r="C11" s="11"/>
      <c r="D11" s="11"/>
      <c r="E11" s="11"/>
      <c r="F11" s="11"/>
    </row>
    <row r="12" spans="1:23" x14ac:dyDescent="0.2">
      <c r="A12" s="4" t="s">
        <v>6</v>
      </c>
      <c r="B12" s="4">
        <v>3</v>
      </c>
    </row>
    <row r="15" spans="1:23" x14ac:dyDescent="0.2">
      <c r="A15" s="12" t="s">
        <v>7</v>
      </c>
      <c r="B15" s="12"/>
      <c r="C15" s="12"/>
      <c r="D15" s="12"/>
      <c r="E15" s="12"/>
      <c r="F15" s="12"/>
      <c r="G15" s="12"/>
      <c r="I15" s="12" t="s">
        <v>18</v>
      </c>
      <c r="J15" s="12"/>
      <c r="K15" s="12"/>
      <c r="L15" s="12"/>
      <c r="M15" s="12"/>
      <c r="N15" s="12"/>
      <c r="O15" s="12"/>
      <c r="Q15" s="12" t="s">
        <v>19</v>
      </c>
      <c r="R15" s="12"/>
      <c r="S15" s="12"/>
      <c r="T15" s="12"/>
      <c r="U15" s="12"/>
      <c r="V15" s="12"/>
      <c r="W15" s="12"/>
    </row>
    <row r="16" spans="1:23" x14ac:dyDescent="0.2">
      <c r="A16" s="1"/>
      <c r="B16" s="1" t="s">
        <v>10</v>
      </c>
      <c r="C16" s="1" t="s">
        <v>33</v>
      </c>
      <c r="D16" s="1" t="s">
        <v>32</v>
      </c>
      <c r="E16" s="1" t="s">
        <v>13</v>
      </c>
      <c r="F16" s="1" t="s">
        <v>1</v>
      </c>
      <c r="G16" s="1" t="s">
        <v>2</v>
      </c>
      <c r="I16" s="1"/>
      <c r="J16" s="1" t="str">
        <f>B16</f>
        <v>Капитализация</v>
      </c>
      <c r="K16" s="1" t="str">
        <f t="shared" ref="K16:L16" si="3">C16</f>
        <v>Прибыльность</v>
      </c>
      <c r="L16" s="1" t="str">
        <f t="shared" si="3"/>
        <v>Новостной фон</v>
      </c>
      <c r="M16" s="1" t="str">
        <f>E16</f>
        <v>Руководство</v>
      </c>
      <c r="N16" s="1" t="s">
        <v>1</v>
      </c>
      <c r="O16" s="1" t="s">
        <v>2</v>
      </c>
      <c r="Q16" s="1"/>
      <c r="R16" s="1" t="str">
        <f>B16</f>
        <v>Капитализация</v>
      </c>
      <c r="S16" s="1" t="str">
        <f t="shared" ref="S16:U16" si="4">C16</f>
        <v>Прибыльность</v>
      </c>
      <c r="T16" s="1" t="str">
        <f t="shared" si="4"/>
        <v>Новостной фон</v>
      </c>
      <c r="U16" s="1" t="str">
        <f t="shared" si="4"/>
        <v>Руководство</v>
      </c>
      <c r="V16" s="1" t="s">
        <v>1</v>
      </c>
      <c r="W16" s="1" t="s">
        <v>2</v>
      </c>
    </row>
    <row r="17" spans="1:31" x14ac:dyDescent="0.2">
      <c r="A17" s="1" t="str" cm="1">
        <f t="array" ref="A17:A20">TRANSPOSE(B16:E16)</f>
        <v>Капитализация</v>
      </c>
      <c r="B17" s="2">
        <v>1</v>
      </c>
      <c r="C17" s="2">
        <v>0.2</v>
      </c>
      <c r="D17" s="2">
        <v>3</v>
      </c>
      <c r="E17" s="2">
        <v>0.5</v>
      </c>
      <c r="F17" s="5">
        <f>GEOMEAN(B17:E17)</f>
        <v>0.74008280449228525</v>
      </c>
      <c r="G17" s="5">
        <f>F17/$F$21</f>
        <v>0.12</v>
      </c>
      <c r="I17" s="1" t="str" cm="1">
        <f t="array" ref="I17:I20">TRANSPOSE(J16:M16)</f>
        <v>Капитализация</v>
      </c>
      <c r="J17" s="2">
        <v>1</v>
      </c>
      <c r="K17" s="2">
        <v>0.25</v>
      </c>
      <c r="L17" s="2">
        <v>0.5</v>
      </c>
      <c r="M17" s="2">
        <v>0.33333333333333331</v>
      </c>
      <c r="N17" s="5">
        <f>GEOMEAN(J17:M17)</f>
        <v>0.45180100180492239</v>
      </c>
      <c r="O17" s="5">
        <f>N17/$N$21</f>
        <v>9.9999999999999978E-2</v>
      </c>
      <c r="Q17" s="1" t="str" cm="1">
        <f t="array" ref="Q17:Q20">TRANSPOSE(R16:U16)</f>
        <v>Капитализация</v>
      </c>
      <c r="R17" s="2">
        <v>1</v>
      </c>
      <c r="S17" s="2">
        <v>4</v>
      </c>
      <c r="T17" s="2">
        <v>3</v>
      </c>
      <c r="U17" s="2">
        <v>2</v>
      </c>
      <c r="V17" s="5">
        <f>GEOMEAN(R17:U17)</f>
        <v>2.2133638394006434</v>
      </c>
      <c r="W17" s="5">
        <f>V17/$V$21</f>
        <v>0.48</v>
      </c>
    </row>
    <row r="18" spans="1:31" x14ac:dyDescent="0.2">
      <c r="A18" s="1" t="str">
        <v>Прибыльность</v>
      </c>
      <c r="B18" s="2" cm="1">
        <f t="array" ref="B18:B20">1 / TRANSPOSE(C17:E17)</f>
        <v>5</v>
      </c>
      <c r="C18" s="2">
        <f>C$17*$B18</f>
        <v>1</v>
      </c>
      <c r="D18" s="2">
        <f>D$17*$B18</f>
        <v>15</v>
      </c>
      <c r="E18" s="2">
        <f>E$17*$B18</f>
        <v>2.5</v>
      </c>
      <c r="F18" s="5">
        <f>GEOMEAN(B18:E18)</f>
        <v>3.7004140224614259</v>
      </c>
      <c r="G18" s="5">
        <f>F18/$F$21</f>
        <v>0.6</v>
      </c>
      <c r="I18" s="1" t="str">
        <v>Прибыльность</v>
      </c>
      <c r="J18" s="2">
        <v>4</v>
      </c>
      <c r="K18" s="2">
        <f>K$17*$J18</f>
        <v>1</v>
      </c>
      <c r="L18" s="2">
        <f>L$17*$J18</f>
        <v>2</v>
      </c>
      <c r="M18" s="2">
        <f>M$17*$J18</f>
        <v>1.3333333333333333</v>
      </c>
      <c r="N18" s="5">
        <f>GEOMEAN(J18:M18)</f>
        <v>1.8072040072196898</v>
      </c>
      <c r="O18" s="5">
        <f>N18/$N$21</f>
        <v>0.39999999999999997</v>
      </c>
      <c r="Q18" s="1" t="str">
        <v>Прибыльность</v>
      </c>
      <c r="R18" s="2" cm="1">
        <f t="array" ref="R18:R20">1 / TRANSPOSE(S17:U17)</f>
        <v>0.25</v>
      </c>
      <c r="S18" s="2">
        <f>S$17*$R18</f>
        <v>1</v>
      </c>
      <c r="T18" s="2">
        <f>T$17*$R18</f>
        <v>0.75</v>
      </c>
      <c r="U18" s="2">
        <f>U$17*$R18</f>
        <v>0.5</v>
      </c>
      <c r="V18" s="5">
        <f>GEOMEAN(R18:U18)</f>
        <v>0.55334095985016085</v>
      </c>
      <c r="W18" s="5">
        <f>V18/$V$21</f>
        <v>0.12</v>
      </c>
    </row>
    <row r="19" spans="1:31" x14ac:dyDescent="0.2">
      <c r="A19" s="1" t="str">
        <v>Новостной фон</v>
      </c>
      <c r="B19" s="2">
        <v>0.33333333333333331</v>
      </c>
      <c r="C19" s="2">
        <f>C$17*$B19</f>
        <v>6.6666666666666666E-2</v>
      </c>
      <c r="D19" s="2">
        <f>D$17*$B19</f>
        <v>1</v>
      </c>
      <c r="E19" s="2">
        <f>E$17*$B19</f>
        <v>0.16666666666666666</v>
      </c>
      <c r="F19" s="5">
        <f>GEOMEAN(B19:E19)</f>
        <v>0.24669426816409507</v>
      </c>
      <c r="G19" s="5">
        <f>F19/$F$21</f>
        <v>3.9999999999999994E-2</v>
      </c>
      <c r="I19" s="1" t="str">
        <v>Новостной фон</v>
      </c>
      <c r="J19" s="2">
        <v>2</v>
      </c>
      <c r="K19" s="2">
        <f>K$17*$J19</f>
        <v>0.5</v>
      </c>
      <c r="L19" s="2">
        <f>L$17*$J19</f>
        <v>1</v>
      </c>
      <c r="M19" s="2">
        <f>M$17*$J19</f>
        <v>0.66666666666666663</v>
      </c>
      <c r="N19" s="5">
        <f t="shared" ref="N19:N20" si="5">GEOMEAN(J19:M19)</f>
        <v>0.90360200360984477</v>
      </c>
      <c r="O19" s="5">
        <f>N19/$N$21</f>
        <v>0.19999999999999996</v>
      </c>
      <c r="Q19" s="1" t="str">
        <v>Новостной фон</v>
      </c>
      <c r="R19" s="2">
        <v>0.33333333333333331</v>
      </c>
      <c r="S19" s="2">
        <f>S$17*$R19</f>
        <v>1.3333333333333333</v>
      </c>
      <c r="T19" s="2">
        <f>T$17*$R19</f>
        <v>1</v>
      </c>
      <c r="U19" s="2">
        <f>U$17*$R19</f>
        <v>0.66666666666666663</v>
      </c>
      <c r="V19" s="5">
        <f t="shared" ref="V19" si="6">GEOMEAN(R19:U19)</f>
        <v>0.73778794646688106</v>
      </c>
      <c r="W19" s="5">
        <f>V19/$V$21</f>
        <v>0.15999999999999998</v>
      </c>
    </row>
    <row r="20" spans="1:31" x14ac:dyDescent="0.2">
      <c r="A20" s="1" t="str">
        <v>Руководство</v>
      </c>
      <c r="B20" s="2">
        <v>2</v>
      </c>
      <c r="C20" s="2">
        <f>C$17*$B20</f>
        <v>0.4</v>
      </c>
      <c r="D20" s="2">
        <f>D$17*$B20</f>
        <v>6</v>
      </c>
      <c r="E20" s="2">
        <f>E$17*$B20</f>
        <v>1</v>
      </c>
      <c r="F20" s="5">
        <f>GEOMEAN(B20:E20)</f>
        <v>1.4801656089845705</v>
      </c>
      <c r="G20" s="5">
        <f>F20/$F$21</f>
        <v>0.24</v>
      </c>
      <c r="I20" s="1" t="str">
        <v>Руководство</v>
      </c>
      <c r="J20" s="2">
        <v>3</v>
      </c>
      <c r="K20" s="2">
        <f>K$17*$J20</f>
        <v>0.75</v>
      </c>
      <c r="L20" s="2">
        <f>L$17*$J20</f>
        <v>1.5</v>
      </c>
      <c r="M20" s="2">
        <f>M$17*$J20</f>
        <v>1</v>
      </c>
      <c r="N20" s="5">
        <f t="shared" si="5"/>
        <v>1.3554030054147672</v>
      </c>
      <c r="O20" s="5">
        <f>N20/$N$21</f>
        <v>0.29999999999999993</v>
      </c>
      <c r="Q20" s="1" t="str">
        <v>Руководство</v>
      </c>
      <c r="R20" s="2">
        <v>0.5</v>
      </c>
      <c r="S20" s="2">
        <f>S$17*$R20</f>
        <v>2</v>
      </c>
      <c r="T20" s="2">
        <f>T$17*$R20</f>
        <v>1.5</v>
      </c>
      <c r="U20" s="2">
        <f>U$17*$R20</f>
        <v>1</v>
      </c>
      <c r="V20" s="5">
        <f>GEOMEAN(R20:U20)</f>
        <v>1.1066819197003217</v>
      </c>
      <c r="W20" s="5">
        <f>V20/$V$21</f>
        <v>0.24</v>
      </c>
    </row>
    <row r="21" spans="1:31" x14ac:dyDescent="0.2">
      <c r="A21" s="3"/>
      <c r="B21" s="6">
        <f t="shared" ref="B21:G21" si="7">SUM(B17:B20)</f>
        <v>8.3333333333333321</v>
      </c>
      <c r="C21" s="6">
        <f t="shared" si="7"/>
        <v>1.6666666666666665</v>
      </c>
      <c r="D21" s="6">
        <f t="shared" si="7"/>
        <v>25</v>
      </c>
      <c r="E21" s="6">
        <f t="shared" si="7"/>
        <v>4.1666666666666661</v>
      </c>
      <c r="F21" s="6">
        <f t="shared" si="7"/>
        <v>6.1673567041023771</v>
      </c>
      <c r="G21" s="6">
        <f t="shared" si="7"/>
        <v>1</v>
      </c>
      <c r="I21" s="3"/>
      <c r="J21" s="6">
        <f t="shared" ref="J21:O21" si="8">SUM(J17:J20)</f>
        <v>10</v>
      </c>
      <c r="K21" s="6">
        <f t="shared" si="8"/>
        <v>2.5</v>
      </c>
      <c r="L21" s="6">
        <f t="shared" si="8"/>
        <v>5</v>
      </c>
      <c r="M21" s="6">
        <f t="shared" si="8"/>
        <v>3.333333333333333</v>
      </c>
      <c r="N21" s="6">
        <f t="shared" si="8"/>
        <v>4.5180100180492246</v>
      </c>
      <c r="O21" s="6">
        <f t="shared" si="8"/>
        <v>0.99999999999999989</v>
      </c>
      <c r="Q21" s="3"/>
      <c r="R21" s="6">
        <f t="shared" ref="R21:W21" si="9">SUM(R17:R20)</f>
        <v>2.083333333333333</v>
      </c>
      <c r="S21" s="6">
        <f t="shared" si="9"/>
        <v>8.3333333333333321</v>
      </c>
      <c r="T21" s="6">
        <f t="shared" si="9"/>
        <v>6.25</v>
      </c>
      <c r="U21" s="6">
        <f t="shared" si="9"/>
        <v>4.1666666666666661</v>
      </c>
      <c r="V21" s="6">
        <f t="shared" si="9"/>
        <v>4.611174665418007</v>
      </c>
      <c r="W21" s="6">
        <f t="shared" si="9"/>
        <v>1</v>
      </c>
    </row>
    <row r="22" spans="1:31" x14ac:dyDescent="0.2">
      <c r="A22" s="4" t="s">
        <v>3</v>
      </c>
      <c r="B22" s="4">
        <f>MMULT(B21:E21,G17:G20)</f>
        <v>3.9999999999999991</v>
      </c>
      <c r="I22" s="4" t="s">
        <v>3</v>
      </c>
      <c r="J22" s="4">
        <f>MMULT(J21:M21,O17:O20)</f>
        <v>3.9999999999999987</v>
      </c>
      <c r="Q22" s="4" t="s">
        <v>3</v>
      </c>
      <c r="R22" s="4">
        <f>MMULT(R21:U21,W17:W20)</f>
        <v>3.9999999999999991</v>
      </c>
    </row>
    <row r="23" spans="1:31" x14ac:dyDescent="0.2">
      <c r="A23" s="4" t="s">
        <v>4</v>
      </c>
      <c r="B23" s="4">
        <f>(B22 - B25) / (B25 - 1)</f>
        <v>-2.9605947323337506E-16</v>
      </c>
      <c r="I23" s="4" t="s">
        <v>4</v>
      </c>
      <c r="J23" s="4">
        <f>(J22 - J25) / (J25 - 1)</f>
        <v>-4.4408920985006262E-16</v>
      </c>
      <c r="Q23" s="4" t="s">
        <v>4</v>
      </c>
      <c r="R23" s="4">
        <f>(R22 - R25) / (R25 - 1)</f>
        <v>-2.9605947323337506E-16</v>
      </c>
    </row>
    <row r="24" spans="1:31" x14ac:dyDescent="0.2">
      <c r="A24" s="4" t="s">
        <v>5</v>
      </c>
      <c r="B24" s="4">
        <f>B23 / 0.9</f>
        <v>-3.2895497025930562E-16</v>
      </c>
      <c r="I24" s="4" t="s">
        <v>5</v>
      </c>
      <c r="J24" s="4">
        <f>J23 / 0.9</f>
        <v>-4.9343245538895848E-16</v>
      </c>
      <c r="Q24" s="4" t="s">
        <v>5</v>
      </c>
      <c r="R24" s="4">
        <f>R23 / 0.9</f>
        <v>-3.2895497025930562E-16</v>
      </c>
    </row>
    <row r="25" spans="1:31" x14ac:dyDescent="0.2">
      <c r="A25" s="4" t="s">
        <v>6</v>
      </c>
      <c r="B25" s="4">
        <v>4</v>
      </c>
      <c r="I25" s="4" t="s">
        <v>6</v>
      </c>
      <c r="J25" s="4">
        <v>4</v>
      </c>
      <c r="Q25" s="4" t="s">
        <v>6</v>
      </c>
      <c r="R25" s="4">
        <v>4</v>
      </c>
    </row>
    <row r="27" spans="1:31" x14ac:dyDescent="0.2">
      <c r="A27" s="3"/>
      <c r="B27" s="3" t="str">
        <f>B16</f>
        <v>Капитализация</v>
      </c>
      <c r="C27" s="3" t="str">
        <f>C16</f>
        <v>Прибыльность</v>
      </c>
      <c r="D27" s="3" t="str">
        <f>D16</f>
        <v>Новостной фон</v>
      </c>
      <c r="E27" s="3" t="str">
        <f>E16</f>
        <v>Руководство</v>
      </c>
    </row>
    <row r="28" spans="1:31" x14ac:dyDescent="0.2">
      <c r="A28" s="3" t="str">
        <f>A15</f>
        <v>Дивиденды</v>
      </c>
      <c r="B28" s="3" cm="1">
        <f t="array" ref="B28:E28">TRANSPOSE(G17:G20)</f>
        <v>0.12</v>
      </c>
      <c r="C28" s="3">
        <v>0.6</v>
      </c>
      <c r="D28" s="3">
        <v>3.9999999999999994E-2</v>
      </c>
      <c r="E28" s="3">
        <v>0.24</v>
      </c>
    </row>
    <row r="29" spans="1:31" x14ac:dyDescent="0.2">
      <c r="A29" s="3" t="str">
        <f>I15</f>
        <v>Потенциал роста компании</v>
      </c>
      <c r="B29" s="3" cm="1">
        <f t="array" ref="B29:E29">TRANSPOSE(O17:O20)</f>
        <v>9.9999999999999978E-2</v>
      </c>
      <c r="C29" s="3">
        <v>0.39999999999999997</v>
      </c>
      <c r="D29" s="3">
        <v>0.19999999999999996</v>
      </c>
      <c r="E29" s="3">
        <v>0.29999999999999993</v>
      </c>
    </row>
    <row r="30" spans="1:31" x14ac:dyDescent="0.2">
      <c r="A30" s="3" t="str">
        <f>Q15</f>
        <v>Риски инвестиций</v>
      </c>
      <c r="B30" s="3" cm="1">
        <f t="array" ref="B30:E30">TRANSPOSE(W17:W20)</f>
        <v>0.48</v>
      </c>
      <c r="C30" s="3">
        <v>0.12</v>
      </c>
      <c r="D30" s="3">
        <v>0.15999999999999998</v>
      </c>
      <c r="E30" s="3">
        <v>0.24</v>
      </c>
    </row>
    <row r="32" spans="1:31" x14ac:dyDescent="0.2">
      <c r="A32" s="12" t="str">
        <f>B16</f>
        <v>Капитализация</v>
      </c>
      <c r="B32" s="12"/>
      <c r="C32" s="12"/>
      <c r="D32" s="12"/>
      <c r="E32" s="12"/>
      <c r="F32" s="12"/>
      <c r="G32" s="12"/>
      <c r="I32" s="12" t="str">
        <f>C16</f>
        <v>Прибыльность</v>
      </c>
      <c r="J32" s="12"/>
      <c r="K32" s="12"/>
      <c r="L32" s="12"/>
      <c r="M32" s="12"/>
      <c r="N32" s="12"/>
      <c r="O32" s="12"/>
      <c r="Q32" s="12" t="str">
        <f>D16</f>
        <v>Новостной фон</v>
      </c>
      <c r="R32" s="12"/>
      <c r="S32" s="12"/>
      <c r="T32" s="12"/>
      <c r="U32" s="12"/>
      <c r="V32" s="12"/>
      <c r="W32" s="12"/>
      <c r="Y32" s="12" t="str">
        <f>E16</f>
        <v>Руководство</v>
      </c>
      <c r="Z32" s="12"/>
      <c r="AA32" s="12"/>
      <c r="AB32" s="12"/>
      <c r="AC32" s="12"/>
      <c r="AD32" s="12"/>
      <c r="AE32" s="12"/>
    </row>
    <row r="33" spans="1:31" x14ac:dyDescent="0.2">
      <c r="A33" s="1"/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</v>
      </c>
      <c r="G33" s="1" t="s">
        <v>2</v>
      </c>
      <c r="I33" s="1"/>
      <c r="J33" s="1" t="str">
        <f>B33</f>
        <v>ГМК Норникель</v>
      </c>
      <c r="K33" s="1" t="str">
        <f t="shared" ref="K33:M33" si="10">C33</f>
        <v>TCS Group</v>
      </c>
      <c r="L33" s="1" t="str">
        <f t="shared" si="10"/>
        <v>Virgin Galactic</v>
      </c>
      <c r="M33" s="1" t="str">
        <f t="shared" si="10"/>
        <v>Transocean</v>
      </c>
      <c r="N33" s="1" t="s">
        <v>1</v>
      </c>
      <c r="O33" s="1" t="s">
        <v>2</v>
      </c>
      <c r="Q33" s="1"/>
      <c r="R33" s="1" t="str">
        <f>B33</f>
        <v>ГМК Норникель</v>
      </c>
      <c r="S33" s="1" t="str">
        <f t="shared" ref="S33:U33" si="11">C33</f>
        <v>TCS Group</v>
      </c>
      <c r="T33" s="1" t="str">
        <f t="shared" si="11"/>
        <v>Virgin Galactic</v>
      </c>
      <c r="U33" s="1" t="str">
        <f t="shared" si="11"/>
        <v>Transocean</v>
      </c>
      <c r="V33" s="1" t="s">
        <v>1</v>
      </c>
      <c r="W33" s="1" t="s">
        <v>2</v>
      </c>
      <c r="Y33" s="1"/>
      <c r="Z33" s="1" t="str">
        <f>B33</f>
        <v>ГМК Норникель</v>
      </c>
      <c r="AA33" s="1" t="str">
        <f t="shared" ref="AA33:AC33" si="12">C33</f>
        <v>TCS Group</v>
      </c>
      <c r="AB33" s="1" t="str">
        <f t="shared" si="12"/>
        <v>Virgin Galactic</v>
      </c>
      <c r="AC33" s="1" t="str">
        <f t="shared" si="12"/>
        <v>Transocean</v>
      </c>
      <c r="AD33" s="1" t="s">
        <v>1</v>
      </c>
      <c r="AE33" s="1" t="s">
        <v>2</v>
      </c>
    </row>
    <row r="34" spans="1:31" x14ac:dyDescent="0.2">
      <c r="A34" s="1" t="str" cm="1">
        <f t="array" ref="A34:A37">TRANSPOSE(B33:E33)</f>
        <v>ГМК Норникель</v>
      </c>
      <c r="B34" s="2">
        <v>1</v>
      </c>
      <c r="C34" s="2">
        <v>2</v>
      </c>
      <c r="D34" s="2">
        <v>4</v>
      </c>
      <c r="E34" s="2">
        <v>3</v>
      </c>
      <c r="F34" s="5">
        <f>GEOMEAN(B34:E34)</f>
        <v>2.2133638394006434</v>
      </c>
      <c r="G34" s="5">
        <f>F34/$F$38</f>
        <v>0.48</v>
      </c>
      <c r="I34" s="1" t="str" cm="1">
        <f t="array" ref="I34:I37">TRANSPOSE(J33:M33)</f>
        <v>ГМК Норникель</v>
      </c>
      <c r="J34" s="2">
        <v>1</v>
      </c>
      <c r="K34" s="2">
        <v>3</v>
      </c>
      <c r="L34" s="2">
        <v>7</v>
      </c>
      <c r="M34" s="2">
        <v>5</v>
      </c>
      <c r="N34" s="5">
        <f>GEOMEAN(J34:M34)</f>
        <v>3.2010858729436795</v>
      </c>
      <c r="O34" s="5">
        <f>N34/$N$38</f>
        <v>0.59659090909090917</v>
      </c>
      <c r="Q34" s="1" t="str" cm="1">
        <f t="array" ref="Q34:Q37">TRANSPOSE(R33:U33)</f>
        <v>ГМК Норникель</v>
      </c>
      <c r="R34" s="2">
        <v>1</v>
      </c>
      <c r="S34" s="2">
        <v>0.33333333333333331</v>
      </c>
      <c r="T34" s="2">
        <v>0.5</v>
      </c>
      <c r="U34" s="2">
        <v>3</v>
      </c>
      <c r="V34" s="5">
        <f>GEOMEAN(R34:U34)</f>
        <v>0.8408964152537145</v>
      </c>
      <c r="W34" s="5">
        <f>V34/$V$38</f>
        <v>0.15789473684210525</v>
      </c>
      <c r="Y34" s="1" t="str" cm="1">
        <f t="array" ref="Y34:Y37">TRANSPOSE(Z33:AC33)</f>
        <v>ГМК Норникель</v>
      </c>
      <c r="Z34" s="2">
        <v>1</v>
      </c>
      <c r="AA34" s="2">
        <v>0.33333333333333331</v>
      </c>
      <c r="AB34" s="2">
        <v>7</v>
      </c>
      <c r="AC34" s="2">
        <v>3</v>
      </c>
      <c r="AD34" s="5">
        <f>GEOMEAN(Z34:AC34)</f>
        <v>1.6265765616977856</v>
      </c>
      <c r="AE34" s="5">
        <f>AD34/$AD$38</f>
        <v>0.22340425531914893</v>
      </c>
    </row>
    <row r="35" spans="1:31" x14ac:dyDescent="0.2">
      <c r="A35" s="1" t="str">
        <v>TCS Group</v>
      </c>
      <c r="B35" s="2" cm="1">
        <f t="array" ref="B35:B37">1 / TRANSPOSE(C34:E34)</f>
        <v>0.5</v>
      </c>
      <c r="C35" s="2">
        <f>C$34*$B35</f>
        <v>1</v>
      </c>
      <c r="D35" s="2">
        <f t="shared" ref="D35:E37" si="13">D$34*$B35</f>
        <v>2</v>
      </c>
      <c r="E35" s="2">
        <f t="shared" si="13"/>
        <v>1.5</v>
      </c>
      <c r="F35" s="5">
        <f t="shared" ref="F35:F37" si="14">GEOMEAN(B35:E35)</f>
        <v>1.1066819197003217</v>
      </c>
      <c r="G35" s="5">
        <f t="shared" ref="G35:G37" si="15">F35/$F$38</f>
        <v>0.24</v>
      </c>
      <c r="I35" s="1" t="str">
        <v>TCS Group</v>
      </c>
      <c r="J35" s="2" cm="1">
        <f t="array" ref="J35:J37">1 / TRANSPOSE(K34:M34)</f>
        <v>0.33333333333333331</v>
      </c>
      <c r="K35" s="2">
        <f>K$34*$J35</f>
        <v>1</v>
      </c>
      <c r="L35" s="2">
        <f t="shared" ref="L35:M35" si="16">L$34*$J35</f>
        <v>2.333333333333333</v>
      </c>
      <c r="M35" s="2">
        <f t="shared" si="16"/>
        <v>1.6666666666666665</v>
      </c>
      <c r="N35" s="5">
        <f>GEOMEAN(J35:M35)</f>
        <v>1.0670286243145597</v>
      </c>
      <c r="O35" s="5">
        <f t="shared" ref="O35:O37" si="17">N35/$N$38</f>
        <v>0.19886363636363635</v>
      </c>
      <c r="Q35" s="1" t="str">
        <v>TCS Group</v>
      </c>
      <c r="R35" s="2" cm="1">
        <f t="array" ref="R35:R37">1 / TRANSPOSE(S34:U34)</f>
        <v>3</v>
      </c>
      <c r="S35" s="2">
        <f>S$34*$R35</f>
        <v>1</v>
      </c>
      <c r="T35" s="2">
        <f t="shared" ref="T35:U37" si="18">T$34*$R35</f>
        <v>1.5</v>
      </c>
      <c r="U35" s="2">
        <f t="shared" si="18"/>
        <v>9</v>
      </c>
      <c r="V35" s="5">
        <f>GEOMEAN(R35:U35)</f>
        <v>2.5226892457611436</v>
      </c>
      <c r="W35" s="5">
        <f t="shared" ref="W35:W37" si="19">V35/$V$38</f>
        <v>0.47368421052631576</v>
      </c>
      <c r="Y35" s="1" t="str">
        <v>TCS Group</v>
      </c>
      <c r="Z35" s="2" cm="1">
        <f t="array" ref="Z35:Z37">1 / TRANSPOSE(AA34:AC34)</f>
        <v>3</v>
      </c>
      <c r="AA35" s="2">
        <f>AA$34*$Z35</f>
        <v>1</v>
      </c>
      <c r="AB35" s="2">
        <f t="shared" ref="AB35:AC35" si="20">AB$34*$Z35</f>
        <v>21</v>
      </c>
      <c r="AC35" s="2">
        <f t="shared" si="20"/>
        <v>9</v>
      </c>
      <c r="AD35" s="5">
        <f>GEOMEAN(Z35:AC35)</f>
        <v>4.8797296850933574</v>
      </c>
      <c r="AE35" s="5">
        <f t="shared" ref="AE35:AE37" si="21">AD35/$AD$38</f>
        <v>0.67021276595744683</v>
      </c>
    </row>
    <row r="36" spans="1:31" x14ac:dyDescent="0.2">
      <c r="A36" s="1" t="str">
        <v>Virgin Galactic</v>
      </c>
      <c r="B36" s="2">
        <v>0.25</v>
      </c>
      <c r="C36" s="2">
        <f t="shared" ref="C36:C37" si="22">C$34*$B36</f>
        <v>0.5</v>
      </c>
      <c r="D36" s="2">
        <f t="shared" si="13"/>
        <v>1</v>
      </c>
      <c r="E36" s="2">
        <f t="shared" si="13"/>
        <v>0.75</v>
      </c>
      <c r="F36" s="5">
        <f t="shared" si="14"/>
        <v>0.55334095985016085</v>
      </c>
      <c r="G36" s="5">
        <f t="shared" si="15"/>
        <v>0.12</v>
      </c>
      <c r="I36" s="1" t="str">
        <v>Virgin Galactic</v>
      </c>
      <c r="J36" s="2">
        <v>0.14285714285714285</v>
      </c>
      <c r="K36" s="2">
        <f t="shared" ref="K36:M37" si="23">K$34*$J36</f>
        <v>0.42857142857142855</v>
      </c>
      <c r="L36" s="2">
        <f t="shared" si="23"/>
        <v>1</v>
      </c>
      <c r="M36" s="2">
        <f t="shared" si="23"/>
        <v>0.71428571428571419</v>
      </c>
      <c r="N36" s="5">
        <f t="shared" ref="N36:N37" si="24">GEOMEAN(J36:M36)</f>
        <v>0.45729798184909703</v>
      </c>
      <c r="O36" s="5">
        <f t="shared" si="17"/>
        <v>8.5227272727272735E-2</v>
      </c>
      <c r="Q36" s="1" t="str">
        <v>Virgin Galactic</v>
      </c>
      <c r="R36" s="2">
        <v>2</v>
      </c>
      <c r="S36" s="2">
        <f t="shared" ref="S36:S37" si="25">S$34*$R36</f>
        <v>0.66666666666666663</v>
      </c>
      <c r="T36" s="2">
        <f t="shared" si="18"/>
        <v>1</v>
      </c>
      <c r="U36" s="2">
        <f t="shared" si="18"/>
        <v>6</v>
      </c>
      <c r="V36" s="5">
        <f t="shared" ref="V36" si="26">GEOMEAN(R36:U36)</f>
        <v>1.681792830507429</v>
      </c>
      <c r="W36" s="5">
        <f t="shared" si="19"/>
        <v>0.31578947368421051</v>
      </c>
      <c r="Y36" s="1" t="str">
        <v>Virgin Galactic</v>
      </c>
      <c r="Z36" s="2">
        <v>0.14285714285714285</v>
      </c>
      <c r="AA36" s="2">
        <f t="shared" ref="AA36:AC37" si="27">AA$34*$Z36</f>
        <v>4.7619047619047616E-2</v>
      </c>
      <c r="AB36" s="2">
        <f t="shared" si="27"/>
        <v>1</v>
      </c>
      <c r="AC36" s="2">
        <f t="shared" si="27"/>
        <v>0.42857142857142855</v>
      </c>
      <c r="AD36" s="5">
        <f t="shared" ref="AD36" si="28">GEOMEAN(Z36:AC36)</f>
        <v>0.2323680802425408</v>
      </c>
      <c r="AE36" s="5">
        <f t="shared" si="21"/>
        <v>3.1914893617021274E-2</v>
      </c>
    </row>
    <row r="37" spans="1:31" x14ac:dyDescent="0.2">
      <c r="A37" s="1" t="str">
        <v>Transocean</v>
      </c>
      <c r="B37" s="2">
        <v>0.33333333333333331</v>
      </c>
      <c r="C37" s="2">
        <f t="shared" si="22"/>
        <v>0.66666666666666663</v>
      </c>
      <c r="D37" s="2">
        <f t="shared" si="13"/>
        <v>1.3333333333333333</v>
      </c>
      <c r="E37" s="2">
        <f t="shared" si="13"/>
        <v>1</v>
      </c>
      <c r="F37" s="5">
        <f t="shared" si="14"/>
        <v>0.73778794646688106</v>
      </c>
      <c r="G37" s="5">
        <f t="shared" si="15"/>
        <v>0.15999999999999998</v>
      </c>
      <c r="I37" s="1" t="str">
        <v>Transocean</v>
      </c>
      <c r="J37" s="2">
        <v>0.2</v>
      </c>
      <c r="K37" s="2">
        <f t="shared" si="23"/>
        <v>0.60000000000000009</v>
      </c>
      <c r="L37" s="2">
        <f t="shared" si="23"/>
        <v>1.4000000000000001</v>
      </c>
      <c r="M37" s="2">
        <f t="shared" si="23"/>
        <v>1</v>
      </c>
      <c r="N37" s="5">
        <f t="shared" si="24"/>
        <v>0.64021717458873595</v>
      </c>
      <c r="O37" s="5">
        <f t="shared" si="17"/>
        <v>0.11931818181818184</v>
      </c>
      <c r="Q37" s="1" t="str">
        <v>Transocean</v>
      </c>
      <c r="R37" s="2">
        <v>0.33333333333333331</v>
      </c>
      <c r="S37" s="2">
        <f t="shared" si="25"/>
        <v>0.1111111111111111</v>
      </c>
      <c r="T37" s="2">
        <f t="shared" si="18"/>
        <v>0.16666666666666666</v>
      </c>
      <c r="U37" s="2">
        <f t="shared" si="18"/>
        <v>1</v>
      </c>
      <c r="V37" s="5">
        <f>GEOMEAN(R37:U37)</f>
        <v>0.2802988050845715</v>
      </c>
      <c r="W37" s="5">
        <f t="shared" si="19"/>
        <v>5.2631578947368418E-2</v>
      </c>
      <c r="Y37" s="1" t="str">
        <v>Transocean</v>
      </c>
      <c r="Z37" s="2">
        <v>0.33333333333333331</v>
      </c>
      <c r="AA37" s="2">
        <f t="shared" si="27"/>
        <v>0.1111111111111111</v>
      </c>
      <c r="AB37" s="2">
        <f t="shared" si="27"/>
        <v>2.333333333333333</v>
      </c>
      <c r="AC37" s="2">
        <f t="shared" si="27"/>
        <v>1</v>
      </c>
      <c r="AD37" s="5">
        <f>GEOMEAN(Z37:AC37)</f>
        <v>0.54219218723259521</v>
      </c>
      <c r="AE37" s="5">
        <f t="shared" si="21"/>
        <v>7.4468085106382975E-2</v>
      </c>
    </row>
    <row r="38" spans="1:31" x14ac:dyDescent="0.2">
      <c r="A38" s="3"/>
      <c r="B38" s="6">
        <f t="shared" ref="B38:G38" si="29">SUM(B34:B37)</f>
        <v>2.0833333333333335</v>
      </c>
      <c r="C38" s="6">
        <f t="shared" si="29"/>
        <v>4.166666666666667</v>
      </c>
      <c r="D38" s="6">
        <f t="shared" si="29"/>
        <v>8.3333333333333339</v>
      </c>
      <c r="E38" s="6">
        <f t="shared" si="29"/>
        <v>6.25</v>
      </c>
      <c r="F38" s="6">
        <f t="shared" si="29"/>
        <v>4.611174665418007</v>
      </c>
      <c r="G38" s="6">
        <f t="shared" si="29"/>
        <v>1</v>
      </c>
      <c r="I38" s="3"/>
      <c r="J38" s="6">
        <f t="shared" ref="J38:O38" si="30">SUM(J34:J37)</f>
        <v>1.676190476190476</v>
      </c>
      <c r="K38" s="6">
        <f t="shared" si="30"/>
        <v>5.0285714285714285</v>
      </c>
      <c r="L38" s="6">
        <f t="shared" si="30"/>
        <v>11.733333333333333</v>
      </c>
      <c r="M38" s="6">
        <f t="shared" si="30"/>
        <v>8.3809523809523796</v>
      </c>
      <c r="N38" s="6">
        <f t="shared" si="30"/>
        <v>5.3656296536960717</v>
      </c>
      <c r="O38" s="6">
        <f t="shared" si="30"/>
        <v>1</v>
      </c>
      <c r="Q38" s="3"/>
      <c r="R38" s="6">
        <f t="shared" ref="R38:W38" si="31">SUM(R34:R37)</f>
        <v>6.333333333333333</v>
      </c>
      <c r="S38" s="6">
        <f t="shared" si="31"/>
        <v>2.1111111111111112</v>
      </c>
      <c r="T38" s="6">
        <f t="shared" si="31"/>
        <v>3.1666666666666665</v>
      </c>
      <c r="U38" s="6">
        <f t="shared" si="31"/>
        <v>19</v>
      </c>
      <c r="V38" s="6">
        <f t="shared" si="31"/>
        <v>5.3256772966068588</v>
      </c>
      <c r="W38" s="6">
        <f t="shared" si="31"/>
        <v>1</v>
      </c>
      <c r="Y38" s="3"/>
      <c r="Z38" s="6">
        <f t="shared" ref="Z38:AE38" si="32">SUM(Z34:Z37)</f>
        <v>4.4761904761904763</v>
      </c>
      <c r="AA38" s="6">
        <f t="shared" si="32"/>
        <v>1.4920634920634921</v>
      </c>
      <c r="AB38" s="6">
        <f t="shared" si="32"/>
        <v>31.333333333333332</v>
      </c>
      <c r="AC38" s="6">
        <f t="shared" si="32"/>
        <v>13.428571428571429</v>
      </c>
      <c r="AD38" s="6">
        <f t="shared" si="32"/>
        <v>7.280866514266279</v>
      </c>
      <c r="AE38" s="6">
        <f t="shared" si="32"/>
        <v>1</v>
      </c>
    </row>
    <row r="39" spans="1:31" x14ac:dyDescent="0.2">
      <c r="A39" s="4" t="s">
        <v>3</v>
      </c>
      <c r="B39" s="4">
        <f>MMULT(B38:E38,G34:G37)</f>
        <v>4</v>
      </c>
      <c r="I39" s="4" t="s">
        <v>3</v>
      </c>
      <c r="J39" s="4">
        <f>MMULT(J38:M38,O34:O37)</f>
        <v>4</v>
      </c>
      <c r="Q39" s="4" t="s">
        <v>3</v>
      </c>
      <c r="R39" s="4">
        <f>MMULT(R38:U38,W34:W37)</f>
        <v>4</v>
      </c>
      <c r="Y39" s="4" t="s">
        <v>3</v>
      </c>
      <c r="Z39" s="4">
        <f>MMULT(Z38:AC38,AE34:AE37)</f>
        <v>4</v>
      </c>
    </row>
    <row r="40" spans="1:31" x14ac:dyDescent="0.2">
      <c r="A40" s="4" t="s">
        <v>4</v>
      </c>
      <c r="B40" s="4">
        <f>(B39 - B42) / (B42 - 1)</f>
        <v>0</v>
      </c>
      <c r="I40" s="4" t="s">
        <v>4</v>
      </c>
      <c r="J40" s="4">
        <f>(J39 - J42) / (J42 - 1)</f>
        <v>0</v>
      </c>
      <c r="Q40" s="4" t="s">
        <v>4</v>
      </c>
      <c r="R40" s="4">
        <f>(R39 - R42) / (R42 - 1)</f>
        <v>0</v>
      </c>
      <c r="Y40" s="4" t="s">
        <v>4</v>
      </c>
      <c r="Z40" s="4">
        <f>(Z39 - Z42) / (Z42 - 1)</f>
        <v>0</v>
      </c>
    </row>
    <row r="41" spans="1:31" x14ac:dyDescent="0.2">
      <c r="A41" s="4" t="s">
        <v>5</v>
      </c>
      <c r="B41" s="4">
        <f>B40 / 0.9</f>
        <v>0</v>
      </c>
      <c r="I41" s="4" t="s">
        <v>5</v>
      </c>
      <c r="J41" s="4">
        <f>J40 / 0.9</f>
        <v>0</v>
      </c>
      <c r="Q41" s="4" t="s">
        <v>5</v>
      </c>
      <c r="R41" s="4">
        <f>R40 / 0.9</f>
        <v>0</v>
      </c>
      <c r="Y41" s="4" t="s">
        <v>5</v>
      </c>
      <c r="Z41" s="4">
        <f>Z40 / 0.9</f>
        <v>0</v>
      </c>
    </row>
    <row r="42" spans="1:31" x14ac:dyDescent="0.2">
      <c r="A42" s="4" t="s">
        <v>6</v>
      </c>
      <c r="B42" s="4">
        <v>4</v>
      </c>
      <c r="I42" s="4" t="s">
        <v>6</v>
      </c>
      <c r="J42" s="4">
        <v>4</v>
      </c>
      <c r="Q42" s="4" t="s">
        <v>6</v>
      </c>
      <c r="R42" s="4">
        <v>4</v>
      </c>
      <c r="Y42" s="4" t="s">
        <v>6</v>
      </c>
      <c r="Z42" s="4">
        <v>4</v>
      </c>
    </row>
    <row r="44" spans="1:31" x14ac:dyDescent="0.2">
      <c r="A44" s="3"/>
      <c r="B44" s="3" t="str">
        <f>B33</f>
        <v>ГМК Норникель</v>
      </c>
      <c r="C44" s="3" t="str">
        <f t="shared" ref="C44:E44" si="33">C33</f>
        <v>TCS Group</v>
      </c>
      <c r="D44" s="3" t="str">
        <f t="shared" si="33"/>
        <v>Virgin Galactic</v>
      </c>
      <c r="E44" s="3" t="str">
        <f t="shared" si="33"/>
        <v>Transocean</v>
      </c>
    </row>
    <row r="45" spans="1:31" x14ac:dyDescent="0.2">
      <c r="A45" s="3" t="str">
        <f>A32</f>
        <v>Капитализация</v>
      </c>
      <c r="B45" s="3" cm="1">
        <f t="array" ref="B45:E45">TRANSPOSE(G34:G37)</f>
        <v>0.48</v>
      </c>
      <c r="C45" s="3">
        <v>0.24</v>
      </c>
      <c r="D45" s="3">
        <v>0.12</v>
      </c>
      <c r="E45" s="3">
        <v>0.15999999999999998</v>
      </c>
    </row>
    <row r="46" spans="1:31" x14ac:dyDescent="0.2">
      <c r="A46" s="3" t="str">
        <f>I32</f>
        <v>Прибыльность</v>
      </c>
      <c r="B46" s="3" cm="1">
        <f t="array" ref="B46:E46">TRANSPOSE(O34:O37)</f>
        <v>0.59659090909090917</v>
      </c>
      <c r="C46" s="3">
        <v>0.19886363636363635</v>
      </c>
      <c r="D46" s="3">
        <v>8.5227272727272735E-2</v>
      </c>
      <c r="E46" s="3">
        <v>0.11931818181818184</v>
      </c>
    </row>
    <row r="47" spans="1:31" x14ac:dyDescent="0.2">
      <c r="A47" s="3" t="str">
        <f>Q32</f>
        <v>Новостной фон</v>
      </c>
      <c r="B47" s="3" cm="1">
        <f t="array" ref="B47:E47">TRANSPOSE(W34:W37)</f>
        <v>0.15789473684210525</v>
      </c>
      <c r="C47" s="3">
        <v>0.47368421052631576</v>
      </c>
      <c r="D47" s="3">
        <v>0.31578947368421051</v>
      </c>
      <c r="E47" s="3">
        <v>5.2631578947368418E-2</v>
      </c>
    </row>
    <row r="48" spans="1:31" x14ac:dyDescent="0.2">
      <c r="A48" s="3" t="str">
        <f>Y32</f>
        <v>Руководство</v>
      </c>
      <c r="B48" s="3" cm="1">
        <f t="array" ref="B48:E48">TRANSPOSE(AE34:AE37)</f>
        <v>0.22340425531914893</v>
      </c>
      <c r="C48" s="3">
        <v>0.67021276595744683</v>
      </c>
      <c r="D48" s="3">
        <v>3.1914893617021274E-2</v>
      </c>
      <c r="E48" s="3">
        <v>7.4468085106382975E-2</v>
      </c>
    </row>
    <row r="50" spans="1:12" x14ac:dyDescent="0.2">
      <c r="A50" s="7" t="s">
        <v>20</v>
      </c>
      <c r="B50" s="7" t="s">
        <v>21</v>
      </c>
      <c r="C50" s="7" t="s">
        <v>22</v>
      </c>
      <c r="D50" s="7" t="s">
        <v>23</v>
      </c>
      <c r="E50" s="7" t="s">
        <v>24</v>
      </c>
      <c r="F50" s="7" t="s">
        <v>25</v>
      </c>
      <c r="H50" s="7" t="s">
        <v>26</v>
      </c>
      <c r="I50" s="3" cm="1">
        <f t="array" ref="I50:L50">MMULT(MMULT(TRANSPOSE(F5:F7),B28:E30),B45:E48)</f>
        <v>0.43327368883788508</v>
      </c>
      <c r="J50" s="3">
        <v>0.35393676899299409</v>
      </c>
      <c r="K50" s="3">
        <v>0.10278646682646478</v>
      </c>
      <c r="L50" s="3">
        <v>0.1100030753426559</v>
      </c>
    </row>
    <row r="51" spans="1:12" x14ac:dyDescent="0.2">
      <c r="A51" s="3">
        <f>B10</f>
        <v>-2.2204460492503131E-16</v>
      </c>
      <c r="B51" s="3">
        <f>B23</f>
        <v>-2.9605947323337506E-16</v>
      </c>
      <c r="C51" s="3">
        <f>B40</f>
        <v>0</v>
      </c>
      <c r="D51" s="3">
        <v>0.57999999999999996</v>
      </c>
      <c r="E51" s="3">
        <v>0.9</v>
      </c>
      <c r="F51" s="3">
        <v>0.9</v>
      </c>
      <c r="H51" s="3" t="s">
        <v>27</v>
      </c>
      <c r="I51" s="8" cm="1">
        <f t="array" ref="I51">A51+ MMULT(TRANSPOSE(F5:F7),B51:B53) + MMULT(MMULT(TRANSPOSE(F5:F7),B28:E30),C51:C54)</f>
        <v>-5.4501857572507676E-16</v>
      </c>
    </row>
    <row r="52" spans="1:12" x14ac:dyDescent="0.2">
      <c r="A52" s="3"/>
      <c r="B52" s="3">
        <f>J23</f>
        <v>-4.4408920985006262E-16</v>
      </c>
      <c r="C52" s="3">
        <f>J40</f>
        <v>0</v>
      </c>
      <c r="D52" s="3"/>
      <c r="E52" s="3">
        <v>0.9</v>
      </c>
      <c r="F52" s="3">
        <v>0.9</v>
      </c>
      <c r="H52" s="3" t="s">
        <v>28</v>
      </c>
      <c r="I52" s="3" cm="1">
        <f t="array" ref="I52">D51+ MMULT(TRANSPOSE(F5:F7),E51:E53) + MMULT(MMULT(TRANSPOSE(F5:F7),B28:E30),F51:F54)</f>
        <v>2.38</v>
      </c>
    </row>
    <row r="53" spans="1:12" x14ac:dyDescent="0.2">
      <c r="A53" s="3"/>
      <c r="B53" s="3">
        <f>R23</f>
        <v>-2.9605947323337506E-16</v>
      </c>
      <c r="C53" s="3">
        <f>R40</f>
        <v>0</v>
      </c>
      <c r="D53" s="3"/>
      <c r="E53" s="3">
        <v>0.9</v>
      </c>
      <c r="F53" s="3">
        <v>0.9</v>
      </c>
      <c r="H53" s="3" t="s">
        <v>29</v>
      </c>
      <c r="I53" s="3">
        <f>I51/I52</f>
        <v>-2.289994015651583E-16</v>
      </c>
    </row>
    <row r="54" spans="1:12" x14ac:dyDescent="0.2">
      <c r="A54" s="3"/>
      <c r="B54" s="3"/>
      <c r="C54" s="3">
        <f>Z40</f>
        <v>0</v>
      </c>
      <c r="D54" s="3"/>
      <c r="E54" s="3"/>
      <c r="F54" s="3">
        <v>0.9</v>
      </c>
    </row>
  </sheetData>
  <mergeCells count="8">
    <mergeCell ref="Y32:AE32"/>
    <mergeCell ref="A3:F3"/>
    <mergeCell ref="A15:G15"/>
    <mergeCell ref="I15:O15"/>
    <mergeCell ref="Q15:W15"/>
    <mergeCell ref="A32:G32"/>
    <mergeCell ref="I32:O32"/>
    <mergeCell ref="Q32:W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2022-04-04T09:53:45Z</dcterms:created>
  <dcterms:modified xsi:type="dcterms:W3CDTF">2022-04-18T11:11:47Z</dcterms:modified>
</cp:coreProperties>
</file>